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82BF60A-26B2-40C8-9F4E-C7C822999675}" xr6:coauthVersionLast="47" xr6:coauthVersionMax="47" xr10:uidLastSave="{00000000-0000-0000-0000-000000000000}"/>
  <bookViews>
    <workbookView xWindow="28680" yWindow="-120" windowWidth="29040" windowHeight="15720" xr2:uid="{52FC83AD-864E-4BEF-94F0-49A1B1BE507B}"/>
  </bookViews>
  <sheets>
    <sheet name="SubSector Analysis" sheetId="3" r:id="rId1"/>
    <sheet name="Nifty 750 Analysis" sheetId="2" r:id="rId2"/>
    <sheet name="Price_Filter_21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E29" i="3" s="1"/>
  <c r="B28" i="3"/>
  <c r="D28" i="3" s="1"/>
  <c r="B8" i="3"/>
  <c r="E8" i="3" s="1"/>
  <c r="B6" i="3"/>
  <c r="D6" i="3" s="1"/>
  <c r="B14" i="3"/>
  <c r="F14" i="3" s="1"/>
  <c r="B4" i="3"/>
  <c r="B2" i="3"/>
  <c r="G2" i="3" s="1"/>
  <c r="B69" i="3"/>
  <c r="H69" i="3" s="1"/>
  <c r="B39" i="3"/>
  <c r="B23" i="3"/>
  <c r="D23" i="3" s="1"/>
  <c r="B76" i="3"/>
  <c r="D76" i="3" s="1"/>
  <c r="B18" i="3"/>
  <c r="B70" i="3"/>
  <c r="B41" i="3"/>
  <c r="D41" i="3" s="1"/>
  <c r="B74" i="3"/>
  <c r="B55" i="3"/>
  <c r="B61" i="3"/>
  <c r="G61" i="3" s="1"/>
  <c r="B31" i="3"/>
  <c r="B7" i="3"/>
  <c r="D7" i="3" s="1"/>
  <c r="B17" i="3"/>
  <c r="D17" i="3" s="1"/>
  <c r="B25" i="3"/>
  <c r="B59" i="3"/>
  <c r="B5" i="3"/>
  <c r="D5" i="3" s="1"/>
  <c r="B66" i="3"/>
  <c r="D66" i="3" s="1"/>
  <c r="B51" i="3"/>
  <c r="E51" i="3" s="1"/>
  <c r="B45" i="3"/>
  <c r="D45" i="3" s="1"/>
  <c r="B68" i="3"/>
  <c r="E68" i="3" s="1"/>
  <c r="B38" i="3"/>
  <c r="B43" i="3"/>
  <c r="F43" i="3" s="1"/>
  <c r="B36" i="3"/>
  <c r="B19" i="3"/>
  <c r="D19" i="3" s="1"/>
  <c r="B47" i="3"/>
  <c r="H47" i="3" s="1"/>
  <c r="B85" i="3"/>
  <c r="H85" i="3" s="1"/>
  <c r="B26" i="3"/>
  <c r="D26" i="3" s="1"/>
  <c r="B9" i="3"/>
  <c r="F9" i="3" s="1"/>
  <c r="B86" i="3"/>
  <c r="I86" i="3" s="1"/>
  <c r="B58" i="3"/>
  <c r="I58" i="3" s="1"/>
  <c r="B89" i="3"/>
  <c r="B57" i="3"/>
  <c r="F57" i="3" s="1"/>
  <c r="B11" i="3"/>
  <c r="D11" i="3" s="1"/>
  <c r="B15" i="3"/>
  <c r="I15" i="3" s="1"/>
  <c r="B67" i="3"/>
  <c r="G67" i="3" s="1"/>
  <c r="B104" i="3"/>
  <c r="D104" i="3" s="1"/>
  <c r="B62" i="3"/>
  <c r="D62" i="3" s="1"/>
  <c r="B34" i="3"/>
  <c r="D34" i="3" s="1"/>
  <c r="B12" i="3"/>
  <c r="D12" i="3" s="1"/>
  <c r="B88" i="3"/>
  <c r="D88" i="3" s="1"/>
  <c r="B10" i="3"/>
  <c r="D10" i="3" s="1"/>
  <c r="B78" i="3"/>
  <c r="E78" i="3" s="1"/>
  <c r="B35" i="3"/>
  <c r="D35" i="3" s="1"/>
  <c r="B63" i="3"/>
  <c r="E63" i="3" s="1"/>
  <c r="B32" i="3"/>
  <c r="D32" i="3" s="1"/>
  <c r="B82" i="3"/>
  <c r="F82" i="3" s="1"/>
  <c r="B22" i="3"/>
  <c r="B64" i="3"/>
  <c r="B90" i="3"/>
  <c r="H90" i="3" s="1"/>
  <c r="B24" i="3"/>
  <c r="B42" i="3"/>
  <c r="B77" i="3"/>
  <c r="F77" i="3" s="1"/>
  <c r="B54" i="3"/>
  <c r="F54" i="3" s="1"/>
  <c r="B92" i="3"/>
  <c r="I92" i="3" s="1"/>
  <c r="B27" i="3"/>
  <c r="D27" i="3" s="1"/>
  <c r="B48" i="3"/>
  <c r="B73" i="3"/>
  <c r="E73" i="3" s="1"/>
  <c r="B87" i="3"/>
  <c r="G87" i="3" s="1"/>
  <c r="B30" i="3"/>
  <c r="G30" i="3" s="1"/>
  <c r="B40" i="3"/>
  <c r="G40" i="3" s="1"/>
  <c r="B65" i="3"/>
  <c r="D65" i="3" s="1"/>
  <c r="B72" i="3"/>
  <c r="G72" i="3" s="1"/>
  <c r="B81" i="3"/>
  <c r="D81" i="3" s="1"/>
  <c r="B16" i="3"/>
  <c r="F16" i="3" s="1"/>
  <c r="B109" i="3"/>
  <c r="E109" i="3" s="1"/>
  <c r="B44" i="3"/>
  <c r="G44" i="3" s="1"/>
  <c r="B83" i="3"/>
  <c r="D83" i="3" s="1"/>
  <c r="B3" i="3"/>
  <c r="B33" i="3"/>
  <c r="B60" i="3"/>
  <c r="G60" i="3" s="1"/>
  <c r="B93" i="3"/>
  <c r="B52" i="3"/>
  <c r="E52" i="3" s="1"/>
  <c r="B84" i="3"/>
  <c r="E84" i="3" s="1"/>
  <c r="B46" i="3"/>
  <c r="B13" i="3"/>
  <c r="D13" i="3" s="1"/>
  <c r="B49" i="3"/>
  <c r="D49" i="3" s="1"/>
  <c r="B37" i="3"/>
  <c r="D37" i="3" s="1"/>
  <c r="B75" i="3"/>
  <c r="B20" i="3"/>
  <c r="D20" i="3" s="1"/>
  <c r="B111" i="3"/>
  <c r="B105" i="3"/>
  <c r="F105" i="3" s="1"/>
  <c r="B56" i="3"/>
  <c r="F56" i="3" s="1"/>
  <c r="B94" i="3"/>
  <c r="G94" i="3" s="1"/>
  <c r="B95" i="3"/>
  <c r="E95" i="3" s="1"/>
  <c r="B96" i="3"/>
  <c r="D96" i="3" s="1"/>
  <c r="B98" i="3"/>
  <c r="B103" i="3"/>
  <c r="D103" i="3" s="1"/>
  <c r="B115" i="3"/>
  <c r="F115" i="3" s="1"/>
  <c r="B112" i="3"/>
  <c r="F112" i="3" s="1"/>
  <c r="B21" i="3"/>
  <c r="B80" i="3"/>
  <c r="D80" i="3" s="1"/>
  <c r="B97" i="3"/>
  <c r="F97" i="3" s="1"/>
  <c r="B53" i="3"/>
  <c r="F53" i="3" s="1"/>
  <c r="B106" i="3"/>
  <c r="F106" i="3" s="1"/>
  <c r="B79" i="3"/>
  <c r="B50" i="3"/>
  <c r="E50" i="3" s="1"/>
  <c r="B110" i="3"/>
  <c r="E110" i="3" s="1"/>
  <c r="B91" i="3"/>
  <c r="B113" i="3"/>
  <c r="B114" i="3"/>
  <c r="E114" i="3" s="1"/>
  <c r="B108" i="3"/>
  <c r="E108" i="3" s="1"/>
  <c r="B116" i="3"/>
  <c r="E116" i="3" s="1"/>
  <c r="B117" i="3"/>
  <c r="G117" i="3" s="1"/>
  <c r="B118" i="3"/>
  <c r="E118" i="3" s="1"/>
  <c r="B107" i="3"/>
  <c r="B99" i="3"/>
  <c r="F99" i="3" s="1"/>
  <c r="B119" i="3"/>
  <c r="B120" i="3"/>
  <c r="E120" i="3" s="1"/>
  <c r="B100" i="3"/>
  <c r="B121" i="3"/>
  <c r="B101" i="3"/>
  <c r="G101" i="3" s="1"/>
  <c r="B102" i="3"/>
  <c r="F102" i="3" s="1"/>
  <c r="B122" i="3"/>
  <c r="F122" i="3" s="1"/>
  <c r="B123" i="3"/>
  <c r="B124" i="3"/>
  <c r="G124" i="3" s="1"/>
  <c r="B125" i="3"/>
  <c r="F125" i="3" s="1"/>
  <c r="B71" i="3"/>
  <c r="F71" i="3" s="1"/>
  <c r="AQ628" i="2"/>
  <c r="AQ581" i="2"/>
  <c r="AQ583" i="2"/>
  <c r="AQ87" i="2"/>
  <c r="AQ358" i="2"/>
  <c r="AQ450" i="2"/>
  <c r="AQ391" i="2"/>
  <c r="AQ550" i="2"/>
  <c r="AQ365" i="2"/>
  <c r="AQ560" i="2"/>
  <c r="AQ283" i="2"/>
  <c r="AQ428" i="2"/>
  <c r="AQ148" i="2"/>
  <c r="AQ710" i="2"/>
  <c r="AQ97" i="2"/>
  <c r="AQ553" i="2"/>
  <c r="AQ439" i="2"/>
  <c r="AQ51" i="2"/>
  <c r="AQ673" i="2"/>
  <c r="AQ394" i="2"/>
  <c r="AQ477" i="2"/>
  <c r="AQ453" i="2"/>
  <c r="AQ448" i="2"/>
  <c r="AQ208" i="2"/>
  <c r="AQ68" i="2"/>
  <c r="AQ239" i="2"/>
  <c r="AQ603" i="2"/>
  <c r="AQ309" i="2"/>
  <c r="AQ129" i="2"/>
  <c r="AQ635" i="2"/>
  <c r="AQ497" i="2"/>
  <c r="AQ605" i="2"/>
  <c r="AQ364" i="2"/>
  <c r="AQ4" i="2"/>
  <c r="AQ63" i="2"/>
  <c r="AQ705" i="2"/>
  <c r="AQ427" i="2"/>
  <c r="AQ205" i="2"/>
  <c r="AQ118" i="2"/>
  <c r="AQ663" i="2"/>
  <c r="AQ350" i="2"/>
  <c r="AQ310" i="2"/>
  <c r="AQ277" i="2"/>
  <c r="AQ537" i="2"/>
  <c r="AQ81" i="2"/>
  <c r="AQ582" i="2"/>
  <c r="AQ203" i="2"/>
  <c r="AQ245" i="2"/>
  <c r="AQ206" i="2"/>
  <c r="AQ326" i="2"/>
  <c r="AQ164" i="2"/>
  <c r="AQ517" i="2"/>
  <c r="AQ73" i="2"/>
  <c r="AQ436" i="2"/>
  <c r="AQ345" i="2"/>
  <c r="AQ508" i="2"/>
  <c r="AQ468" i="2"/>
  <c r="AQ291" i="2"/>
  <c r="AQ260" i="2"/>
  <c r="AQ132" i="2"/>
  <c r="AQ255" i="2"/>
  <c r="AQ247" i="2"/>
  <c r="AQ295" i="2"/>
  <c r="AQ527" i="2"/>
  <c r="AQ123" i="2"/>
  <c r="AQ88" i="2"/>
  <c r="AQ384" i="2"/>
  <c r="AQ458" i="2"/>
  <c r="AQ366" i="2"/>
  <c r="AQ62" i="2"/>
  <c r="AQ433" i="2"/>
  <c r="AQ125" i="2"/>
  <c r="AQ418" i="2"/>
  <c r="AQ567" i="2"/>
  <c r="AQ276" i="2"/>
  <c r="AQ268" i="2"/>
  <c r="AQ42" i="2"/>
  <c r="AQ442" i="2"/>
  <c r="AQ114" i="2"/>
  <c r="AQ238" i="2"/>
  <c r="AQ397" i="2"/>
  <c r="AQ431" i="2"/>
  <c r="AQ493" i="2"/>
  <c r="AQ285" i="2"/>
  <c r="AQ120" i="2"/>
  <c r="AQ386" i="2"/>
  <c r="AQ430" i="2"/>
  <c r="AQ231" i="2"/>
  <c r="AQ213" i="2"/>
  <c r="AQ209" i="2"/>
  <c r="AQ66" i="2"/>
  <c r="AQ689" i="2"/>
  <c r="AQ301" i="2"/>
  <c r="AQ452" i="2"/>
  <c r="AQ601" i="2"/>
  <c r="AQ606" i="2"/>
  <c r="AQ400" i="2"/>
  <c r="AQ388" i="2"/>
  <c r="AQ99" i="2"/>
  <c r="AQ321" i="2"/>
  <c r="AQ233" i="2"/>
  <c r="AQ110" i="2"/>
  <c r="AQ60" i="2"/>
  <c r="AQ10" i="2"/>
  <c r="AQ151" i="2"/>
  <c r="AQ28" i="2"/>
  <c r="AQ337" i="2"/>
  <c r="AQ48" i="2"/>
  <c r="AQ8" i="2"/>
  <c r="AQ421" i="2"/>
  <c r="AQ168" i="2"/>
  <c r="AQ34" i="2"/>
  <c r="AQ182" i="2"/>
  <c r="AQ133" i="2"/>
  <c r="AQ513" i="2"/>
  <c r="AQ679" i="2"/>
  <c r="AQ325" i="2"/>
  <c r="AQ240" i="2"/>
  <c r="AQ69" i="2"/>
  <c r="AQ462" i="2"/>
  <c r="AQ533" i="2"/>
  <c r="AQ191" i="2"/>
  <c r="AQ170" i="2"/>
  <c r="AQ269" i="2"/>
  <c r="AQ343" i="2"/>
  <c r="AQ78" i="2"/>
  <c r="AQ646" i="2"/>
  <c r="AQ368" i="2"/>
  <c r="AQ169" i="2"/>
  <c r="AQ47" i="2"/>
  <c r="AQ217" i="2"/>
  <c r="AQ18" i="2"/>
  <c r="AQ124" i="2"/>
  <c r="AQ281" i="2"/>
  <c r="AQ396" i="2"/>
  <c r="AQ632" i="2"/>
  <c r="AQ703" i="2"/>
  <c r="AQ678" i="2"/>
  <c r="AQ316" i="2"/>
  <c r="AQ189" i="2"/>
  <c r="AQ410" i="2"/>
  <c r="AQ390" i="2"/>
  <c r="AQ555" i="2"/>
  <c r="AQ630" i="2"/>
  <c r="AQ317" i="2"/>
  <c r="AQ282" i="2"/>
  <c r="AQ363" i="2"/>
  <c r="AQ7" i="2"/>
  <c r="AQ383" i="2"/>
  <c r="AQ466" i="2"/>
  <c r="AQ262" i="2"/>
  <c r="AQ186" i="2"/>
  <c r="AQ722" i="2"/>
  <c r="AQ27" i="2"/>
  <c r="AQ190" i="2"/>
  <c r="AQ29" i="2"/>
  <c r="AQ289" i="2"/>
  <c r="AQ478" i="2"/>
  <c r="AQ187" i="2"/>
  <c r="AQ413" i="2"/>
  <c r="AQ241" i="2"/>
  <c r="AQ385" i="2"/>
  <c r="AQ235" i="2"/>
  <c r="AQ278" i="2"/>
  <c r="AQ584" i="2"/>
  <c r="AQ473" i="2"/>
  <c r="AQ512" i="2"/>
  <c r="AQ179" i="2"/>
  <c r="AQ647" i="2"/>
  <c r="AQ153" i="2"/>
  <c r="AQ521" i="2"/>
  <c r="AQ249" i="2"/>
  <c r="AQ564" i="2"/>
  <c r="AQ329" i="2"/>
  <c r="AQ578" i="2"/>
  <c r="AQ570" i="2"/>
  <c r="AQ591" i="2"/>
  <c r="AQ658" i="2"/>
  <c r="AQ650" i="2"/>
  <c r="AQ486" i="2"/>
  <c r="AQ607" i="2"/>
  <c r="AQ454" i="2"/>
  <c r="AQ41" i="2"/>
  <c r="AQ264" i="2"/>
  <c r="AQ588" i="2"/>
  <c r="AQ165" i="2"/>
  <c r="AQ261" i="2"/>
  <c r="AQ143" i="2"/>
  <c r="AQ503" i="2"/>
  <c r="AQ604" i="2"/>
  <c r="AQ90" i="2"/>
  <c r="AQ467" i="2"/>
  <c r="AQ312" i="2"/>
  <c r="AQ5" i="2"/>
  <c r="AQ178" i="2"/>
  <c r="AQ225" i="2"/>
  <c r="AQ623" i="2"/>
  <c r="AQ544" i="2"/>
  <c r="AQ636" i="2"/>
  <c r="AQ115" i="2"/>
  <c r="AQ656" i="2"/>
  <c r="AQ137" i="2"/>
  <c r="AQ46" i="2"/>
  <c r="AQ200" i="2"/>
  <c r="AQ492" i="2"/>
  <c r="AQ346" i="2"/>
  <c r="AQ307" i="2"/>
  <c r="AQ84" i="2"/>
  <c r="AQ644" i="2"/>
  <c r="AQ469" i="2"/>
  <c r="AQ417" i="2"/>
  <c r="AQ70" i="2"/>
  <c r="AQ33" i="2"/>
  <c r="AQ472" i="2"/>
  <c r="AQ476" i="2"/>
  <c r="AQ610" i="2"/>
  <c r="AQ57" i="2"/>
  <c r="AQ104" i="2"/>
  <c r="AQ424" i="2"/>
  <c r="AQ499" i="2"/>
  <c r="AQ411" i="2"/>
  <c r="AQ576" i="2"/>
  <c r="AQ67" i="2"/>
  <c r="AQ222" i="2"/>
  <c r="AQ152" i="2"/>
  <c r="AQ136" i="2"/>
  <c r="AQ440" i="2"/>
  <c r="AQ525" i="2"/>
  <c r="AQ194" i="2"/>
  <c r="AQ303" i="2"/>
  <c r="AQ16" i="2"/>
  <c r="AQ702" i="2"/>
  <c r="AQ401" i="2"/>
  <c r="AQ482" i="2"/>
  <c r="AQ267" i="2"/>
  <c r="AQ373" i="2"/>
  <c r="AQ30" i="2"/>
  <c r="AQ340" i="2"/>
  <c r="AQ519" i="2"/>
  <c r="AQ45" i="2"/>
  <c r="AQ423" i="2"/>
  <c r="AQ505" i="2"/>
  <c r="AQ52" i="2"/>
  <c r="AQ72" i="2"/>
  <c r="AQ333" i="2"/>
  <c r="AQ420" i="2"/>
  <c r="AQ708" i="2"/>
  <c r="AQ451" i="2"/>
  <c r="AQ614" i="2"/>
  <c r="AQ92" i="2"/>
  <c r="AQ322" i="2"/>
  <c r="AQ298" i="2"/>
  <c r="AQ528" i="2"/>
  <c r="AQ17" i="2"/>
  <c r="AQ141" i="2"/>
  <c r="AQ443" i="2"/>
  <c r="AQ354" i="2"/>
  <c r="AQ686" i="2"/>
  <c r="AQ446" i="2"/>
  <c r="AQ334" i="2"/>
  <c r="AQ184" i="2"/>
  <c r="AQ568" i="2"/>
  <c r="AQ381" i="2"/>
  <c r="AQ721" i="2"/>
  <c r="AQ25" i="2"/>
  <c r="AQ308" i="2"/>
  <c r="AQ594" i="2"/>
  <c r="AQ615" i="2"/>
  <c r="AQ402" i="2"/>
  <c r="AQ95" i="2"/>
  <c r="AQ395" i="2"/>
  <c r="AQ494" i="2"/>
  <c r="AQ683" i="2"/>
  <c r="AQ378" i="2"/>
  <c r="AQ369" i="2"/>
  <c r="AQ371" i="2"/>
  <c r="AQ460" i="2"/>
  <c r="AQ566" i="2"/>
  <c r="AQ361" i="2"/>
  <c r="AQ479" i="2"/>
  <c r="AQ56" i="2"/>
  <c r="AQ218" i="2"/>
  <c r="AQ419" i="2"/>
  <c r="AQ409" i="2"/>
  <c r="AQ392" i="2"/>
  <c r="AQ89" i="2"/>
  <c r="AQ464" i="2"/>
  <c r="AQ253" i="2"/>
  <c r="AQ2" i="2"/>
  <c r="AQ562" i="2"/>
  <c r="AQ207" i="2"/>
  <c r="AQ83" i="2"/>
  <c r="AQ342" i="2"/>
  <c r="AQ212" i="2"/>
  <c r="AQ74" i="2"/>
  <c r="AQ155" i="2"/>
  <c r="AQ50" i="2"/>
  <c r="AQ338" i="2"/>
  <c r="AQ561" i="2"/>
  <c r="AQ144" i="2"/>
  <c r="AQ175" i="2"/>
  <c r="AQ127" i="2"/>
  <c r="AQ682" i="2"/>
  <c r="AQ612" i="2"/>
  <c r="AQ349" i="2"/>
  <c r="AQ515" i="2"/>
  <c r="AQ211" i="2"/>
  <c r="AQ344" i="2"/>
  <c r="AQ61" i="2"/>
  <c r="AQ177" i="2"/>
  <c r="AQ271" i="2"/>
  <c r="AQ80" i="2"/>
  <c r="AQ558" i="2"/>
  <c r="AQ405" i="2"/>
  <c r="AQ112" i="2"/>
  <c r="AQ457" i="2"/>
  <c r="AQ266" i="2"/>
  <c r="AQ575" i="2"/>
  <c r="AQ258" i="2"/>
  <c r="AQ202" i="2"/>
  <c r="AQ21" i="2"/>
  <c r="AQ273" i="2"/>
  <c r="AQ351" i="2"/>
  <c r="AQ332" i="2"/>
  <c r="AQ554" i="2"/>
  <c r="AQ135" i="2"/>
  <c r="AQ313" i="2"/>
  <c r="AQ435" i="2"/>
  <c r="AQ272" i="2"/>
  <c r="AQ257" i="2"/>
  <c r="AQ674" i="2"/>
  <c r="AQ565" i="2"/>
  <c r="AQ195" i="2"/>
  <c r="AQ159" i="2"/>
  <c r="AQ414" i="2"/>
  <c r="AQ76" i="2"/>
  <c r="AQ256" i="2"/>
  <c r="AQ216" i="2"/>
  <c r="AQ12" i="2"/>
  <c r="AQ106" i="2"/>
  <c r="AQ548" i="2"/>
  <c r="AQ82" i="2"/>
  <c r="AQ192" i="2"/>
  <c r="AQ279" i="2"/>
  <c r="AQ608" i="2"/>
  <c r="AQ71" i="2"/>
  <c r="AQ102" i="2"/>
  <c r="AQ302" i="2"/>
  <c r="AQ577" i="2"/>
  <c r="AQ719" i="2"/>
  <c r="AQ131" i="2"/>
  <c r="AQ669" i="2"/>
  <c r="AQ514" i="2"/>
  <c r="AQ204" i="2"/>
  <c r="AQ171" i="2"/>
  <c r="AQ185" i="2"/>
  <c r="AQ105" i="2"/>
  <c r="AQ172" i="2"/>
  <c r="AQ181" i="2"/>
  <c r="AQ38" i="2"/>
  <c r="AQ35" i="2"/>
  <c r="AQ13" i="2"/>
  <c r="AQ22" i="2"/>
  <c r="AQ198" i="2"/>
  <c r="AQ139" i="2"/>
  <c r="AQ375" i="2"/>
  <c r="AQ685" i="2"/>
  <c r="AQ531" i="2"/>
  <c r="AQ162" i="2"/>
  <c r="AQ536" i="2"/>
  <c r="AQ541" i="2"/>
  <c r="AQ77" i="2"/>
  <c r="AQ11" i="2"/>
  <c r="AQ426" i="2"/>
  <c r="AQ586" i="2"/>
  <c r="AQ234" i="2"/>
  <c r="AQ654" i="2"/>
  <c r="AQ49" i="2"/>
  <c r="AQ6" i="2"/>
  <c r="AQ44" i="2"/>
  <c r="AQ341" i="2"/>
  <c r="AQ259" i="2"/>
  <c r="AQ667" i="2"/>
  <c r="AQ620" i="2"/>
  <c r="AQ613" i="2"/>
  <c r="AQ150" i="2"/>
  <c r="AQ355" i="2"/>
  <c r="AQ367" i="2"/>
  <c r="AQ328" i="2"/>
  <c r="AQ330" i="2"/>
  <c r="AQ188" i="2"/>
  <c r="AQ3" i="2"/>
  <c r="AQ506" i="2"/>
  <c r="AQ510" i="2"/>
  <c r="AQ569" i="2"/>
  <c r="AQ498" i="2"/>
  <c r="AQ32" i="2"/>
  <c r="AQ223" i="2"/>
  <c r="AQ688" i="2"/>
  <c r="AQ53" i="2"/>
  <c r="AQ236" i="2"/>
  <c r="AQ265" i="2"/>
  <c r="AQ58" i="2"/>
  <c r="AQ327" i="2"/>
  <c r="AQ491" i="2"/>
  <c r="AQ100" i="2"/>
  <c r="AQ14" i="2"/>
  <c r="AQ160" i="2"/>
  <c r="AQ173" i="2"/>
  <c r="AQ347" i="2"/>
  <c r="AQ348" i="2"/>
  <c r="AQ229" i="2"/>
  <c r="AQ641" i="2"/>
  <c r="AQ126" i="2"/>
  <c r="AQ228" i="2"/>
  <c r="AQ24" i="2"/>
  <c r="AQ210" i="2"/>
  <c r="AQ248" i="2"/>
  <c r="AQ556" i="2"/>
  <c r="AQ618" i="2"/>
  <c r="AQ197" i="2"/>
  <c r="AQ549" i="2"/>
  <c r="AQ616" i="2"/>
  <c r="AQ252" i="2"/>
  <c r="AQ43" i="2"/>
  <c r="AQ246" i="2"/>
  <c r="AQ487" i="2"/>
  <c r="AQ251" i="2"/>
  <c r="AQ523" i="2"/>
  <c r="AQ219" i="2"/>
  <c r="AQ166" i="2"/>
  <c r="AQ15" i="2"/>
  <c r="AQ270" i="2"/>
  <c r="AQ220" i="2"/>
  <c r="AQ167" i="2"/>
  <c r="AQ119" i="2"/>
  <c r="AQ707" i="2"/>
  <c r="AQ31" i="2"/>
  <c r="AQ664" i="2"/>
  <c r="AQ147" i="2"/>
  <c r="AQ609" i="2"/>
  <c r="AQ538" i="2"/>
  <c r="AQ732" i="2"/>
  <c r="AQ109" i="2"/>
  <c r="AQ294" i="2"/>
  <c r="AQ412" i="2"/>
  <c r="AQ692" i="2"/>
  <c r="AQ293" i="2"/>
  <c r="AQ54" i="2"/>
  <c r="AQ128" i="2"/>
  <c r="AQ571" i="2"/>
  <c r="AQ305" i="2"/>
  <c r="AQ507" i="2"/>
  <c r="AQ483" i="2"/>
  <c r="AQ631" i="2"/>
  <c r="AQ214" i="2"/>
  <c r="AQ86" i="2"/>
  <c r="AQ598" i="2"/>
  <c r="AQ496" i="2"/>
  <c r="AQ154" i="2"/>
  <c r="AQ459" i="2"/>
  <c r="AQ633" i="2"/>
  <c r="AQ649" i="2"/>
  <c r="AQ64" i="2"/>
  <c r="AQ39" i="2"/>
  <c r="AQ432" i="2"/>
  <c r="AQ406" i="2"/>
  <c r="AQ716" i="2"/>
  <c r="AQ651" i="2"/>
  <c r="AQ292" i="2"/>
  <c r="AQ429" i="2"/>
  <c r="AQ693" i="2"/>
  <c r="AQ9" i="2"/>
  <c r="AQ156" i="2"/>
  <c r="AQ226" i="2"/>
  <c r="AQ526" i="2"/>
  <c r="AQ91" i="2"/>
  <c r="AQ592" i="2"/>
  <c r="AQ422" i="2"/>
  <c r="AQ704" i="2"/>
  <c r="AQ624" i="2"/>
  <c r="AQ93" i="2"/>
  <c r="AQ20" i="2"/>
  <c r="AQ138" i="2"/>
  <c r="AQ359" i="2"/>
  <c r="AQ183" i="2"/>
  <c r="AQ404" i="2"/>
  <c r="AQ574" i="2"/>
  <c r="AQ717" i="2"/>
  <c r="AQ652" i="2"/>
  <c r="AQ665" i="2"/>
  <c r="AQ362" i="2"/>
  <c r="AQ19" i="2"/>
  <c r="AQ157" i="2"/>
  <c r="AQ370" i="2"/>
  <c r="AQ26" i="2"/>
  <c r="AQ161" i="2"/>
  <c r="AQ456" i="2"/>
  <c r="AQ529" i="2"/>
  <c r="AQ534" i="2"/>
  <c r="AQ130" i="2"/>
  <c r="AQ107" i="2"/>
  <c r="AQ712" i="2"/>
  <c r="AQ101" i="2"/>
  <c r="AQ619" i="2"/>
  <c r="AQ611" i="2"/>
  <c r="AQ713" i="2"/>
  <c r="AQ484" i="2"/>
  <c r="AQ199" i="2"/>
  <c r="AQ158" i="2"/>
  <c r="AQ339" i="2"/>
  <c r="AQ108" i="2"/>
  <c r="AQ224" i="2"/>
  <c r="AQ621" i="2"/>
  <c r="AQ589" i="2"/>
  <c r="AQ540" i="2"/>
  <c r="AQ300" i="2"/>
  <c r="AQ408" i="2"/>
  <c r="AQ23" i="2"/>
  <c r="AQ532" i="2"/>
  <c r="AQ320" i="2"/>
  <c r="AQ488" i="2"/>
  <c r="AQ357" i="2"/>
  <c r="AQ79" i="2"/>
  <c r="AQ434" i="2"/>
  <c r="AQ520" i="2"/>
  <c r="AQ315" i="2"/>
  <c r="AQ444" i="2"/>
  <c r="AQ441" i="2"/>
  <c r="AQ522" i="2"/>
  <c r="AQ474" i="2"/>
  <c r="AQ286" i="2"/>
  <c r="AQ617" i="2"/>
  <c r="AQ449" i="2"/>
  <c r="AQ193" i="2"/>
  <c r="AQ353" i="2"/>
  <c r="AQ465" i="2"/>
  <c r="AQ585" i="2"/>
  <c r="AQ602" i="2"/>
  <c r="AQ380" i="2"/>
  <c r="AQ470" i="2"/>
  <c r="AQ490" i="2"/>
  <c r="AQ75" i="2"/>
  <c r="AQ699" i="2"/>
  <c r="AQ437" i="2"/>
  <c r="AQ121" i="2"/>
  <c r="AQ730" i="2"/>
  <c r="AQ336" i="2"/>
  <c r="AQ622" i="2"/>
  <c r="AQ593" i="2"/>
  <c r="AQ280" i="2"/>
  <c r="AQ627" i="2"/>
  <c r="AQ724" i="2"/>
  <c r="AQ176" i="2"/>
  <c r="AQ180" i="2"/>
  <c r="AQ727" i="2"/>
  <c r="AQ596" i="2"/>
  <c r="AQ500" i="2"/>
  <c r="AQ542" i="2"/>
  <c r="AQ407" i="2"/>
  <c r="AQ116" i="2"/>
  <c r="AQ376" i="2"/>
  <c r="AQ288" i="2"/>
  <c r="AQ597" i="2"/>
  <c r="AQ447" i="2"/>
  <c r="AQ653" i="2"/>
  <c r="AQ122" i="2"/>
  <c r="AQ495" i="2"/>
  <c r="AQ242" i="2"/>
  <c r="AQ37" i="2"/>
  <c r="AQ645" i="2"/>
  <c r="AQ546" i="2"/>
  <c r="AQ638" i="2"/>
  <c r="AQ335" i="2"/>
  <c r="AQ36" i="2"/>
  <c r="AQ237" i="2"/>
  <c r="AQ117" i="2"/>
  <c r="AQ98" i="2"/>
  <c r="AQ694" i="2"/>
  <c r="AQ455" i="2"/>
  <c r="AQ677" i="2"/>
  <c r="AQ480" i="2"/>
  <c r="AQ379" i="2"/>
  <c r="AQ103" i="2"/>
  <c r="AQ145" i="2"/>
  <c r="AQ670" i="2"/>
  <c r="AQ425" i="2"/>
  <c r="AQ140" i="2"/>
  <c r="AQ393" i="2"/>
  <c r="AQ471" i="2"/>
  <c r="AQ539" i="2"/>
  <c r="AQ715" i="2"/>
  <c r="AQ595" i="2"/>
  <c r="AQ563" i="2"/>
  <c r="AQ250" i="2"/>
  <c r="AQ254" i="2"/>
  <c r="AQ134" i="2"/>
  <c r="AQ318" i="2"/>
  <c r="AQ85" i="2"/>
  <c r="AQ382" i="2"/>
  <c r="AQ684" i="2"/>
  <c r="AQ634" i="2"/>
  <c r="AQ511" i="2"/>
  <c r="AQ230" i="2"/>
  <c r="AQ676" i="2"/>
  <c r="AQ306" i="2"/>
  <c r="AQ113" i="2"/>
  <c r="AQ96" i="2"/>
  <c r="AQ389" i="2"/>
  <c r="AQ356" i="2"/>
  <c r="AQ244" i="2"/>
  <c r="AQ573" i="2"/>
  <c r="AQ149" i="2"/>
  <c r="AQ55" i="2"/>
  <c r="AQ416" i="2"/>
  <c r="AQ387" i="2"/>
  <c r="AQ572" i="2"/>
  <c r="AQ587" i="2"/>
  <c r="AQ642" i="2"/>
  <c r="AQ399" i="2"/>
  <c r="AQ59" i="2"/>
  <c r="AQ731" i="2"/>
  <c r="AQ726" i="2"/>
  <c r="AQ666" i="2"/>
  <c r="AQ352" i="2"/>
  <c r="AQ65" i="2"/>
  <c r="AQ662" i="2"/>
  <c r="AQ660" i="2"/>
  <c r="AQ501" i="2"/>
  <c r="AQ296" i="2"/>
  <c r="AQ696" i="2"/>
  <c r="AQ263" i="2"/>
  <c r="AQ174" i="2"/>
  <c r="AQ590" i="2"/>
  <c r="AQ163" i="2"/>
  <c r="AQ398" i="2"/>
  <c r="AQ489" i="2"/>
  <c r="AQ40" i="2"/>
  <c r="AQ559" i="2"/>
  <c r="AQ287" i="2"/>
  <c r="AQ311" i="2"/>
  <c r="AQ304" i="2"/>
  <c r="AQ714" i="2"/>
  <c r="AQ324" i="2"/>
  <c r="AQ697" i="2"/>
  <c r="AQ374" i="2"/>
  <c r="AQ579" i="2"/>
  <c r="AQ215" i="2"/>
  <c r="AQ675" i="2"/>
  <c r="AQ461" i="2"/>
  <c r="AQ146" i="2"/>
  <c r="AQ232" i="2"/>
  <c r="AQ475" i="2"/>
  <c r="AQ691" i="2"/>
  <c r="AQ94" i="2"/>
  <c r="AQ516" i="2"/>
  <c r="AQ655" i="2"/>
  <c r="AQ518" i="2"/>
  <c r="AQ733" i="2"/>
  <c r="AQ299" i="2"/>
  <c r="AQ196" i="2"/>
  <c r="AQ706" i="2"/>
  <c r="AQ284" i="2"/>
  <c r="AQ323" i="2"/>
  <c r="AQ629" i="2"/>
  <c r="AQ509" i="2"/>
  <c r="AQ639" i="2"/>
  <c r="AQ377" i="2"/>
  <c r="AQ640" i="2"/>
  <c r="AQ524" i="2"/>
  <c r="AQ243" i="2"/>
  <c r="AQ403" i="2"/>
  <c r="AQ600" i="2"/>
  <c r="AQ504" i="2"/>
  <c r="AQ481" i="2"/>
  <c r="AQ201" i="2"/>
  <c r="AQ530" i="2"/>
  <c r="AQ274" i="2"/>
  <c r="AQ701" i="2"/>
  <c r="AQ319" i="2"/>
  <c r="AQ111" i="2"/>
  <c r="AQ290" i="2"/>
  <c r="AQ551" i="2"/>
  <c r="AQ297" i="2"/>
  <c r="AQ142" i="2"/>
  <c r="AQ552" i="2"/>
  <c r="AQ227" i="2"/>
  <c r="AQ547" i="2"/>
  <c r="AQ718" i="2"/>
  <c r="AQ275" i="2"/>
  <c r="AQ445" i="2"/>
  <c r="AQ314" i="2"/>
  <c r="AQ502" i="2"/>
  <c r="AQ557" i="2"/>
  <c r="AQ221" i="2"/>
  <c r="AQ463" i="2"/>
  <c r="AQ331" i="2"/>
  <c r="AQ372" i="2"/>
  <c r="AQ415" i="2"/>
  <c r="AQ625" i="2"/>
  <c r="AQ657" i="2"/>
  <c r="AQ698" i="2"/>
  <c r="AQ687" i="2"/>
  <c r="AQ545" i="2"/>
  <c r="AQ543" i="2"/>
  <c r="AQ360" i="2"/>
  <c r="AQ680" i="2"/>
  <c r="AQ729" i="2"/>
  <c r="AQ599" i="2"/>
  <c r="AQ637" i="2"/>
  <c r="AQ695" i="2"/>
  <c r="AQ659" i="2"/>
  <c r="AQ438" i="2"/>
  <c r="AQ671" i="2"/>
  <c r="AQ672" i="2"/>
  <c r="AQ535" i="2"/>
  <c r="AQ626" i="2"/>
  <c r="AQ648" i="2"/>
  <c r="AQ485" i="2"/>
  <c r="AQ681" i="2"/>
  <c r="AQ690" i="2"/>
  <c r="AQ580" i="2"/>
  <c r="AQ661" i="2"/>
  <c r="AQ723" i="2"/>
  <c r="AQ725" i="2"/>
  <c r="AQ709" i="2"/>
  <c r="AQ700" i="2"/>
  <c r="AQ711" i="2"/>
  <c r="AQ728" i="2"/>
  <c r="AQ643" i="2"/>
  <c r="AQ668" i="2"/>
  <c r="AQ720" i="2"/>
  <c r="AK628" i="2"/>
  <c r="AR628" i="2" s="1"/>
  <c r="AK581" i="2"/>
  <c r="AR581" i="2" s="1"/>
  <c r="AK583" i="2"/>
  <c r="AK87" i="2"/>
  <c r="AK358" i="2"/>
  <c r="AK450" i="2"/>
  <c r="AK391" i="2"/>
  <c r="AR391" i="2" s="1"/>
  <c r="AK550" i="2"/>
  <c r="AK365" i="2"/>
  <c r="AK560" i="2"/>
  <c r="AR560" i="2" s="1"/>
  <c r="AK283" i="2"/>
  <c r="AK428" i="2"/>
  <c r="AR428" i="2" s="1"/>
  <c r="AK148" i="2"/>
  <c r="AK710" i="2"/>
  <c r="AR710" i="2" s="1"/>
  <c r="AK97" i="2"/>
  <c r="AK553" i="2"/>
  <c r="AR553" i="2" s="1"/>
  <c r="AK439" i="2"/>
  <c r="AR439" i="2" s="1"/>
  <c r="AK51" i="2"/>
  <c r="AK673" i="2"/>
  <c r="AK394" i="2"/>
  <c r="AR394" i="2" s="1"/>
  <c r="AK477" i="2"/>
  <c r="AR477" i="2" s="1"/>
  <c r="AK453" i="2"/>
  <c r="AR453" i="2" s="1"/>
  <c r="AK448" i="2"/>
  <c r="AR448" i="2" s="1"/>
  <c r="AK208" i="2"/>
  <c r="AR208" i="2" s="1"/>
  <c r="AK68" i="2"/>
  <c r="AR68" i="2" s="1"/>
  <c r="AK239" i="2"/>
  <c r="AR239" i="2" s="1"/>
  <c r="AK603" i="2"/>
  <c r="AR603" i="2" s="1"/>
  <c r="AK309" i="2"/>
  <c r="AR309" i="2" s="1"/>
  <c r="AK129" i="2"/>
  <c r="AK635" i="2"/>
  <c r="AR635" i="2" s="1"/>
  <c r="AK497" i="2"/>
  <c r="AK605" i="2"/>
  <c r="AK364" i="2"/>
  <c r="AR364" i="2" s="1"/>
  <c r="AK4" i="2"/>
  <c r="AK63" i="2"/>
  <c r="AK705" i="2"/>
  <c r="AR705" i="2" s="1"/>
  <c r="AK427" i="2"/>
  <c r="AK205" i="2"/>
  <c r="AR205" i="2" s="1"/>
  <c r="AK118" i="2"/>
  <c r="AK663" i="2"/>
  <c r="AR663" i="2" s="1"/>
  <c r="AK350" i="2"/>
  <c r="AR350" i="2" s="1"/>
  <c r="AK310" i="2"/>
  <c r="AK277" i="2"/>
  <c r="AR277" i="2" s="1"/>
  <c r="AK537" i="2"/>
  <c r="AR537" i="2" s="1"/>
  <c r="AK81" i="2"/>
  <c r="AR81" i="2" s="1"/>
  <c r="AK582" i="2"/>
  <c r="AR582" i="2" s="1"/>
  <c r="AK203" i="2"/>
  <c r="AR203" i="2" s="1"/>
  <c r="AK245" i="2"/>
  <c r="AR245" i="2" s="1"/>
  <c r="AK206" i="2"/>
  <c r="AK326" i="2"/>
  <c r="AK164" i="2"/>
  <c r="AK517" i="2"/>
  <c r="AK73" i="2"/>
  <c r="AK436" i="2"/>
  <c r="AR436" i="2" s="1"/>
  <c r="AK345" i="2"/>
  <c r="AK508" i="2"/>
  <c r="AK468" i="2"/>
  <c r="AK291" i="2"/>
  <c r="AK260" i="2"/>
  <c r="AK132" i="2"/>
  <c r="AR132" i="2" s="1"/>
  <c r="AK255" i="2"/>
  <c r="AK247" i="2"/>
  <c r="AK295" i="2"/>
  <c r="AK527" i="2"/>
  <c r="AR527" i="2" s="1"/>
  <c r="AK123" i="2"/>
  <c r="AK88" i="2"/>
  <c r="AR88" i="2" s="1"/>
  <c r="AK384" i="2"/>
  <c r="AK458" i="2"/>
  <c r="AR458" i="2" s="1"/>
  <c r="AK366" i="2"/>
  <c r="AR366" i="2" s="1"/>
  <c r="AK62" i="2"/>
  <c r="AK433" i="2"/>
  <c r="AR433" i="2" s="1"/>
  <c r="AK125" i="2"/>
  <c r="AK418" i="2"/>
  <c r="AK567" i="2"/>
  <c r="AR567" i="2" s="1"/>
  <c r="AK276" i="2"/>
  <c r="AK268" i="2"/>
  <c r="AR268" i="2" s="1"/>
  <c r="AK42" i="2"/>
  <c r="AK442" i="2"/>
  <c r="AR442" i="2" s="1"/>
  <c r="AK114" i="2"/>
  <c r="AK238" i="2"/>
  <c r="AK397" i="2"/>
  <c r="AK431" i="2"/>
  <c r="AR431" i="2" s="1"/>
  <c r="AK493" i="2"/>
  <c r="AR493" i="2" s="1"/>
  <c r="AK285" i="2"/>
  <c r="AK120" i="2"/>
  <c r="AK386" i="2"/>
  <c r="AK430" i="2"/>
  <c r="AK231" i="2"/>
  <c r="AR231" i="2" s="1"/>
  <c r="AK213" i="2"/>
  <c r="AK209" i="2"/>
  <c r="AK66" i="2"/>
  <c r="AK689" i="2"/>
  <c r="AR689" i="2" s="1"/>
  <c r="AK301" i="2"/>
  <c r="AR301" i="2" s="1"/>
  <c r="AK452" i="2"/>
  <c r="AR452" i="2" s="1"/>
  <c r="AK601" i="2"/>
  <c r="AR601" i="2" s="1"/>
  <c r="AK606" i="2"/>
  <c r="AR606" i="2" s="1"/>
  <c r="AK400" i="2"/>
  <c r="AK388" i="2"/>
  <c r="AK99" i="2"/>
  <c r="AR99" i="2" s="1"/>
  <c r="AK321" i="2"/>
  <c r="AR321" i="2" s="1"/>
  <c r="AK233" i="2"/>
  <c r="AK110" i="2"/>
  <c r="AK60" i="2"/>
  <c r="AK10" i="2"/>
  <c r="AR10" i="2" s="1"/>
  <c r="AK151" i="2"/>
  <c r="AK28" i="2"/>
  <c r="AK337" i="2"/>
  <c r="AR337" i="2" s="1"/>
  <c r="AK48" i="2"/>
  <c r="AK8" i="2"/>
  <c r="AR8" i="2" s="1"/>
  <c r="AK421" i="2"/>
  <c r="AR421" i="2" s="1"/>
  <c r="AK168" i="2"/>
  <c r="AK34" i="2"/>
  <c r="AK182" i="2"/>
  <c r="AK133" i="2"/>
  <c r="AK513" i="2"/>
  <c r="AR513" i="2" s="1"/>
  <c r="AK679" i="2"/>
  <c r="AR679" i="2" s="1"/>
  <c r="AK325" i="2"/>
  <c r="AR325" i="2" s="1"/>
  <c r="AK240" i="2"/>
  <c r="AR240" i="2" s="1"/>
  <c r="AK69" i="2"/>
  <c r="AR69" i="2" s="1"/>
  <c r="AK462" i="2"/>
  <c r="AK533" i="2"/>
  <c r="AR533" i="2" s="1"/>
  <c r="AK191" i="2"/>
  <c r="AK170" i="2"/>
  <c r="AK269" i="2"/>
  <c r="AK343" i="2"/>
  <c r="AR343" i="2" s="1"/>
  <c r="AK78" i="2"/>
  <c r="AK646" i="2"/>
  <c r="AR646" i="2" s="1"/>
  <c r="AK368" i="2"/>
  <c r="AK169" i="2"/>
  <c r="AK47" i="2"/>
  <c r="AK217" i="2"/>
  <c r="AK18" i="2"/>
  <c r="AK124" i="2"/>
  <c r="AK281" i="2"/>
  <c r="AK396" i="2"/>
  <c r="AR396" i="2" s="1"/>
  <c r="AK632" i="2"/>
  <c r="AR632" i="2" s="1"/>
  <c r="AK703" i="2"/>
  <c r="AR703" i="2" s="1"/>
  <c r="AK678" i="2"/>
  <c r="AR678" i="2" s="1"/>
  <c r="AK316" i="2"/>
  <c r="AR316" i="2" s="1"/>
  <c r="AK189" i="2"/>
  <c r="AR189" i="2" s="1"/>
  <c r="AK410" i="2"/>
  <c r="AK390" i="2"/>
  <c r="AK555" i="2"/>
  <c r="AR555" i="2" s="1"/>
  <c r="AK630" i="2"/>
  <c r="AK317" i="2"/>
  <c r="AR317" i="2" s="1"/>
  <c r="AK282" i="2"/>
  <c r="AK363" i="2"/>
  <c r="AR363" i="2" s="1"/>
  <c r="AK7" i="2"/>
  <c r="AK383" i="2"/>
  <c r="AR383" i="2" s="1"/>
  <c r="AK466" i="2"/>
  <c r="AK262" i="2"/>
  <c r="AR262" i="2" s="1"/>
  <c r="AK186" i="2"/>
  <c r="AK722" i="2"/>
  <c r="AR722" i="2" s="1"/>
  <c r="AK27" i="2"/>
  <c r="AK190" i="2"/>
  <c r="AK29" i="2"/>
  <c r="AK289" i="2"/>
  <c r="AK478" i="2"/>
  <c r="AR478" i="2" s="1"/>
  <c r="AK187" i="2"/>
  <c r="AR187" i="2" s="1"/>
  <c r="AK413" i="2"/>
  <c r="AK241" i="2"/>
  <c r="AR241" i="2" s="1"/>
  <c r="AK385" i="2"/>
  <c r="AK235" i="2"/>
  <c r="AR235" i="2" s="1"/>
  <c r="AK278" i="2"/>
  <c r="AK584" i="2"/>
  <c r="AR584" i="2" s="1"/>
  <c r="AK473" i="2"/>
  <c r="AR473" i="2" s="1"/>
  <c r="AK512" i="2"/>
  <c r="AR512" i="2" s="1"/>
  <c r="AK179" i="2"/>
  <c r="AR179" i="2" s="1"/>
  <c r="AK647" i="2"/>
  <c r="AR647" i="2" s="1"/>
  <c r="AK153" i="2"/>
  <c r="AK521" i="2"/>
  <c r="AR521" i="2" s="1"/>
  <c r="AK249" i="2"/>
  <c r="AK564" i="2"/>
  <c r="AR564" i="2" s="1"/>
  <c r="AK329" i="2"/>
  <c r="AK578" i="2"/>
  <c r="AK570" i="2"/>
  <c r="AR570" i="2" s="1"/>
  <c r="AK591" i="2"/>
  <c r="AR591" i="2" s="1"/>
  <c r="AK658" i="2"/>
  <c r="AR658" i="2" s="1"/>
  <c r="AK650" i="2"/>
  <c r="AR650" i="2" s="1"/>
  <c r="AK486" i="2"/>
  <c r="AK607" i="2"/>
  <c r="AK454" i="2"/>
  <c r="AR454" i="2" s="1"/>
  <c r="AK41" i="2"/>
  <c r="AK264" i="2"/>
  <c r="AK588" i="2"/>
  <c r="AR588" i="2" s="1"/>
  <c r="AK165" i="2"/>
  <c r="AR165" i="2" s="1"/>
  <c r="AK261" i="2"/>
  <c r="AR261" i="2" s="1"/>
  <c r="AK143" i="2"/>
  <c r="AK503" i="2"/>
  <c r="AK604" i="2"/>
  <c r="AK90" i="2"/>
  <c r="AK467" i="2"/>
  <c r="AR467" i="2" s="1"/>
  <c r="AK312" i="2"/>
  <c r="AK5" i="2"/>
  <c r="AK178" i="2"/>
  <c r="AR178" i="2" s="1"/>
  <c r="AK225" i="2"/>
  <c r="AK623" i="2"/>
  <c r="AR623" i="2" s="1"/>
  <c r="AK544" i="2"/>
  <c r="AK636" i="2"/>
  <c r="AR636" i="2" s="1"/>
  <c r="AK115" i="2"/>
  <c r="AK656" i="2"/>
  <c r="AR656" i="2" s="1"/>
  <c r="AK137" i="2"/>
  <c r="AR137" i="2" s="1"/>
  <c r="AK46" i="2"/>
  <c r="AK200" i="2"/>
  <c r="AK492" i="2"/>
  <c r="AK346" i="2"/>
  <c r="AK307" i="2"/>
  <c r="AK84" i="2"/>
  <c r="AR84" i="2" s="1"/>
  <c r="AK644" i="2"/>
  <c r="AR644" i="2" s="1"/>
  <c r="AK469" i="2"/>
  <c r="AK417" i="2"/>
  <c r="AR417" i="2" s="1"/>
  <c r="AK70" i="2"/>
  <c r="AK33" i="2"/>
  <c r="AR33" i="2" s="1"/>
  <c r="AK472" i="2"/>
  <c r="AR472" i="2" s="1"/>
  <c r="AK476" i="2"/>
  <c r="AR476" i="2" s="1"/>
  <c r="AK610" i="2"/>
  <c r="AR610" i="2" s="1"/>
  <c r="AK57" i="2"/>
  <c r="AK104" i="2"/>
  <c r="AK424" i="2"/>
  <c r="AR424" i="2" s="1"/>
  <c r="AK499" i="2"/>
  <c r="AR499" i="2" s="1"/>
  <c r="AK411" i="2"/>
  <c r="AK576" i="2"/>
  <c r="AR576" i="2" s="1"/>
  <c r="AK67" i="2"/>
  <c r="AK222" i="2"/>
  <c r="AR222" i="2" s="1"/>
  <c r="AK152" i="2"/>
  <c r="AK136" i="2"/>
  <c r="AR136" i="2" s="1"/>
  <c r="AK440" i="2"/>
  <c r="AK525" i="2"/>
  <c r="AR525" i="2" s="1"/>
  <c r="AK194" i="2"/>
  <c r="AK303" i="2"/>
  <c r="AK16" i="2"/>
  <c r="AK702" i="2"/>
  <c r="AR702" i="2" s="1"/>
  <c r="AK401" i="2"/>
  <c r="AK482" i="2"/>
  <c r="AR482" i="2" s="1"/>
  <c r="AK267" i="2"/>
  <c r="AK373" i="2"/>
  <c r="AR373" i="2" s="1"/>
  <c r="AK30" i="2"/>
  <c r="AK340" i="2"/>
  <c r="AR340" i="2" s="1"/>
  <c r="AK519" i="2"/>
  <c r="AR519" i="2" s="1"/>
  <c r="AK45" i="2"/>
  <c r="AK423" i="2"/>
  <c r="AR423" i="2" s="1"/>
  <c r="AK505" i="2"/>
  <c r="AR505" i="2" s="1"/>
  <c r="AK52" i="2"/>
  <c r="AK72" i="2"/>
  <c r="AK333" i="2"/>
  <c r="AR333" i="2" s="1"/>
  <c r="AK420" i="2"/>
  <c r="AK708" i="2"/>
  <c r="AR708" i="2" s="1"/>
  <c r="AK451" i="2"/>
  <c r="AK614" i="2"/>
  <c r="AR614" i="2" s="1"/>
  <c r="AK92" i="2"/>
  <c r="AK322" i="2"/>
  <c r="AR322" i="2" s="1"/>
  <c r="AK298" i="2"/>
  <c r="AR298" i="2" s="1"/>
  <c r="AK528" i="2"/>
  <c r="AK17" i="2"/>
  <c r="AK141" i="2"/>
  <c r="AK443" i="2"/>
  <c r="AK354" i="2"/>
  <c r="AK686" i="2"/>
  <c r="AR686" i="2" s="1"/>
  <c r="AK446" i="2"/>
  <c r="AR446" i="2" s="1"/>
  <c r="AK334" i="2"/>
  <c r="AR334" i="2" s="1"/>
  <c r="AK184" i="2"/>
  <c r="AK568" i="2"/>
  <c r="AR568" i="2" s="1"/>
  <c r="AK381" i="2"/>
  <c r="AK721" i="2"/>
  <c r="AR721" i="2" s="1"/>
  <c r="AK25" i="2"/>
  <c r="AK308" i="2"/>
  <c r="AK594" i="2"/>
  <c r="AR594" i="2" s="1"/>
  <c r="AK615" i="2"/>
  <c r="AR615" i="2" s="1"/>
  <c r="AK402" i="2"/>
  <c r="AR402" i="2" s="1"/>
  <c r="AK95" i="2"/>
  <c r="AR95" i="2" s="1"/>
  <c r="AK395" i="2"/>
  <c r="AR395" i="2" s="1"/>
  <c r="AK494" i="2"/>
  <c r="AK683" i="2"/>
  <c r="AR683" i="2" s="1"/>
  <c r="AK378" i="2"/>
  <c r="AK369" i="2"/>
  <c r="AR369" i="2" s="1"/>
  <c r="AK371" i="2"/>
  <c r="AK460" i="2"/>
  <c r="AR460" i="2" s="1"/>
  <c r="AK566" i="2"/>
  <c r="AR566" i="2" s="1"/>
  <c r="AK361" i="2"/>
  <c r="AK479" i="2"/>
  <c r="AR479" i="2" s="1"/>
  <c r="AK56" i="2"/>
  <c r="AR56" i="2" s="1"/>
  <c r="AK218" i="2"/>
  <c r="AK419" i="2"/>
  <c r="AR419" i="2" s="1"/>
  <c r="AK409" i="2"/>
  <c r="AK392" i="2"/>
  <c r="AK89" i="2"/>
  <c r="AK464" i="2"/>
  <c r="AK253" i="2"/>
  <c r="AR253" i="2" s="1"/>
  <c r="AK2" i="2"/>
  <c r="AK562" i="2"/>
  <c r="AK207" i="2"/>
  <c r="AK83" i="2"/>
  <c r="AK342" i="2"/>
  <c r="AK212" i="2"/>
  <c r="AR212" i="2" s="1"/>
  <c r="AK74" i="2"/>
  <c r="AK155" i="2"/>
  <c r="AR155" i="2" s="1"/>
  <c r="AK50" i="2"/>
  <c r="AK338" i="2"/>
  <c r="AK561" i="2"/>
  <c r="AK144" i="2"/>
  <c r="AR144" i="2" s="1"/>
  <c r="AK175" i="2"/>
  <c r="AK127" i="2"/>
  <c r="AK682" i="2"/>
  <c r="AR682" i="2" s="1"/>
  <c r="AK612" i="2"/>
  <c r="AR612" i="2" s="1"/>
  <c r="AK349" i="2"/>
  <c r="AK515" i="2"/>
  <c r="AK211" i="2"/>
  <c r="AK344" i="2"/>
  <c r="AK61" i="2"/>
  <c r="AK177" i="2"/>
  <c r="AK271" i="2"/>
  <c r="AK80" i="2"/>
  <c r="AR80" i="2" s="1"/>
  <c r="AK558" i="2"/>
  <c r="AR558" i="2" s="1"/>
  <c r="AK405" i="2"/>
  <c r="AR405" i="2" s="1"/>
  <c r="AK112" i="2"/>
  <c r="AK457" i="2"/>
  <c r="AK266" i="2"/>
  <c r="AK575" i="2"/>
  <c r="AR575" i="2" s="1"/>
  <c r="AK258" i="2"/>
  <c r="AK202" i="2"/>
  <c r="AR202" i="2" s="1"/>
  <c r="AK21" i="2"/>
  <c r="AR21" i="2" s="1"/>
  <c r="AK273" i="2"/>
  <c r="AR273" i="2" s="1"/>
  <c r="AK351" i="2"/>
  <c r="AR351" i="2" s="1"/>
  <c r="AK332" i="2"/>
  <c r="AK554" i="2"/>
  <c r="AK135" i="2"/>
  <c r="AK313" i="2"/>
  <c r="AR313" i="2" s="1"/>
  <c r="AK435" i="2"/>
  <c r="AR435" i="2" s="1"/>
  <c r="AK272" i="2"/>
  <c r="AK257" i="2"/>
  <c r="AK674" i="2"/>
  <c r="AR674" i="2" s="1"/>
  <c r="AK565" i="2"/>
  <c r="AR565" i="2" s="1"/>
  <c r="AK195" i="2"/>
  <c r="AR195" i="2" s="1"/>
  <c r="AK159" i="2"/>
  <c r="AR159" i="2" s="1"/>
  <c r="AK414" i="2"/>
  <c r="AK76" i="2"/>
  <c r="AK256" i="2"/>
  <c r="AR256" i="2" s="1"/>
  <c r="AK216" i="2"/>
  <c r="AR216" i="2" s="1"/>
  <c r="AK12" i="2"/>
  <c r="AK106" i="2"/>
  <c r="AK548" i="2"/>
  <c r="AK82" i="2"/>
  <c r="AR82" i="2" s="1"/>
  <c r="AK192" i="2"/>
  <c r="AR192" i="2" s="1"/>
  <c r="AK279" i="2"/>
  <c r="AK608" i="2"/>
  <c r="AR608" i="2" s="1"/>
  <c r="AK71" i="2"/>
  <c r="AK102" i="2"/>
  <c r="AK302" i="2"/>
  <c r="AR302" i="2" s="1"/>
  <c r="AK577" i="2"/>
  <c r="AR577" i="2" s="1"/>
  <c r="AK719" i="2"/>
  <c r="AR719" i="2" s="1"/>
  <c r="AK131" i="2"/>
  <c r="AK669" i="2"/>
  <c r="AR669" i="2" s="1"/>
  <c r="AK514" i="2"/>
  <c r="AK204" i="2"/>
  <c r="AK171" i="2"/>
  <c r="AR171" i="2" s="1"/>
  <c r="AK185" i="2"/>
  <c r="AR185" i="2" s="1"/>
  <c r="AK105" i="2"/>
  <c r="AK172" i="2"/>
  <c r="AR172" i="2" s="1"/>
  <c r="AK181" i="2"/>
  <c r="AK38" i="2"/>
  <c r="AK35" i="2"/>
  <c r="AK13" i="2"/>
  <c r="AK22" i="2"/>
  <c r="AK198" i="2"/>
  <c r="AK139" i="2"/>
  <c r="AK375" i="2"/>
  <c r="AK685" i="2"/>
  <c r="AR685" i="2" s="1"/>
  <c r="AK531" i="2"/>
  <c r="AR531" i="2" s="1"/>
  <c r="AK162" i="2"/>
  <c r="AR162" i="2" s="1"/>
  <c r="AK536" i="2"/>
  <c r="AK541" i="2"/>
  <c r="AR541" i="2" s="1"/>
  <c r="AK77" i="2"/>
  <c r="AR77" i="2" s="1"/>
  <c r="AK11" i="2"/>
  <c r="AK426" i="2"/>
  <c r="AR426" i="2" s="1"/>
  <c r="AK586" i="2"/>
  <c r="AR586" i="2" s="1"/>
  <c r="AK234" i="2"/>
  <c r="AK654" i="2"/>
  <c r="AR654" i="2" s="1"/>
  <c r="AK49" i="2"/>
  <c r="AR49" i="2" s="1"/>
  <c r="AK6" i="2"/>
  <c r="AK44" i="2"/>
  <c r="AK341" i="2"/>
  <c r="AR341" i="2" s="1"/>
  <c r="AK259" i="2"/>
  <c r="AK667" i="2"/>
  <c r="AR667" i="2" s="1"/>
  <c r="AK620" i="2"/>
  <c r="AR620" i="2" s="1"/>
  <c r="AK613" i="2"/>
  <c r="AK150" i="2"/>
  <c r="AK355" i="2"/>
  <c r="AR355" i="2" s="1"/>
  <c r="AK367" i="2"/>
  <c r="AR367" i="2" s="1"/>
  <c r="AK328" i="2"/>
  <c r="AK330" i="2"/>
  <c r="AR330" i="2" s="1"/>
  <c r="AK188" i="2"/>
  <c r="AR188" i="2" s="1"/>
  <c r="AK3" i="2"/>
  <c r="AK506" i="2"/>
  <c r="AR506" i="2" s="1"/>
  <c r="AK510" i="2"/>
  <c r="AR510" i="2" s="1"/>
  <c r="AK569" i="2"/>
  <c r="AR569" i="2" s="1"/>
  <c r="AK498" i="2"/>
  <c r="AR498" i="2" s="1"/>
  <c r="AK32" i="2"/>
  <c r="AK223" i="2"/>
  <c r="AR223" i="2" s="1"/>
  <c r="AK688" i="2"/>
  <c r="AK53" i="2"/>
  <c r="AR53" i="2" s="1"/>
  <c r="AK236" i="2"/>
  <c r="AR236" i="2" s="1"/>
  <c r="AK265" i="2"/>
  <c r="AR265" i="2" s="1"/>
  <c r="AK58" i="2"/>
  <c r="AR58" i="2" s="1"/>
  <c r="AK327" i="2"/>
  <c r="AR327" i="2" s="1"/>
  <c r="AK491" i="2"/>
  <c r="AR491" i="2" s="1"/>
  <c r="AK100" i="2"/>
  <c r="AK14" i="2"/>
  <c r="AK160" i="2"/>
  <c r="AR160" i="2" s="1"/>
  <c r="AK173" i="2"/>
  <c r="AK347" i="2"/>
  <c r="AK348" i="2"/>
  <c r="AK229" i="2"/>
  <c r="AK641" i="2"/>
  <c r="AR641" i="2" s="1"/>
  <c r="AK126" i="2"/>
  <c r="AK228" i="2"/>
  <c r="AK24" i="2"/>
  <c r="AK210" i="2"/>
  <c r="AK248" i="2"/>
  <c r="AK556" i="2"/>
  <c r="AK618" i="2"/>
  <c r="AR618" i="2" s="1"/>
  <c r="AK197" i="2"/>
  <c r="AK549" i="2"/>
  <c r="AR549" i="2" s="1"/>
  <c r="AK616" i="2"/>
  <c r="AR616" i="2" s="1"/>
  <c r="AK252" i="2"/>
  <c r="AR252" i="2" s="1"/>
  <c r="AK43" i="2"/>
  <c r="AK246" i="2"/>
  <c r="AK487" i="2"/>
  <c r="AR487" i="2" s="1"/>
  <c r="AK251" i="2"/>
  <c r="AK523" i="2"/>
  <c r="AR523" i="2" s="1"/>
  <c r="AK219" i="2"/>
  <c r="AR219" i="2" s="1"/>
  <c r="AK166" i="2"/>
  <c r="AK15" i="2"/>
  <c r="AK270" i="2"/>
  <c r="AR270" i="2" s="1"/>
  <c r="AK220" i="2"/>
  <c r="AK167" i="2"/>
  <c r="AK119" i="2"/>
  <c r="AK707" i="2"/>
  <c r="AR707" i="2" s="1"/>
  <c r="AK31" i="2"/>
  <c r="AK664" i="2"/>
  <c r="AK147" i="2"/>
  <c r="AK609" i="2"/>
  <c r="AR609" i="2" s="1"/>
  <c r="AK538" i="2"/>
  <c r="AR538" i="2" s="1"/>
  <c r="AK732" i="2"/>
  <c r="AR732" i="2" s="1"/>
  <c r="AK109" i="2"/>
  <c r="AK294" i="2"/>
  <c r="AK412" i="2"/>
  <c r="AR412" i="2" s="1"/>
  <c r="AK692" i="2"/>
  <c r="AR692" i="2" s="1"/>
  <c r="AK293" i="2"/>
  <c r="AK54" i="2"/>
  <c r="AK128" i="2"/>
  <c r="AK571" i="2"/>
  <c r="AR571" i="2" s="1"/>
  <c r="AK305" i="2"/>
  <c r="AK507" i="2"/>
  <c r="AR507" i="2" s="1"/>
  <c r="AK483" i="2"/>
  <c r="AK631" i="2"/>
  <c r="AK214" i="2"/>
  <c r="AR214" i="2" s="1"/>
  <c r="AK86" i="2"/>
  <c r="AR86" i="2" s="1"/>
  <c r="AK598" i="2"/>
  <c r="AR598" i="2" s="1"/>
  <c r="AK496" i="2"/>
  <c r="AR496" i="2" s="1"/>
  <c r="AK154" i="2"/>
  <c r="AK459" i="2"/>
  <c r="AK633" i="2"/>
  <c r="AR633" i="2" s="1"/>
  <c r="AK649" i="2"/>
  <c r="AK64" i="2"/>
  <c r="AK39" i="2"/>
  <c r="AK432" i="2"/>
  <c r="AK406" i="2"/>
  <c r="AR406" i="2" s="1"/>
  <c r="AK716" i="2"/>
  <c r="AR716" i="2" s="1"/>
  <c r="AK651" i="2"/>
  <c r="AK292" i="2"/>
  <c r="AR292" i="2" s="1"/>
  <c r="AK429" i="2"/>
  <c r="AK693" i="2"/>
  <c r="AR693" i="2" s="1"/>
  <c r="AK9" i="2"/>
  <c r="AK156" i="2"/>
  <c r="AK226" i="2"/>
  <c r="AK526" i="2"/>
  <c r="AR526" i="2" s="1"/>
  <c r="AK91" i="2"/>
  <c r="AK592" i="2"/>
  <c r="AR592" i="2" s="1"/>
  <c r="AK422" i="2"/>
  <c r="AR422" i="2" s="1"/>
  <c r="AK704" i="2"/>
  <c r="AR704" i="2" s="1"/>
  <c r="AK624" i="2"/>
  <c r="AR624" i="2" s="1"/>
  <c r="AK93" i="2"/>
  <c r="AR93" i="2" s="1"/>
  <c r="AK20" i="2"/>
  <c r="AK138" i="2"/>
  <c r="AK359" i="2"/>
  <c r="AK183" i="2"/>
  <c r="AK404" i="2"/>
  <c r="AK574" i="2"/>
  <c r="AR574" i="2" s="1"/>
  <c r="AK717" i="2"/>
  <c r="AR717" i="2" s="1"/>
  <c r="AK652" i="2"/>
  <c r="AR652" i="2" s="1"/>
  <c r="AK665" i="2"/>
  <c r="AR665" i="2" s="1"/>
  <c r="AK362" i="2"/>
  <c r="AR362" i="2" s="1"/>
  <c r="AK19" i="2"/>
  <c r="AK157" i="2"/>
  <c r="AK370" i="2"/>
  <c r="AK26" i="2"/>
  <c r="AK161" i="2"/>
  <c r="AK456" i="2"/>
  <c r="AR456" i="2" s="1"/>
  <c r="AK529" i="2"/>
  <c r="AR529" i="2" s="1"/>
  <c r="AK534" i="2"/>
  <c r="AR534" i="2" s="1"/>
  <c r="AK130" i="2"/>
  <c r="AK107" i="2"/>
  <c r="AK712" i="2"/>
  <c r="AR712" i="2" s="1"/>
  <c r="AK101" i="2"/>
  <c r="AK619" i="2"/>
  <c r="AR619" i="2" s="1"/>
  <c r="AK611" i="2"/>
  <c r="AR611" i="2" s="1"/>
  <c r="AK713" i="2"/>
  <c r="AR713" i="2" s="1"/>
  <c r="AK484" i="2"/>
  <c r="AR484" i="2" s="1"/>
  <c r="AK199" i="2"/>
  <c r="AK158" i="2"/>
  <c r="AR158" i="2" s="1"/>
  <c r="AK339" i="2"/>
  <c r="AR339" i="2" s="1"/>
  <c r="AK108" i="2"/>
  <c r="AK224" i="2"/>
  <c r="AR224" i="2" s="1"/>
  <c r="AK621" i="2"/>
  <c r="AK589" i="2"/>
  <c r="AR589" i="2" s="1"/>
  <c r="AK540" i="2"/>
  <c r="AK300" i="2"/>
  <c r="AR300" i="2" s="1"/>
  <c r="AK408" i="2"/>
  <c r="AK23" i="2"/>
  <c r="AK532" i="2"/>
  <c r="AK320" i="2"/>
  <c r="AR320" i="2" s="1"/>
  <c r="AK488" i="2"/>
  <c r="AK357" i="2"/>
  <c r="AR357" i="2" s="1"/>
  <c r="AK79" i="2"/>
  <c r="AK434" i="2"/>
  <c r="AK520" i="2"/>
  <c r="AK315" i="2"/>
  <c r="AK444" i="2"/>
  <c r="AR444" i="2" s="1"/>
  <c r="AK441" i="2"/>
  <c r="AK522" i="2"/>
  <c r="AR522" i="2" s="1"/>
  <c r="AK474" i="2"/>
  <c r="AR474" i="2" s="1"/>
  <c r="AK286" i="2"/>
  <c r="AK617" i="2"/>
  <c r="AK449" i="2"/>
  <c r="AR449" i="2" s="1"/>
  <c r="AK193" i="2"/>
  <c r="AK353" i="2"/>
  <c r="AK465" i="2"/>
  <c r="AR465" i="2" s="1"/>
  <c r="AK585" i="2"/>
  <c r="AR585" i="2" s="1"/>
  <c r="AK602" i="2"/>
  <c r="AR602" i="2" s="1"/>
  <c r="AK380" i="2"/>
  <c r="AR380" i="2" s="1"/>
  <c r="AK470" i="2"/>
  <c r="AR470" i="2" s="1"/>
  <c r="AK490" i="2"/>
  <c r="AR490" i="2" s="1"/>
  <c r="AK75" i="2"/>
  <c r="AK699" i="2"/>
  <c r="AR699" i="2" s="1"/>
  <c r="AK437" i="2"/>
  <c r="AR437" i="2" s="1"/>
  <c r="AK121" i="2"/>
  <c r="AK730" i="2"/>
  <c r="AR730" i="2" s="1"/>
  <c r="AK336" i="2"/>
  <c r="AR336" i="2" s="1"/>
  <c r="AK622" i="2"/>
  <c r="AR622" i="2" s="1"/>
  <c r="AK593" i="2"/>
  <c r="AR593" i="2" s="1"/>
  <c r="AK280" i="2"/>
  <c r="AK627" i="2"/>
  <c r="AR627" i="2" s="1"/>
  <c r="AK724" i="2"/>
  <c r="AR724" i="2" s="1"/>
  <c r="AK176" i="2"/>
  <c r="AR176" i="2" s="1"/>
  <c r="AK180" i="2"/>
  <c r="AK727" i="2"/>
  <c r="AR727" i="2" s="1"/>
  <c r="AK596" i="2"/>
  <c r="AR596" i="2" s="1"/>
  <c r="AK500" i="2"/>
  <c r="AR500" i="2" s="1"/>
  <c r="AK542" i="2"/>
  <c r="AK407" i="2"/>
  <c r="AR407" i="2" s="1"/>
  <c r="AK116" i="2"/>
  <c r="AK376" i="2"/>
  <c r="AR376" i="2" s="1"/>
  <c r="AK288" i="2"/>
  <c r="AR288" i="2" s="1"/>
  <c r="AK597" i="2"/>
  <c r="AR597" i="2" s="1"/>
  <c r="AK447" i="2"/>
  <c r="AR447" i="2" s="1"/>
  <c r="AK653" i="2"/>
  <c r="AR653" i="2" s="1"/>
  <c r="AK122" i="2"/>
  <c r="AK495" i="2"/>
  <c r="AR495" i="2" s="1"/>
  <c r="AK242" i="2"/>
  <c r="AK37" i="2"/>
  <c r="AK645" i="2"/>
  <c r="AR645" i="2" s="1"/>
  <c r="AK546" i="2"/>
  <c r="AR546" i="2" s="1"/>
  <c r="AK638" i="2"/>
  <c r="AR638" i="2" s="1"/>
  <c r="AK335" i="2"/>
  <c r="AR335" i="2" s="1"/>
  <c r="AK36" i="2"/>
  <c r="AK237" i="2"/>
  <c r="AR237" i="2" s="1"/>
  <c r="AK117" i="2"/>
  <c r="AK98" i="2"/>
  <c r="AR98" i="2" s="1"/>
  <c r="AK694" i="2"/>
  <c r="AR694" i="2" s="1"/>
  <c r="AK455" i="2"/>
  <c r="AR455" i="2" s="1"/>
  <c r="AK677" i="2"/>
  <c r="AR677" i="2" s="1"/>
  <c r="AK480" i="2"/>
  <c r="AR480" i="2" s="1"/>
  <c r="AK379" i="2"/>
  <c r="AK103" i="2"/>
  <c r="AK145" i="2"/>
  <c r="AR145" i="2" s="1"/>
  <c r="AK670" i="2"/>
  <c r="AR670" i="2" s="1"/>
  <c r="AK425" i="2"/>
  <c r="AK140" i="2"/>
  <c r="AK393" i="2"/>
  <c r="AR393" i="2" s="1"/>
  <c r="AK471" i="2"/>
  <c r="AR471" i="2" s="1"/>
  <c r="AK539" i="2"/>
  <c r="AR539" i="2" s="1"/>
  <c r="AK715" i="2"/>
  <c r="AR715" i="2" s="1"/>
  <c r="AK595" i="2"/>
  <c r="AR595" i="2" s="1"/>
  <c r="AK563" i="2"/>
  <c r="AK250" i="2"/>
  <c r="AR250" i="2" s="1"/>
  <c r="AK254" i="2"/>
  <c r="AR254" i="2" s="1"/>
  <c r="AK134" i="2"/>
  <c r="AK318" i="2"/>
  <c r="AK85" i="2"/>
  <c r="AR85" i="2" s="1"/>
  <c r="AK382" i="2"/>
  <c r="AK684" i="2"/>
  <c r="AR684" i="2" s="1"/>
  <c r="AK634" i="2"/>
  <c r="AK511" i="2"/>
  <c r="AR511" i="2" s="1"/>
  <c r="AK230" i="2"/>
  <c r="AK676" i="2"/>
  <c r="AR676" i="2" s="1"/>
  <c r="AK306" i="2"/>
  <c r="AK113" i="2"/>
  <c r="AK96" i="2"/>
  <c r="AK389" i="2"/>
  <c r="AR389" i="2" s="1"/>
  <c r="AK356" i="2"/>
  <c r="AR356" i="2" s="1"/>
  <c r="AK244" i="2"/>
  <c r="AR244" i="2" s="1"/>
  <c r="AK573" i="2"/>
  <c r="AR573" i="2" s="1"/>
  <c r="AK149" i="2"/>
  <c r="AK55" i="2"/>
  <c r="AR55" i="2" s="1"/>
  <c r="AK416" i="2"/>
  <c r="AR416" i="2" s="1"/>
  <c r="AK387" i="2"/>
  <c r="AK572" i="2"/>
  <c r="AR572" i="2" s="1"/>
  <c r="AK587" i="2"/>
  <c r="AK642" i="2"/>
  <c r="AR642" i="2" s="1"/>
  <c r="AK399" i="2"/>
  <c r="AK59" i="2"/>
  <c r="AK731" i="2"/>
  <c r="AR731" i="2" s="1"/>
  <c r="AK726" i="2"/>
  <c r="AR726" i="2" s="1"/>
  <c r="AK666" i="2"/>
  <c r="AR666" i="2" s="1"/>
  <c r="AK352" i="2"/>
  <c r="AR352" i="2" s="1"/>
  <c r="AK65" i="2"/>
  <c r="AK662" i="2"/>
  <c r="AR662" i="2" s="1"/>
  <c r="AK660" i="2"/>
  <c r="AK501" i="2"/>
  <c r="AR501" i="2" s="1"/>
  <c r="AK296" i="2"/>
  <c r="AR296" i="2" s="1"/>
  <c r="AK696" i="2"/>
  <c r="AR696" i="2" s="1"/>
  <c r="AK263" i="2"/>
  <c r="AR263" i="2" s="1"/>
  <c r="AK174" i="2"/>
  <c r="AK590" i="2"/>
  <c r="AR590" i="2" s="1"/>
  <c r="AK163" i="2"/>
  <c r="AR163" i="2" s="1"/>
  <c r="AK398" i="2"/>
  <c r="AR398" i="2" s="1"/>
  <c r="AK489" i="2"/>
  <c r="AR489" i="2" s="1"/>
  <c r="AK40" i="2"/>
  <c r="AK559" i="2"/>
  <c r="AR559" i="2" s="1"/>
  <c r="AK287" i="2"/>
  <c r="AK311" i="2"/>
  <c r="AK304" i="2"/>
  <c r="AK714" i="2"/>
  <c r="AR714" i="2" s="1"/>
  <c r="AK324" i="2"/>
  <c r="AK697" i="2"/>
  <c r="AR697" i="2" s="1"/>
  <c r="AK374" i="2"/>
  <c r="AK579" i="2"/>
  <c r="AK215" i="2"/>
  <c r="AK675" i="2"/>
  <c r="AR675" i="2" s="1"/>
  <c r="AK461" i="2"/>
  <c r="AR461" i="2" s="1"/>
  <c r="AK146" i="2"/>
  <c r="AK232" i="2"/>
  <c r="AK475" i="2"/>
  <c r="AK691" i="2"/>
  <c r="AR691" i="2" s="1"/>
  <c r="AK94" i="2"/>
  <c r="AK516" i="2"/>
  <c r="AK655" i="2"/>
  <c r="AR655" i="2" s="1"/>
  <c r="AK518" i="2"/>
  <c r="AK733" i="2"/>
  <c r="AR733" i="2" s="1"/>
  <c r="AK299" i="2"/>
  <c r="AK196" i="2"/>
  <c r="AK706" i="2"/>
  <c r="AR706" i="2" s="1"/>
  <c r="AK284" i="2"/>
  <c r="AR284" i="2" s="1"/>
  <c r="AK323" i="2"/>
  <c r="AK629" i="2"/>
  <c r="AR629" i="2" s="1"/>
  <c r="AK509" i="2"/>
  <c r="AK639" i="2"/>
  <c r="AR639" i="2" s="1"/>
  <c r="AK377" i="2"/>
  <c r="AR377" i="2" s="1"/>
  <c r="AK640" i="2"/>
  <c r="AR640" i="2" s="1"/>
  <c r="AK524" i="2"/>
  <c r="AR524" i="2" s="1"/>
  <c r="AK243" i="2"/>
  <c r="AK403" i="2"/>
  <c r="AR403" i="2" s="1"/>
  <c r="AK600" i="2"/>
  <c r="AR600" i="2" s="1"/>
  <c r="AK504" i="2"/>
  <c r="AK481" i="2"/>
  <c r="AR481" i="2" s="1"/>
  <c r="AK201" i="2"/>
  <c r="AK530" i="2"/>
  <c r="AR530" i="2" s="1"/>
  <c r="AK274" i="2"/>
  <c r="AR274" i="2" s="1"/>
  <c r="AK701" i="2"/>
  <c r="AR701" i="2" s="1"/>
  <c r="AK319" i="2"/>
  <c r="AR319" i="2" s="1"/>
  <c r="AK111" i="2"/>
  <c r="AK290" i="2"/>
  <c r="AR290" i="2" s="1"/>
  <c r="AK551" i="2"/>
  <c r="AR551" i="2" s="1"/>
  <c r="AK297" i="2"/>
  <c r="AR297" i="2" s="1"/>
  <c r="AK142" i="2"/>
  <c r="AK552" i="2"/>
  <c r="AR552" i="2" s="1"/>
  <c r="AK227" i="2"/>
  <c r="AK547" i="2"/>
  <c r="AR547" i="2" s="1"/>
  <c r="AK718" i="2"/>
  <c r="AR718" i="2" s="1"/>
  <c r="AK275" i="2"/>
  <c r="AK445" i="2"/>
  <c r="AR445" i="2" s="1"/>
  <c r="AK314" i="2"/>
  <c r="AK502" i="2"/>
  <c r="AK557" i="2"/>
  <c r="AK221" i="2"/>
  <c r="AK463" i="2"/>
  <c r="AR463" i="2" s="1"/>
  <c r="AK331" i="2"/>
  <c r="AR331" i="2" s="1"/>
  <c r="AK372" i="2"/>
  <c r="AK415" i="2"/>
  <c r="AK625" i="2"/>
  <c r="AR625" i="2" s="1"/>
  <c r="AK657" i="2"/>
  <c r="AR657" i="2" s="1"/>
  <c r="AK698" i="2"/>
  <c r="AR698" i="2" s="1"/>
  <c r="AK687" i="2"/>
  <c r="AR687" i="2" s="1"/>
  <c r="AK545" i="2"/>
  <c r="AK543" i="2"/>
  <c r="AR543" i="2" s="1"/>
  <c r="AK360" i="2"/>
  <c r="AR360" i="2" s="1"/>
  <c r="AK680" i="2"/>
  <c r="AR680" i="2" s="1"/>
  <c r="AK729" i="2"/>
  <c r="AR729" i="2" s="1"/>
  <c r="AK599" i="2"/>
  <c r="AR599" i="2" s="1"/>
  <c r="AK637" i="2"/>
  <c r="AR637" i="2" s="1"/>
  <c r="AK695" i="2"/>
  <c r="AR695" i="2" s="1"/>
  <c r="AK659" i="2"/>
  <c r="AR659" i="2" s="1"/>
  <c r="AK438" i="2"/>
  <c r="AR438" i="2" s="1"/>
  <c r="AK671" i="2"/>
  <c r="AR671" i="2" s="1"/>
  <c r="AK672" i="2"/>
  <c r="AR672" i="2" s="1"/>
  <c r="AK535" i="2"/>
  <c r="AR535" i="2" s="1"/>
  <c r="AK626" i="2"/>
  <c r="AR626" i="2" s="1"/>
  <c r="AK648" i="2"/>
  <c r="AR648" i="2" s="1"/>
  <c r="AK485" i="2"/>
  <c r="AR485" i="2" s="1"/>
  <c r="AK681" i="2"/>
  <c r="AR681" i="2" s="1"/>
  <c r="AK690" i="2"/>
  <c r="AR690" i="2" s="1"/>
  <c r="AK580" i="2"/>
  <c r="AR580" i="2" s="1"/>
  <c r="AK661" i="2"/>
  <c r="AR661" i="2" s="1"/>
  <c r="AK723" i="2"/>
  <c r="AR723" i="2" s="1"/>
  <c r="AK725" i="2"/>
  <c r="AR725" i="2" s="1"/>
  <c r="AK709" i="2"/>
  <c r="AR709" i="2" s="1"/>
  <c r="AK700" i="2"/>
  <c r="AR700" i="2" s="1"/>
  <c r="AK711" i="2"/>
  <c r="AR711" i="2" s="1"/>
  <c r="AK728" i="2"/>
  <c r="AR728" i="2" s="1"/>
  <c r="AK643" i="2"/>
  <c r="AR643" i="2" s="1"/>
  <c r="AK668" i="2"/>
  <c r="AR668" i="2" s="1"/>
  <c r="AK720" i="2"/>
  <c r="AR720" i="2" s="1"/>
  <c r="AH628" i="2"/>
  <c r="AH581" i="2"/>
  <c r="AH583" i="2"/>
  <c r="AH87" i="2"/>
  <c r="AH358" i="2"/>
  <c r="AH450" i="2"/>
  <c r="AH391" i="2"/>
  <c r="AH550" i="2"/>
  <c r="AH365" i="2"/>
  <c r="AH560" i="2"/>
  <c r="AH283" i="2"/>
  <c r="AH428" i="2"/>
  <c r="AH148" i="2"/>
  <c r="AH710" i="2"/>
  <c r="AH97" i="2"/>
  <c r="AH553" i="2"/>
  <c r="AH439" i="2"/>
  <c r="AH51" i="2"/>
  <c r="AH673" i="2"/>
  <c r="AH394" i="2"/>
  <c r="AH477" i="2"/>
  <c r="AH453" i="2"/>
  <c r="AH448" i="2"/>
  <c r="AH208" i="2"/>
  <c r="AH68" i="2"/>
  <c r="AH239" i="2"/>
  <c r="AH603" i="2"/>
  <c r="AH309" i="2"/>
  <c r="AH129" i="2"/>
  <c r="AH635" i="2"/>
  <c r="AH497" i="2"/>
  <c r="AH605" i="2"/>
  <c r="AH364" i="2"/>
  <c r="AH4" i="2"/>
  <c r="AH63" i="2"/>
  <c r="AH705" i="2"/>
  <c r="AH427" i="2"/>
  <c r="AH205" i="2"/>
  <c r="AH118" i="2"/>
  <c r="AH663" i="2"/>
  <c r="AH350" i="2"/>
  <c r="AH310" i="2"/>
  <c r="AH277" i="2"/>
  <c r="AH537" i="2"/>
  <c r="AH81" i="2"/>
  <c r="AH582" i="2"/>
  <c r="AH203" i="2"/>
  <c r="AH245" i="2"/>
  <c r="AH206" i="2"/>
  <c r="AH326" i="2"/>
  <c r="AH164" i="2"/>
  <c r="AH517" i="2"/>
  <c r="AH73" i="2"/>
  <c r="AH436" i="2"/>
  <c r="AH345" i="2"/>
  <c r="AH508" i="2"/>
  <c r="AH468" i="2"/>
  <c r="AH291" i="2"/>
  <c r="AH260" i="2"/>
  <c r="AH132" i="2"/>
  <c r="AH255" i="2"/>
  <c r="AH247" i="2"/>
  <c r="AH295" i="2"/>
  <c r="AH527" i="2"/>
  <c r="AH123" i="2"/>
  <c r="AH88" i="2"/>
  <c r="AH384" i="2"/>
  <c r="AH458" i="2"/>
  <c r="AH366" i="2"/>
  <c r="AH62" i="2"/>
  <c r="AH433" i="2"/>
  <c r="AH125" i="2"/>
  <c r="AH418" i="2"/>
  <c r="AH567" i="2"/>
  <c r="AH276" i="2"/>
  <c r="AH268" i="2"/>
  <c r="AH42" i="2"/>
  <c r="AH442" i="2"/>
  <c r="AH114" i="2"/>
  <c r="AH238" i="2"/>
  <c r="AH397" i="2"/>
  <c r="AH431" i="2"/>
  <c r="AH493" i="2"/>
  <c r="AH285" i="2"/>
  <c r="AH120" i="2"/>
  <c r="AH386" i="2"/>
  <c r="AH430" i="2"/>
  <c r="AH231" i="2"/>
  <c r="AH213" i="2"/>
  <c r="AH209" i="2"/>
  <c r="AH66" i="2"/>
  <c r="AH689" i="2"/>
  <c r="AH301" i="2"/>
  <c r="AH452" i="2"/>
  <c r="AH601" i="2"/>
  <c r="AH606" i="2"/>
  <c r="AH400" i="2"/>
  <c r="AH388" i="2"/>
  <c r="AH99" i="2"/>
  <c r="AH321" i="2"/>
  <c r="AH233" i="2"/>
  <c r="AH110" i="2"/>
  <c r="AH60" i="2"/>
  <c r="AH10" i="2"/>
  <c r="AH151" i="2"/>
  <c r="AH28" i="2"/>
  <c r="AH337" i="2"/>
  <c r="AH48" i="2"/>
  <c r="AH8" i="2"/>
  <c r="AH421" i="2"/>
  <c r="AH168" i="2"/>
  <c r="AH34" i="2"/>
  <c r="AH182" i="2"/>
  <c r="AH133" i="2"/>
  <c r="AH513" i="2"/>
  <c r="AH679" i="2"/>
  <c r="AH325" i="2"/>
  <c r="AH240" i="2"/>
  <c r="AH69" i="2"/>
  <c r="AH462" i="2"/>
  <c r="AH533" i="2"/>
  <c r="AH191" i="2"/>
  <c r="AH170" i="2"/>
  <c r="AH269" i="2"/>
  <c r="AH343" i="2"/>
  <c r="AH78" i="2"/>
  <c r="AH646" i="2"/>
  <c r="AH368" i="2"/>
  <c r="AH169" i="2"/>
  <c r="AH47" i="2"/>
  <c r="AH217" i="2"/>
  <c r="AH18" i="2"/>
  <c r="AH124" i="2"/>
  <c r="AH281" i="2"/>
  <c r="AH396" i="2"/>
  <c r="AH632" i="2"/>
  <c r="AH703" i="2"/>
  <c r="AH678" i="2"/>
  <c r="AH316" i="2"/>
  <c r="AH189" i="2"/>
  <c r="AH410" i="2"/>
  <c r="AH390" i="2"/>
  <c r="AH555" i="2"/>
  <c r="AH630" i="2"/>
  <c r="AH317" i="2"/>
  <c r="AH282" i="2"/>
  <c r="AH363" i="2"/>
  <c r="AH7" i="2"/>
  <c r="AH383" i="2"/>
  <c r="AH466" i="2"/>
  <c r="AH262" i="2"/>
  <c r="AH186" i="2"/>
  <c r="AH722" i="2"/>
  <c r="AH27" i="2"/>
  <c r="AH190" i="2"/>
  <c r="AH29" i="2"/>
  <c r="AH289" i="2"/>
  <c r="AH478" i="2"/>
  <c r="AH187" i="2"/>
  <c r="AH413" i="2"/>
  <c r="AH241" i="2"/>
  <c r="AH385" i="2"/>
  <c r="AH235" i="2"/>
  <c r="AH278" i="2"/>
  <c r="AH584" i="2"/>
  <c r="AH473" i="2"/>
  <c r="AH512" i="2"/>
  <c r="AH179" i="2"/>
  <c r="AH647" i="2"/>
  <c r="AH153" i="2"/>
  <c r="AH521" i="2"/>
  <c r="AH249" i="2"/>
  <c r="AH564" i="2"/>
  <c r="AH329" i="2"/>
  <c r="AH578" i="2"/>
  <c r="AH570" i="2"/>
  <c r="AH591" i="2"/>
  <c r="AH658" i="2"/>
  <c r="AH650" i="2"/>
  <c r="AH486" i="2"/>
  <c r="AH607" i="2"/>
  <c r="AH454" i="2"/>
  <c r="AH41" i="2"/>
  <c r="AH264" i="2"/>
  <c r="AH588" i="2"/>
  <c r="AH165" i="2"/>
  <c r="AH261" i="2"/>
  <c r="AH143" i="2"/>
  <c r="AH503" i="2"/>
  <c r="AH604" i="2"/>
  <c r="AH90" i="2"/>
  <c r="AH467" i="2"/>
  <c r="AH312" i="2"/>
  <c r="AH5" i="2"/>
  <c r="AH178" i="2"/>
  <c r="AH225" i="2"/>
  <c r="AH623" i="2"/>
  <c r="AH544" i="2"/>
  <c r="AH636" i="2"/>
  <c r="AH115" i="2"/>
  <c r="AH656" i="2"/>
  <c r="AH137" i="2"/>
  <c r="AH46" i="2"/>
  <c r="AH200" i="2"/>
  <c r="AH492" i="2"/>
  <c r="AH346" i="2"/>
  <c r="AH307" i="2"/>
  <c r="AH84" i="2"/>
  <c r="AH644" i="2"/>
  <c r="AH469" i="2"/>
  <c r="AH417" i="2"/>
  <c r="AH70" i="2"/>
  <c r="AH33" i="2"/>
  <c r="AH472" i="2"/>
  <c r="AH476" i="2"/>
  <c r="AH610" i="2"/>
  <c r="AH57" i="2"/>
  <c r="AH104" i="2"/>
  <c r="AH424" i="2"/>
  <c r="AH499" i="2"/>
  <c r="AH411" i="2"/>
  <c r="AH576" i="2"/>
  <c r="AH67" i="2"/>
  <c r="AH222" i="2"/>
  <c r="AH152" i="2"/>
  <c r="AH136" i="2"/>
  <c r="AH440" i="2"/>
  <c r="AH525" i="2"/>
  <c r="AH194" i="2"/>
  <c r="AH303" i="2"/>
  <c r="AH16" i="2"/>
  <c r="AH702" i="2"/>
  <c r="AH401" i="2"/>
  <c r="AH482" i="2"/>
  <c r="AH267" i="2"/>
  <c r="AH373" i="2"/>
  <c r="AH30" i="2"/>
  <c r="AH340" i="2"/>
  <c r="AH519" i="2"/>
  <c r="AH45" i="2"/>
  <c r="AH423" i="2"/>
  <c r="AH505" i="2"/>
  <c r="AH52" i="2"/>
  <c r="AH72" i="2"/>
  <c r="AH333" i="2"/>
  <c r="AH420" i="2"/>
  <c r="AH708" i="2"/>
  <c r="AH451" i="2"/>
  <c r="AH614" i="2"/>
  <c r="AH92" i="2"/>
  <c r="AH322" i="2"/>
  <c r="AH298" i="2"/>
  <c r="AH528" i="2"/>
  <c r="AH17" i="2"/>
  <c r="AH141" i="2"/>
  <c r="AH443" i="2"/>
  <c r="AH354" i="2"/>
  <c r="AH686" i="2"/>
  <c r="AH446" i="2"/>
  <c r="AH334" i="2"/>
  <c r="AH184" i="2"/>
  <c r="AH568" i="2"/>
  <c r="AH381" i="2"/>
  <c r="AH721" i="2"/>
  <c r="AH25" i="2"/>
  <c r="AH308" i="2"/>
  <c r="AH594" i="2"/>
  <c r="AH615" i="2"/>
  <c r="AH402" i="2"/>
  <c r="AH95" i="2"/>
  <c r="AH395" i="2"/>
  <c r="AH494" i="2"/>
  <c r="AH683" i="2"/>
  <c r="AH378" i="2"/>
  <c r="AH369" i="2"/>
  <c r="AH371" i="2"/>
  <c r="AH460" i="2"/>
  <c r="AH566" i="2"/>
  <c r="AH361" i="2"/>
  <c r="AH479" i="2"/>
  <c r="AH56" i="2"/>
  <c r="AH218" i="2"/>
  <c r="AH419" i="2"/>
  <c r="AH409" i="2"/>
  <c r="AH392" i="2"/>
  <c r="AH89" i="2"/>
  <c r="AH464" i="2"/>
  <c r="AH253" i="2"/>
  <c r="AH2" i="2"/>
  <c r="AH562" i="2"/>
  <c r="AH207" i="2"/>
  <c r="AH83" i="2"/>
  <c r="AH342" i="2"/>
  <c r="AH212" i="2"/>
  <c r="AH74" i="2"/>
  <c r="AH155" i="2"/>
  <c r="AH50" i="2"/>
  <c r="AH338" i="2"/>
  <c r="AH561" i="2"/>
  <c r="AH144" i="2"/>
  <c r="AH175" i="2"/>
  <c r="AH127" i="2"/>
  <c r="AH682" i="2"/>
  <c r="AH612" i="2"/>
  <c r="AH349" i="2"/>
  <c r="AH515" i="2"/>
  <c r="AH211" i="2"/>
  <c r="AH344" i="2"/>
  <c r="AH61" i="2"/>
  <c r="AH177" i="2"/>
  <c r="AH271" i="2"/>
  <c r="AH80" i="2"/>
  <c r="AH558" i="2"/>
  <c r="AH405" i="2"/>
  <c r="AH112" i="2"/>
  <c r="AH457" i="2"/>
  <c r="AH266" i="2"/>
  <c r="AH575" i="2"/>
  <c r="AH258" i="2"/>
  <c r="AH202" i="2"/>
  <c r="AH21" i="2"/>
  <c r="AH273" i="2"/>
  <c r="AH351" i="2"/>
  <c r="AH332" i="2"/>
  <c r="AH554" i="2"/>
  <c r="AH135" i="2"/>
  <c r="AH313" i="2"/>
  <c r="AH435" i="2"/>
  <c r="AH272" i="2"/>
  <c r="AH257" i="2"/>
  <c r="AH674" i="2"/>
  <c r="AH565" i="2"/>
  <c r="AH195" i="2"/>
  <c r="AH159" i="2"/>
  <c r="AH414" i="2"/>
  <c r="AH76" i="2"/>
  <c r="AH256" i="2"/>
  <c r="AH216" i="2"/>
  <c r="AH12" i="2"/>
  <c r="AH106" i="2"/>
  <c r="AH548" i="2"/>
  <c r="AH82" i="2"/>
  <c r="AH192" i="2"/>
  <c r="AH279" i="2"/>
  <c r="AH608" i="2"/>
  <c r="AH71" i="2"/>
  <c r="AH102" i="2"/>
  <c r="AH302" i="2"/>
  <c r="AH577" i="2"/>
  <c r="AH719" i="2"/>
  <c r="AH131" i="2"/>
  <c r="AH669" i="2"/>
  <c r="AH514" i="2"/>
  <c r="AH204" i="2"/>
  <c r="AH171" i="2"/>
  <c r="AH185" i="2"/>
  <c r="AH105" i="2"/>
  <c r="AH172" i="2"/>
  <c r="AH181" i="2"/>
  <c r="AH38" i="2"/>
  <c r="AH35" i="2"/>
  <c r="AH13" i="2"/>
  <c r="AH22" i="2"/>
  <c r="AH198" i="2"/>
  <c r="AH139" i="2"/>
  <c r="AH375" i="2"/>
  <c r="AH685" i="2"/>
  <c r="AH531" i="2"/>
  <c r="AH162" i="2"/>
  <c r="AH536" i="2"/>
  <c r="AH541" i="2"/>
  <c r="AH77" i="2"/>
  <c r="AH11" i="2"/>
  <c r="AH426" i="2"/>
  <c r="AH586" i="2"/>
  <c r="AH234" i="2"/>
  <c r="AH654" i="2"/>
  <c r="AH49" i="2"/>
  <c r="AH6" i="2"/>
  <c r="AH44" i="2"/>
  <c r="AH341" i="2"/>
  <c r="AH259" i="2"/>
  <c r="AH667" i="2"/>
  <c r="AH620" i="2"/>
  <c r="AH613" i="2"/>
  <c r="AH150" i="2"/>
  <c r="AH355" i="2"/>
  <c r="AH367" i="2"/>
  <c r="AH328" i="2"/>
  <c r="AH330" i="2"/>
  <c r="AH188" i="2"/>
  <c r="AH3" i="2"/>
  <c r="AH506" i="2"/>
  <c r="AH510" i="2"/>
  <c r="AH569" i="2"/>
  <c r="AH498" i="2"/>
  <c r="AH32" i="2"/>
  <c r="AH223" i="2"/>
  <c r="AH688" i="2"/>
  <c r="AH53" i="2"/>
  <c r="AH236" i="2"/>
  <c r="AH265" i="2"/>
  <c r="AH58" i="2"/>
  <c r="AH327" i="2"/>
  <c r="AH491" i="2"/>
  <c r="AH100" i="2"/>
  <c r="AH14" i="2"/>
  <c r="AH160" i="2"/>
  <c r="AH173" i="2"/>
  <c r="AH347" i="2"/>
  <c r="AH348" i="2"/>
  <c r="AH229" i="2"/>
  <c r="AH641" i="2"/>
  <c r="AH126" i="2"/>
  <c r="AH228" i="2"/>
  <c r="AH24" i="2"/>
  <c r="AH210" i="2"/>
  <c r="AH248" i="2"/>
  <c r="AH556" i="2"/>
  <c r="AH618" i="2"/>
  <c r="AH197" i="2"/>
  <c r="AH549" i="2"/>
  <c r="AH616" i="2"/>
  <c r="AH252" i="2"/>
  <c r="AH43" i="2"/>
  <c r="AH246" i="2"/>
  <c r="AH487" i="2"/>
  <c r="AH251" i="2"/>
  <c r="AH523" i="2"/>
  <c r="AH219" i="2"/>
  <c r="AH166" i="2"/>
  <c r="AH15" i="2"/>
  <c r="AH270" i="2"/>
  <c r="AH220" i="2"/>
  <c r="AH167" i="2"/>
  <c r="AH119" i="2"/>
  <c r="AH707" i="2"/>
  <c r="AH31" i="2"/>
  <c r="AH664" i="2"/>
  <c r="AH147" i="2"/>
  <c r="AH609" i="2"/>
  <c r="AH538" i="2"/>
  <c r="AH732" i="2"/>
  <c r="AH109" i="2"/>
  <c r="AH294" i="2"/>
  <c r="AH412" i="2"/>
  <c r="AH692" i="2"/>
  <c r="AH293" i="2"/>
  <c r="AH54" i="2"/>
  <c r="AH128" i="2"/>
  <c r="AH571" i="2"/>
  <c r="AH305" i="2"/>
  <c r="AH507" i="2"/>
  <c r="AH483" i="2"/>
  <c r="AH631" i="2"/>
  <c r="AH214" i="2"/>
  <c r="AH86" i="2"/>
  <c r="AH598" i="2"/>
  <c r="AH496" i="2"/>
  <c r="AH154" i="2"/>
  <c r="AH459" i="2"/>
  <c r="AH633" i="2"/>
  <c r="AH649" i="2"/>
  <c r="AH64" i="2"/>
  <c r="AH39" i="2"/>
  <c r="AH432" i="2"/>
  <c r="AH406" i="2"/>
  <c r="AH716" i="2"/>
  <c r="AH651" i="2"/>
  <c r="AH292" i="2"/>
  <c r="AH429" i="2"/>
  <c r="AH693" i="2"/>
  <c r="AH9" i="2"/>
  <c r="AH156" i="2"/>
  <c r="AH226" i="2"/>
  <c r="AH526" i="2"/>
  <c r="AH91" i="2"/>
  <c r="AH592" i="2"/>
  <c r="AH422" i="2"/>
  <c r="AH704" i="2"/>
  <c r="AH624" i="2"/>
  <c r="AH93" i="2"/>
  <c r="AH20" i="2"/>
  <c r="AH138" i="2"/>
  <c r="AH359" i="2"/>
  <c r="AH183" i="2"/>
  <c r="AH404" i="2"/>
  <c r="AH574" i="2"/>
  <c r="AH717" i="2"/>
  <c r="AH652" i="2"/>
  <c r="AH665" i="2"/>
  <c r="AH362" i="2"/>
  <c r="AH19" i="2"/>
  <c r="AH157" i="2"/>
  <c r="AH370" i="2"/>
  <c r="AH26" i="2"/>
  <c r="AH161" i="2"/>
  <c r="AH456" i="2"/>
  <c r="AH529" i="2"/>
  <c r="AH534" i="2"/>
  <c r="AH130" i="2"/>
  <c r="AH107" i="2"/>
  <c r="AH712" i="2"/>
  <c r="AH101" i="2"/>
  <c r="AH619" i="2"/>
  <c r="AH611" i="2"/>
  <c r="AH713" i="2"/>
  <c r="AH484" i="2"/>
  <c r="AH199" i="2"/>
  <c r="AH158" i="2"/>
  <c r="AH339" i="2"/>
  <c r="AH108" i="2"/>
  <c r="AH224" i="2"/>
  <c r="AH621" i="2"/>
  <c r="AH589" i="2"/>
  <c r="AH540" i="2"/>
  <c r="AH300" i="2"/>
  <c r="AH408" i="2"/>
  <c r="AH23" i="2"/>
  <c r="AH532" i="2"/>
  <c r="AH320" i="2"/>
  <c r="AH488" i="2"/>
  <c r="AH357" i="2"/>
  <c r="AH79" i="2"/>
  <c r="AH434" i="2"/>
  <c r="AH520" i="2"/>
  <c r="AH315" i="2"/>
  <c r="AH444" i="2"/>
  <c r="AH441" i="2"/>
  <c r="AH522" i="2"/>
  <c r="AH474" i="2"/>
  <c r="AH286" i="2"/>
  <c r="AH617" i="2"/>
  <c r="AH449" i="2"/>
  <c r="AH193" i="2"/>
  <c r="AH353" i="2"/>
  <c r="AH465" i="2"/>
  <c r="AH585" i="2"/>
  <c r="AH602" i="2"/>
  <c r="AH380" i="2"/>
  <c r="AH470" i="2"/>
  <c r="AH490" i="2"/>
  <c r="AH75" i="2"/>
  <c r="AH699" i="2"/>
  <c r="AH437" i="2"/>
  <c r="AH121" i="2"/>
  <c r="AH730" i="2"/>
  <c r="AH336" i="2"/>
  <c r="AH622" i="2"/>
  <c r="AH593" i="2"/>
  <c r="AH280" i="2"/>
  <c r="AH627" i="2"/>
  <c r="AH724" i="2"/>
  <c r="AH176" i="2"/>
  <c r="AH180" i="2"/>
  <c r="AH727" i="2"/>
  <c r="AH596" i="2"/>
  <c r="AH500" i="2"/>
  <c r="AH542" i="2"/>
  <c r="AH407" i="2"/>
  <c r="AH116" i="2"/>
  <c r="AH376" i="2"/>
  <c r="AH288" i="2"/>
  <c r="AH597" i="2"/>
  <c r="AH447" i="2"/>
  <c r="AH653" i="2"/>
  <c r="AH122" i="2"/>
  <c r="AH495" i="2"/>
  <c r="AH242" i="2"/>
  <c r="AH37" i="2"/>
  <c r="AH645" i="2"/>
  <c r="AH546" i="2"/>
  <c r="AH638" i="2"/>
  <c r="AH335" i="2"/>
  <c r="AH36" i="2"/>
  <c r="AH237" i="2"/>
  <c r="AH117" i="2"/>
  <c r="AH98" i="2"/>
  <c r="AH694" i="2"/>
  <c r="AH455" i="2"/>
  <c r="AH677" i="2"/>
  <c r="AH480" i="2"/>
  <c r="AH379" i="2"/>
  <c r="AH103" i="2"/>
  <c r="AH145" i="2"/>
  <c r="AH670" i="2"/>
  <c r="AH425" i="2"/>
  <c r="AH140" i="2"/>
  <c r="AH393" i="2"/>
  <c r="AH471" i="2"/>
  <c r="AH539" i="2"/>
  <c r="AH715" i="2"/>
  <c r="AH595" i="2"/>
  <c r="AH563" i="2"/>
  <c r="AH250" i="2"/>
  <c r="AH254" i="2"/>
  <c r="AH134" i="2"/>
  <c r="AH318" i="2"/>
  <c r="AH85" i="2"/>
  <c r="AH382" i="2"/>
  <c r="AH684" i="2"/>
  <c r="AH634" i="2"/>
  <c r="AH511" i="2"/>
  <c r="AH230" i="2"/>
  <c r="AH676" i="2"/>
  <c r="AH306" i="2"/>
  <c r="AH113" i="2"/>
  <c r="AH96" i="2"/>
  <c r="AH389" i="2"/>
  <c r="AH356" i="2"/>
  <c r="AH244" i="2"/>
  <c r="AH573" i="2"/>
  <c r="AH149" i="2"/>
  <c r="AH55" i="2"/>
  <c r="AH416" i="2"/>
  <c r="AH387" i="2"/>
  <c r="AH572" i="2"/>
  <c r="AH587" i="2"/>
  <c r="AH642" i="2"/>
  <c r="AH399" i="2"/>
  <c r="AH59" i="2"/>
  <c r="AH731" i="2"/>
  <c r="AH726" i="2"/>
  <c r="AH666" i="2"/>
  <c r="AH352" i="2"/>
  <c r="AH65" i="2"/>
  <c r="AH662" i="2"/>
  <c r="AH660" i="2"/>
  <c r="AH501" i="2"/>
  <c r="AH296" i="2"/>
  <c r="AH696" i="2"/>
  <c r="AH263" i="2"/>
  <c r="AH174" i="2"/>
  <c r="AH590" i="2"/>
  <c r="AH163" i="2"/>
  <c r="AH398" i="2"/>
  <c r="AH489" i="2"/>
  <c r="AH40" i="2"/>
  <c r="AH559" i="2"/>
  <c r="AH287" i="2"/>
  <c r="AH311" i="2"/>
  <c r="AH304" i="2"/>
  <c r="AH714" i="2"/>
  <c r="AH324" i="2"/>
  <c r="AH697" i="2"/>
  <c r="AH374" i="2"/>
  <c r="AH579" i="2"/>
  <c r="AH215" i="2"/>
  <c r="AH675" i="2"/>
  <c r="AH461" i="2"/>
  <c r="AH146" i="2"/>
  <c r="AH232" i="2"/>
  <c r="AH475" i="2"/>
  <c r="AH691" i="2"/>
  <c r="AH94" i="2"/>
  <c r="AH516" i="2"/>
  <c r="AH655" i="2"/>
  <c r="AH518" i="2"/>
  <c r="AH733" i="2"/>
  <c r="AH299" i="2"/>
  <c r="AH196" i="2"/>
  <c r="AH706" i="2"/>
  <c r="AH284" i="2"/>
  <c r="AH323" i="2"/>
  <c r="AH629" i="2"/>
  <c r="AH509" i="2"/>
  <c r="AH639" i="2"/>
  <c r="AH377" i="2"/>
  <c r="AH640" i="2"/>
  <c r="AH524" i="2"/>
  <c r="AH243" i="2"/>
  <c r="AH403" i="2"/>
  <c r="AH600" i="2"/>
  <c r="AH504" i="2"/>
  <c r="AH481" i="2"/>
  <c r="AH201" i="2"/>
  <c r="AH530" i="2"/>
  <c r="AH274" i="2"/>
  <c r="AH701" i="2"/>
  <c r="AH319" i="2"/>
  <c r="AH111" i="2"/>
  <c r="AH290" i="2"/>
  <c r="AH551" i="2"/>
  <c r="AH297" i="2"/>
  <c r="AH142" i="2"/>
  <c r="AH552" i="2"/>
  <c r="AH227" i="2"/>
  <c r="AH547" i="2"/>
  <c r="AH718" i="2"/>
  <c r="AH275" i="2"/>
  <c r="AH445" i="2"/>
  <c r="AH314" i="2"/>
  <c r="AH502" i="2"/>
  <c r="AH557" i="2"/>
  <c r="AH221" i="2"/>
  <c r="AH463" i="2"/>
  <c r="AH331" i="2"/>
  <c r="AH372" i="2"/>
  <c r="AH415" i="2"/>
  <c r="AH625" i="2"/>
  <c r="AH657" i="2"/>
  <c r="AH698" i="2"/>
  <c r="AH687" i="2"/>
  <c r="AH545" i="2"/>
  <c r="AH543" i="2"/>
  <c r="AH360" i="2"/>
  <c r="AH680" i="2"/>
  <c r="AH729" i="2"/>
  <c r="AH599" i="2"/>
  <c r="AH637" i="2"/>
  <c r="AH695" i="2"/>
  <c r="AH659" i="2"/>
  <c r="AH438" i="2"/>
  <c r="AH671" i="2"/>
  <c r="AH672" i="2"/>
  <c r="AH535" i="2"/>
  <c r="AH626" i="2"/>
  <c r="AH648" i="2"/>
  <c r="AH485" i="2"/>
  <c r="AH681" i="2"/>
  <c r="AH690" i="2"/>
  <c r="AH580" i="2"/>
  <c r="AH661" i="2"/>
  <c r="AH723" i="2"/>
  <c r="AH725" i="2"/>
  <c r="AH709" i="2"/>
  <c r="AH700" i="2"/>
  <c r="AH711" i="2"/>
  <c r="AH728" i="2"/>
  <c r="AH643" i="2"/>
  <c r="AH668" i="2"/>
  <c r="AH720" i="2"/>
  <c r="AG628" i="2"/>
  <c r="AG581" i="2"/>
  <c r="AG583" i="2"/>
  <c r="AG87" i="2"/>
  <c r="AG358" i="2"/>
  <c r="AG450" i="2"/>
  <c r="AG391" i="2"/>
  <c r="AG550" i="2"/>
  <c r="AG365" i="2"/>
  <c r="AG560" i="2"/>
  <c r="AG283" i="2"/>
  <c r="AG428" i="2"/>
  <c r="AG148" i="2"/>
  <c r="AG710" i="2"/>
  <c r="AG97" i="2"/>
  <c r="AG553" i="2"/>
  <c r="AG439" i="2"/>
  <c r="AG51" i="2"/>
  <c r="AG673" i="2"/>
  <c r="AG394" i="2"/>
  <c r="AG477" i="2"/>
  <c r="AG453" i="2"/>
  <c r="AG448" i="2"/>
  <c r="AG208" i="2"/>
  <c r="AG68" i="2"/>
  <c r="AG239" i="2"/>
  <c r="AG603" i="2"/>
  <c r="AG309" i="2"/>
  <c r="AG129" i="2"/>
  <c r="AG635" i="2"/>
  <c r="AG497" i="2"/>
  <c r="AG605" i="2"/>
  <c r="AG364" i="2"/>
  <c r="AG4" i="2"/>
  <c r="AG63" i="2"/>
  <c r="AG705" i="2"/>
  <c r="AG427" i="2"/>
  <c r="AG205" i="2"/>
  <c r="AG118" i="2"/>
  <c r="AG663" i="2"/>
  <c r="AG350" i="2"/>
  <c r="AG310" i="2"/>
  <c r="AG277" i="2"/>
  <c r="AG537" i="2"/>
  <c r="AG81" i="2"/>
  <c r="AG582" i="2"/>
  <c r="AG203" i="2"/>
  <c r="AG245" i="2"/>
  <c r="AG206" i="2"/>
  <c r="AG326" i="2"/>
  <c r="AG164" i="2"/>
  <c r="AG517" i="2"/>
  <c r="AG73" i="2"/>
  <c r="AG436" i="2"/>
  <c r="AG345" i="2"/>
  <c r="AG508" i="2"/>
  <c r="AG468" i="2"/>
  <c r="AG291" i="2"/>
  <c r="AG260" i="2"/>
  <c r="AG132" i="2"/>
  <c r="AG255" i="2"/>
  <c r="AG247" i="2"/>
  <c r="AG295" i="2"/>
  <c r="AG527" i="2"/>
  <c r="AG123" i="2"/>
  <c r="AG88" i="2"/>
  <c r="AG384" i="2"/>
  <c r="AG458" i="2"/>
  <c r="AG366" i="2"/>
  <c r="AG62" i="2"/>
  <c r="AG433" i="2"/>
  <c r="AG125" i="2"/>
  <c r="AG418" i="2"/>
  <c r="AG567" i="2"/>
  <c r="AG276" i="2"/>
  <c r="AG268" i="2"/>
  <c r="AG42" i="2"/>
  <c r="AG442" i="2"/>
  <c r="AG114" i="2"/>
  <c r="AG238" i="2"/>
  <c r="AG397" i="2"/>
  <c r="AG431" i="2"/>
  <c r="AG493" i="2"/>
  <c r="AG285" i="2"/>
  <c r="AG120" i="2"/>
  <c r="AG386" i="2"/>
  <c r="AG430" i="2"/>
  <c r="AG231" i="2"/>
  <c r="AG213" i="2"/>
  <c r="AG209" i="2"/>
  <c r="AG66" i="2"/>
  <c r="AG689" i="2"/>
  <c r="AG301" i="2"/>
  <c r="AG452" i="2"/>
  <c r="AG601" i="2"/>
  <c r="AG606" i="2"/>
  <c r="AG400" i="2"/>
  <c r="AG388" i="2"/>
  <c r="AG99" i="2"/>
  <c r="AG321" i="2"/>
  <c r="AG233" i="2"/>
  <c r="AG110" i="2"/>
  <c r="AG60" i="2"/>
  <c r="AG10" i="2"/>
  <c r="AG151" i="2"/>
  <c r="AG28" i="2"/>
  <c r="AG337" i="2"/>
  <c r="AG48" i="2"/>
  <c r="AG8" i="2"/>
  <c r="AG421" i="2"/>
  <c r="AG168" i="2"/>
  <c r="AG34" i="2"/>
  <c r="AG182" i="2"/>
  <c r="AG133" i="2"/>
  <c r="AG513" i="2"/>
  <c r="AG679" i="2"/>
  <c r="AG325" i="2"/>
  <c r="AG240" i="2"/>
  <c r="AG69" i="2"/>
  <c r="AG462" i="2"/>
  <c r="AG533" i="2"/>
  <c r="AG191" i="2"/>
  <c r="AG170" i="2"/>
  <c r="AG269" i="2"/>
  <c r="AG343" i="2"/>
  <c r="AG78" i="2"/>
  <c r="AG646" i="2"/>
  <c r="AG368" i="2"/>
  <c r="AG169" i="2"/>
  <c r="AG47" i="2"/>
  <c r="AG217" i="2"/>
  <c r="AG18" i="2"/>
  <c r="AG124" i="2"/>
  <c r="AG281" i="2"/>
  <c r="AG396" i="2"/>
  <c r="AG632" i="2"/>
  <c r="AG703" i="2"/>
  <c r="AG678" i="2"/>
  <c r="AG316" i="2"/>
  <c r="AG189" i="2"/>
  <c r="AG410" i="2"/>
  <c r="AG390" i="2"/>
  <c r="AG555" i="2"/>
  <c r="AG630" i="2"/>
  <c r="AG317" i="2"/>
  <c r="AG282" i="2"/>
  <c r="AG363" i="2"/>
  <c r="AG7" i="2"/>
  <c r="AG383" i="2"/>
  <c r="AG466" i="2"/>
  <c r="AG262" i="2"/>
  <c r="AG186" i="2"/>
  <c r="AG722" i="2"/>
  <c r="AG27" i="2"/>
  <c r="AG190" i="2"/>
  <c r="AG29" i="2"/>
  <c r="AG289" i="2"/>
  <c r="AG478" i="2"/>
  <c r="AG187" i="2"/>
  <c r="AG413" i="2"/>
  <c r="AG241" i="2"/>
  <c r="AG385" i="2"/>
  <c r="AG235" i="2"/>
  <c r="AG278" i="2"/>
  <c r="AG584" i="2"/>
  <c r="AG473" i="2"/>
  <c r="AG512" i="2"/>
  <c r="AG179" i="2"/>
  <c r="AG647" i="2"/>
  <c r="AG153" i="2"/>
  <c r="AG521" i="2"/>
  <c r="AG249" i="2"/>
  <c r="AG564" i="2"/>
  <c r="AG329" i="2"/>
  <c r="AG578" i="2"/>
  <c r="AG570" i="2"/>
  <c r="AG591" i="2"/>
  <c r="AG658" i="2"/>
  <c r="AG650" i="2"/>
  <c r="AG486" i="2"/>
  <c r="AG607" i="2"/>
  <c r="AG454" i="2"/>
  <c r="AG41" i="2"/>
  <c r="AG264" i="2"/>
  <c r="AG588" i="2"/>
  <c r="AG165" i="2"/>
  <c r="AG261" i="2"/>
  <c r="AG143" i="2"/>
  <c r="AG503" i="2"/>
  <c r="AG604" i="2"/>
  <c r="AG90" i="2"/>
  <c r="AG467" i="2"/>
  <c r="AG312" i="2"/>
  <c r="AG5" i="2"/>
  <c r="AG178" i="2"/>
  <c r="AG225" i="2"/>
  <c r="AG623" i="2"/>
  <c r="AG544" i="2"/>
  <c r="AG636" i="2"/>
  <c r="AG115" i="2"/>
  <c r="AG656" i="2"/>
  <c r="AG137" i="2"/>
  <c r="AG46" i="2"/>
  <c r="AG200" i="2"/>
  <c r="AG492" i="2"/>
  <c r="AG346" i="2"/>
  <c r="AG307" i="2"/>
  <c r="AG84" i="2"/>
  <c r="AG644" i="2"/>
  <c r="AG469" i="2"/>
  <c r="AG417" i="2"/>
  <c r="AG70" i="2"/>
  <c r="AG33" i="2"/>
  <c r="AG472" i="2"/>
  <c r="AG476" i="2"/>
  <c r="AG610" i="2"/>
  <c r="AG57" i="2"/>
  <c r="AG104" i="2"/>
  <c r="AG424" i="2"/>
  <c r="AG499" i="2"/>
  <c r="AG411" i="2"/>
  <c r="AG576" i="2"/>
  <c r="AG67" i="2"/>
  <c r="AG222" i="2"/>
  <c r="AG152" i="2"/>
  <c r="AG136" i="2"/>
  <c r="AG440" i="2"/>
  <c r="AG525" i="2"/>
  <c r="AG194" i="2"/>
  <c r="AG303" i="2"/>
  <c r="AG16" i="2"/>
  <c r="AG702" i="2"/>
  <c r="AG401" i="2"/>
  <c r="AG482" i="2"/>
  <c r="AG267" i="2"/>
  <c r="AG373" i="2"/>
  <c r="AG30" i="2"/>
  <c r="AG340" i="2"/>
  <c r="AG519" i="2"/>
  <c r="AG45" i="2"/>
  <c r="AG423" i="2"/>
  <c r="AG505" i="2"/>
  <c r="AG52" i="2"/>
  <c r="AG72" i="2"/>
  <c r="AG333" i="2"/>
  <c r="AG420" i="2"/>
  <c r="AG708" i="2"/>
  <c r="AG451" i="2"/>
  <c r="AG614" i="2"/>
  <c r="AG92" i="2"/>
  <c r="AG322" i="2"/>
  <c r="AG298" i="2"/>
  <c r="AG528" i="2"/>
  <c r="AG17" i="2"/>
  <c r="AG141" i="2"/>
  <c r="AG443" i="2"/>
  <c r="AG354" i="2"/>
  <c r="AG686" i="2"/>
  <c r="AG446" i="2"/>
  <c r="AG334" i="2"/>
  <c r="AG184" i="2"/>
  <c r="AG568" i="2"/>
  <c r="AG381" i="2"/>
  <c r="AG721" i="2"/>
  <c r="AG25" i="2"/>
  <c r="AG308" i="2"/>
  <c r="AG594" i="2"/>
  <c r="AG615" i="2"/>
  <c r="AG402" i="2"/>
  <c r="AG95" i="2"/>
  <c r="AG395" i="2"/>
  <c r="AG494" i="2"/>
  <c r="AG683" i="2"/>
  <c r="AG378" i="2"/>
  <c r="AG369" i="2"/>
  <c r="AG371" i="2"/>
  <c r="AG460" i="2"/>
  <c r="AG566" i="2"/>
  <c r="AG361" i="2"/>
  <c r="AG479" i="2"/>
  <c r="AG56" i="2"/>
  <c r="AG218" i="2"/>
  <c r="AG419" i="2"/>
  <c r="AG409" i="2"/>
  <c r="AG392" i="2"/>
  <c r="AG89" i="2"/>
  <c r="AG464" i="2"/>
  <c r="AG253" i="2"/>
  <c r="AG2" i="2"/>
  <c r="AG562" i="2"/>
  <c r="AG207" i="2"/>
  <c r="AG83" i="2"/>
  <c r="AG342" i="2"/>
  <c r="AG212" i="2"/>
  <c r="AG74" i="2"/>
  <c r="AG155" i="2"/>
  <c r="AG50" i="2"/>
  <c r="AG338" i="2"/>
  <c r="AG561" i="2"/>
  <c r="AG144" i="2"/>
  <c r="AG175" i="2"/>
  <c r="AG127" i="2"/>
  <c r="AG682" i="2"/>
  <c r="AG612" i="2"/>
  <c r="AG349" i="2"/>
  <c r="AG515" i="2"/>
  <c r="AG211" i="2"/>
  <c r="AG344" i="2"/>
  <c r="AG61" i="2"/>
  <c r="AG177" i="2"/>
  <c r="AG271" i="2"/>
  <c r="AG80" i="2"/>
  <c r="AG558" i="2"/>
  <c r="AG405" i="2"/>
  <c r="AG112" i="2"/>
  <c r="AG457" i="2"/>
  <c r="AG266" i="2"/>
  <c r="AG575" i="2"/>
  <c r="AG258" i="2"/>
  <c r="AG202" i="2"/>
  <c r="AG21" i="2"/>
  <c r="AG273" i="2"/>
  <c r="AG351" i="2"/>
  <c r="AG332" i="2"/>
  <c r="AG554" i="2"/>
  <c r="AG135" i="2"/>
  <c r="AG313" i="2"/>
  <c r="AG435" i="2"/>
  <c r="AG272" i="2"/>
  <c r="AG257" i="2"/>
  <c r="AG674" i="2"/>
  <c r="AG565" i="2"/>
  <c r="AG195" i="2"/>
  <c r="AG159" i="2"/>
  <c r="AG414" i="2"/>
  <c r="AG76" i="2"/>
  <c r="AG256" i="2"/>
  <c r="AG216" i="2"/>
  <c r="AG12" i="2"/>
  <c r="AG106" i="2"/>
  <c r="AG548" i="2"/>
  <c r="AG82" i="2"/>
  <c r="AG192" i="2"/>
  <c r="AG279" i="2"/>
  <c r="AG608" i="2"/>
  <c r="AG71" i="2"/>
  <c r="AG102" i="2"/>
  <c r="AG302" i="2"/>
  <c r="AG577" i="2"/>
  <c r="AG719" i="2"/>
  <c r="AG131" i="2"/>
  <c r="AG669" i="2"/>
  <c r="AG514" i="2"/>
  <c r="AG204" i="2"/>
  <c r="AG171" i="2"/>
  <c r="AG185" i="2"/>
  <c r="AG105" i="2"/>
  <c r="AG172" i="2"/>
  <c r="AG181" i="2"/>
  <c r="AG38" i="2"/>
  <c r="AG35" i="2"/>
  <c r="AG13" i="2"/>
  <c r="AG22" i="2"/>
  <c r="AG198" i="2"/>
  <c r="AG139" i="2"/>
  <c r="AG375" i="2"/>
  <c r="AG685" i="2"/>
  <c r="AG531" i="2"/>
  <c r="AG162" i="2"/>
  <c r="AG536" i="2"/>
  <c r="AG541" i="2"/>
  <c r="AG77" i="2"/>
  <c r="AG11" i="2"/>
  <c r="AG426" i="2"/>
  <c r="AG586" i="2"/>
  <c r="AG234" i="2"/>
  <c r="AG654" i="2"/>
  <c r="AG49" i="2"/>
  <c r="AG6" i="2"/>
  <c r="AG44" i="2"/>
  <c r="AG341" i="2"/>
  <c r="AG259" i="2"/>
  <c r="AG667" i="2"/>
  <c r="AG620" i="2"/>
  <c r="AG613" i="2"/>
  <c r="AG150" i="2"/>
  <c r="AG355" i="2"/>
  <c r="AG367" i="2"/>
  <c r="AG328" i="2"/>
  <c r="AG330" i="2"/>
  <c r="AG188" i="2"/>
  <c r="AG3" i="2"/>
  <c r="AG506" i="2"/>
  <c r="AG510" i="2"/>
  <c r="AG569" i="2"/>
  <c r="AG498" i="2"/>
  <c r="AG32" i="2"/>
  <c r="AG223" i="2"/>
  <c r="AG688" i="2"/>
  <c r="AG53" i="2"/>
  <c r="AG236" i="2"/>
  <c r="AG265" i="2"/>
  <c r="AG58" i="2"/>
  <c r="AG327" i="2"/>
  <c r="AG491" i="2"/>
  <c r="AG100" i="2"/>
  <c r="AG14" i="2"/>
  <c r="AG160" i="2"/>
  <c r="AG173" i="2"/>
  <c r="AG347" i="2"/>
  <c r="AG348" i="2"/>
  <c r="AG229" i="2"/>
  <c r="AG641" i="2"/>
  <c r="AG126" i="2"/>
  <c r="AG228" i="2"/>
  <c r="AG24" i="2"/>
  <c r="AG210" i="2"/>
  <c r="AG248" i="2"/>
  <c r="AG556" i="2"/>
  <c r="AG618" i="2"/>
  <c r="AG197" i="2"/>
  <c r="AG549" i="2"/>
  <c r="AG616" i="2"/>
  <c r="AG252" i="2"/>
  <c r="AG43" i="2"/>
  <c r="AG246" i="2"/>
  <c r="AG487" i="2"/>
  <c r="AG251" i="2"/>
  <c r="AG523" i="2"/>
  <c r="AG219" i="2"/>
  <c r="AG166" i="2"/>
  <c r="AG15" i="2"/>
  <c r="AG270" i="2"/>
  <c r="AG220" i="2"/>
  <c r="AG167" i="2"/>
  <c r="AG119" i="2"/>
  <c r="AG707" i="2"/>
  <c r="AG31" i="2"/>
  <c r="AG664" i="2"/>
  <c r="AG147" i="2"/>
  <c r="AG609" i="2"/>
  <c r="AG538" i="2"/>
  <c r="AG732" i="2"/>
  <c r="AG109" i="2"/>
  <c r="AG294" i="2"/>
  <c r="AG412" i="2"/>
  <c r="AG692" i="2"/>
  <c r="AG293" i="2"/>
  <c r="AG54" i="2"/>
  <c r="AG128" i="2"/>
  <c r="AG571" i="2"/>
  <c r="AG305" i="2"/>
  <c r="AG507" i="2"/>
  <c r="AG483" i="2"/>
  <c r="AG631" i="2"/>
  <c r="AG214" i="2"/>
  <c r="AG86" i="2"/>
  <c r="AG598" i="2"/>
  <c r="AG496" i="2"/>
  <c r="AG154" i="2"/>
  <c r="AG459" i="2"/>
  <c r="AG633" i="2"/>
  <c r="AG649" i="2"/>
  <c r="AG64" i="2"/>
  <c r="AG39" i="2"/>
  <c r="AG432" i="2"/>
  <c r="AG406" i="2"/>
  <c r="AG716" i="2"/>
  <c r="AG651" i="2"/>
  <c r="AG292" i="2"/>
  <c r="AG429" i="2"/>
  <c r="AG693" i="2"/>
  <c r="AG9" i="2"/>
  <c r="AG156" i="2"/>
  <c r="AG226" i="2"/>
  <c r="AG526" i="2"/>
  <c r="AG91" i="2"/>
  <c r="AG592" i="2"/>
  <c r="AG422" i="2"/>
  <c r="AG704" i="2"/>
  <c r="AG624" i="2"/>
  <c r="AG93" i="2"/>
  <c r="AG20" i="2"/>
  <c r="AG138" i="2"/>
  <c r="AG359" i="2"/>
  <c r="AG183" i="2"/>
  <c r="AG404" i="2"/>
  <c r="AG574" i="2"/>
  <c r="AG717" i="2"/>
  <c r="AG652" i="2"/>
  <c r="AG665" i="2"/>
  <c r="AG362" i="2"/>
  <c r="AG19" i="2"/>
  <c r="AG157" i="2"/>
  <c r="AG370" i="2"/>
  <c r="AG26" i="2"/>
  <c r="AG161" i="2"/>
  <c r="AG456" i="2"/>
  <c r="AG529" i="2"/>
  <c r="AG534" i="2"/>
  <c r="AG130" i="2"/>
  <c r="AG107" i="2"/>
  <c r="AG712" i="2"/>
  <c r="AG101" i="2"/>
  <c r="AG619" i="2"/>
  <c r="AG611" i="2"/>
  <c r="AG713" i="2"/>
  <c r="AG484" i="2"/>
  <c r="AG199" i="2"/>
  <c r="AG158" i="2"/>
  <c r="AG339" i="2"/>
  <c r="AG108" i="2"/>
  <c r="AG224" i="2"/>
  <c r="AG621" i="2"/>
  <c r="AG589" i="2"/>
  <c r="AG540" i="2"/>
  <c r="AG300" i="2"/>
  <c r="AG408" i="2"/>
  <c r="AG23" i="2"/>
  <c r="AG532" i="2"/>
  <c r="AG320" i="2"/>
  <c r="AG488" i="2"/>
  <c r="AG357" i="2"/>
  <c r="AG79" i="2"/>
  <c r="AG434" i="2"/>
  <c r="AG520" i="2"/>
  <c r="AG315" i="2"/>
  <c r="AG444" i="2"/>
  <c r="AG441" i="2"/>
  <c r="AG522" i="2"/>
  <c r="AG474" i="2"/>
  <c r="AG286" i="2"/>
  <c r="AG617" i="2"/>
  <c r="AG449" i="2"/>
  <c r="AG193" i="2"/>
  <c r="AG353" i="2"/>
  <c r="AG465" i="2"/>
  <c r="AG585" i="2"/>
  <c r="AG602" i="2"/>
  <c r="AG380" i="2"/>
  <c r="AG470" i="2"/>
  <c r="AG490" i="2"/>
  <c r="AG75" i="2"/>
  <c r="AG699" i="2"/>
  <c r="AG437" i="2"/>
  <c r="AG121" i="2"/>
  <c r="AG730" i="2"/>
  <c r="AG336" i="2"/>
  <c r="AG622" i="2"/>
  <c r="AG593" i="2"/>
  <c r="AG280" i="2"/>
  <c r="AG627" i="2"/>
  <c r="AG724" i="2"/>
  <c r="AG176" i="2"/>
  <c r="AG180" i="2"/>
  <c r="AG727" i="2"/>
  <c r="AG596" i="2"/>
  <c r="AG500" i="2"/>
  <c r="AG542" i="2"/>
  <c r="AG407" i="2"/>
  <c r="AG116" i="2"/>
  <c r="AG376" i="2"/>
  <c r="AG288" i="2"/>
  <c r="AG597" i="2"/>
  <c r="AG447" i="2"/>
  <c r="AG653" i="2"/>
  <c r="AG122" i="2"/>
  <c r="AG495" i="2"/>
  <c r="AG242" i="2"/>
  <c r="AG37" i="2"/>
  <c r="AG645" i="2"/>
  <c r="AG546" i="2"/>
  <c r="AG638" i="2"/>
  <c r="AG335" i="2"/>
  <c r="AG36" i="2"/>
  <c r="AG237" i="2"/>
  <c r="AG117" i="2"/>
  <c r="AG98" i="2"/>
  <c r="AG694" i="2"/>
  <c r="AG455" i="2"/>
  <c r="AG677" i="2"/>
  <c r="AG480" i="2"/>
  <c r="AG379" i="2"/>
  <c r="AG103" i="2"/>
  <c r="AG145" i="2"/>
  <c r="AG670" i="2"/>
  <c r="AG425" i="2"/>
  <c r="AG140" i="2"/>
  <c r="AG393" i="2"/>
  <c r="AG471" i="2"/>
  <c r="AG539" i="2"/>
  <c r="AG715" i="2"/>
  <c r="AG595" i="2"/>
  <c r="AG563" i="2"/>
  <c r="AG250" i="2"/>
  <c r="AG254" i="2"/>
  <c r="AG134" i="2"/>
  <c r="AG318" i="2"/>
  <c r="AG85" i="2"/>
  <c r="AG382" i="2"/>
  <c r="AG684" i="2"/>
  <c r="AG634" i="2"/>
  <c r="AG511" i="2"/>
  <c r="AG230" i="2"/>
  <c r="AG676" i="2"/>
  <c r="AG306" i="2"/>
  <c r="AG113" i="2"/>
  <c r="AG96" i="2"/>
  <c r="AG389" i="2"/>
  <c r="AG356" i="2"/>
  <c r="AG244" i="2"/>
  <c r="AG573" i="2"/>
  <c r="AG149" i="2"/>
  <c r="AG55" i="2"/>
  <c r="AG416" i="2"/>
  <c r="AG387" i="2"/>
  <c r="AG572" i="2"/>
  <c r="AG587" i="2"/>
  <c r="AG642" i="2"/>
  <c r="AG399" i="2"/>
  <c r="AG59" i="2"/>
  <c r="AG731" i="2"/>
  <c r="AG726" i="2"/>
  <c r="AG666" i="2"/>
  <c r="AG352" i="2"/>
  <c r="AG65" i="2"/>
  <c r="AG662" i="2"/>
  <c r="AG660" i="2"/>
  <c r="AG501" i="2"/>
  <c r="AG296" i="2"/>
  <c r="AG696" i="2"/>
  <c r="AG263" i="2"/>
  <c r="AG174" i="2"/>
  <c r="AG590" i="2"/>
  <c r="AG163" i="2"/>
  <c r="AG398" i="2"/>
  <c r="AG489" i="2"/>
  <c r="AG40" i="2"/>
  <c r="AG559" i="2"/>
  <c r="AG287" i="2"/>
  <c r="AG311" i="2"/>
  <c r="AG304" i="2"/>
  <c r="AG714" i="2"/>
  <c r="AG324" i="2"/>
  <c r="AG697" i="2"/>
  <c r="AG374" i="2"/>
  <c r="AG579" i="2"/>
  <c r="AG215" i="2"/>
  <c r="AG675" i="2"/>
  <c r="AG461" i="2"/>
  <c r="AG146" i="2"/>
  <c r="AG232" i="2"/>
  <c r="AG475" i="2"/>
  <c r="AG691" i="2"/>
  <c r="AG94" i="2"/>
  <c r="AG516" i="2"/>
  <c r="AG655" i="2"/>
  <c r="AG518" i="2"/>
  <c r="AG733" i="2"/>
  <c r="AG299" i="2"/>
  <c r="AG196" i="2"/>
  <c r="AG706" i="2"/>
  <c r="AG284" i="2"/>
  <c r="AG323" i="2"/>
  <c r="AG629" i="2"/>
  <c r="AG509" i="2"/>
  <c r="AG639" i="2"/>
  <c r="AG377" i="2"/>
  <c r="AG640" i="2"/>
  <c r="AG524" i="2"/>
  <c r="AG243" i="2"/>
  <c r="AG403" i="2"/>
  <c r="AG600" i="2"/>
  <c r="AG504" i="2"/>
  <c r="AG481" i="2"/>
  <c r="AG201" i="2"/>
  <c r="AG530" i="2"/>
  <c r="AG274" i="2"/>
  <c r="AG701" i="2"/>
  <c r="AG319" i="2"/>
  <c r="AG111" i="2"/>
  <c r="AG290" i="2"/>
  <c r="AG551" i="2"/>
  <c r="AG297" i="2"/>
  <c r="AG142" i="2"/>
  <c r="AG552" i="2"/>
  <c r="AG227" i="2"/>
  <c r="AG547" i="2"/>
  <c r="AG718" i="2"/>
  <c r="AG275" i="2"/>
  <c r="AG445" i="2"/>
  <c r="AG314" i="2"/>
  <c r="AG502" i="2"/>
  <c r="AG557" i="2"/>
  <c r="AG221" i="2"/>
  <c r="AG463" i="2"/>
  <c r="AG331" i="2"/>
  <c r="AG372" i="2"/>
  <c r="AG415" i="2"/>
  <c r="AG625" i="2"/>
  <c r="AG657" i="2"/>
  <c r="AG698" i="2"/>
  <c r="AG687" i="2"/>
  <c r="AG545" i="2"/>
  <c r="AG543" i="2"/>
  <c r="AG360" i="2"/>
  <c r="AG680" i="2"/>
  <c r="AG729" i="2"/>
  <c r="AG599" i="2"/>
  <c r="AG637" i="2"/>
  <c r="AG695" i="2"/>
  <c r="AG659" i="2"/>
  <c r="AG438" i="2"/>
  <c r="AG671" i="2"/>
  <c r="AG672" i="2"/>
  <c r="AG535" i="2"/>
  <c r="AG626" i="2"/>
  <c r="AG648" i="2"/>
  <c r="AG485" i="2"/>
  <c r="AG681" i="2"/>
  <c r="AG690" i="2"/>
  <c r="AG580" i="2"/>
  <c r="AG661" i="2"/>
  <c r="AG723" i="2"/>
  <c r="AG725" i="2"/>
  <c r="AG709" i="2"/>
  <c r="AG700" i="2"/>
  <c r="AG711" i="2"/>
  <c r="AG728" i="2"/>
  <c r="AG643" i="2"/>
  <c r="AG668" i="2"/>
  <c r="AG720" i="2"/>
  <c r="AF628" i="2"/>
  <c r="AF581" i="2"/>
  <c r="AF583" i="2"/>
  <c r="AF87" i="2"/>
  <c r="AF358" i="2"/>
  <c r="AF450" i="2"/>
  <c r="AF391" i="2"/>
  <c r="AF550" i="2"/>
  <c r="AF365" i="2"/>
  <c r="AF560" i="2"/>
  <c r="AF283" i="2"/>
  <c r="AF428" i="2"/>
  <c r="AF148" i="2"/>
  <c r="AF710" i="2"/>
  <c r="AF97" i="2"/>
  <c r="AF553" i="2"/>
  <c r="AF439" i="2"/>
  <c r="AF51" i="2"/>
  <c r="AF673" i="2"/>
  <c r="AF394" i="2"/>
  <c r="AF477" i="2"/>
  <c r="AF453" i="2"/>
  <c r="AF448" i="2"/>
  <c r="AF208" i="2"/>
  <c r="AF68" i="2"/>
  <c r="AF239" i="2"/>
  <c r="AF603" i="2"/>
  <c r="AF309" i="2"/>
  <c r="AF129" i="2"/>
  <c r="AF635" i="2"/>
  <c r="AF497" i="2"/>
  <c r="AF605" i="2"/>
  <c r="AF364" i="2"/>
  <c r="AF4" i="2"/>
  <c r="AF63" i="2"/>
  <c r="AF705" i="2"/>
  <c r="AF427" i="2"/>
  <c r="AF205" i="2"/>
  <c r="AF118" i="2"/>
  <c r="AF663" i="2"/>
  <c r="AF350" i="2"/>
  <c r="AF310" i="2"/>
  <c r="AF277" i="2"/>
  <c r="AF537" i="2"/>
  <c r="AF81" i="2"/>
  <c r="AF582" i="2"/>
  <c r="AF203" i="2"/>
  <c r="AF245" i="2"/>
  <c r="AF206" i="2"/>
  <c r="AF326" i="2"/>
  <c r="AF164" i="2"/>
  <c r="AF517" i="2"/>
  <c r="AF73" i="2"/>
  <c r="AF436" i="2"/>
  <c r="AF345" i="2"/>
  <c r="AF508" i="2"/>
  <c r="AF468" i="2"/>
  <c r="AF291" i="2"/>
  <c r="AF260" i="2"/>
  <c r="AF132" i="2"/>
  <c r="AF255" i="2"/>
  <c r="AF247" i="2"/>
  <c r="AF295" i="2"/>
  <c r="AF527" i="2"/>
  <c r="AF123" i="2"/>
  <c r="AF88" i="2"/>
  <c r="AF384" i="2"/>
  <c r="AF458" i="2"/>
  <c r="AF366" i="2"/>
  <c r="AF62" i="2"/>
  <c r="AF433" i="2"/>
  <c r="AF125" i="2"/>
  <c r="AF418" i="2"/>
  <c r="AF567" i="2"/>
  <c r="AF276" i="2"/>
  <c r="AF268" i="2"/>
  <c r="AF42" i="2"/>
  <c r="AF442" i="2"/>
  <c r="AF114" i="2"/>
  <c r="AF238" i="2"/>
  <c r="AF397" i="2"/>
  <c r="AF431" i="2"/>
  <c r="AF493" i="2"/>
  <c r="AF285" i="2"/>
  <c r="AF120" i="2"/>
  <c r="AF386" i="2"/>
  <c r="AF430" i="2"/>
  <c r="AF231" i="2"/>
  <c r="AF213" i="2"/>
  <c r="AF209" i="2"/>
  <c r="AF66" i="2"/>
  <c r="AF689" i="2"/>
  <c r="AF301" i="2"/>
  <c r="AF452" i="2"/>
  <c r="AF601" i="2"/>
  <c r="AF606" i="2"/>
  <c r="AF400" i="2"/>
  <c r="AF388" i="2"/>
  <c r="AF99" i="2"/>
  <c r="AF321" i="2"/>
  <c r="AF233" i="2"/>
  <c r="AF110" i="2"/>
  <c r="AF60" i="2"/>
  <c r="AF10" i="2"/>
  <c r="AF151" i="2"/>
  <c r="AF28" i="2"/>
  <c r="AF337" i="2"/>
  <c r="AF48" i="2"/>
  <c r="AF8" i="2"/>
  <c r="AF421" i="2"/>
  <c r="AF168" i="2"/>
  <c r="AF34" i="2"/>
  <c r="AF182" i="2"/>
  <c r="AF133" i="2"/>
  <c r="AF513" i="2"/>
  <c r="AF679" i="2"/>
  <c r="AF325" i="2"/>
  <c r="AF240" i="2"/>
  <c r="AF69" i="2"/>
  <c r="AF462" i="2"/>
  <c r="AF533" i="2"/>
  <c r="AF191" i="2"/>
  <c r="AF170" i="2"/>
  <c r="AF269" i="2"/>
  <c r="AF343" i="2"/>
  <c r="AF78" i="2"/>
  <c r="AF646" i="2"/>
  <c r="AF368" i="2"/>
  <c r="AF169" i="2"/>
  <c r="AF47" i="2"/>
  <c r="AF217" i="2"/>
  <c r="AF18" i="2"/>
  <c r="AF124" i="2"/>
  <c r="AF281" i="2"/>
  <c r="AF396" i="2"/>
  <c r="AF632" i="2"/>
  <c r="AF703" i="2"/>
  <c r="AF678" i="2"/>
  <c r="AF316" i="2"/>
  <c r="AF189" i="2"/>
  <c r="AF410" i="2"/>
  <c r="AF390" i="2"/>
  <c r="AF555" i="2"/>
  <c r="AF630" i="2"/>
  <c r="AF317" i="2"/>
  <c r="AF282" i="2"/>
  <c r="AF363" i="2"/>
  <c r="AF7" i="2"/>
  <c r="AF383" i="2"/>
  <c r="AF466" i="2"/>
  <c r="AF262" i="2"/>
  <c r="AF186" i="2"/>
  <c r="AF722" i="2"/>
  <c r="AF27" i="2"/>
  <c r="AF190" i="2"/>
  <c r="AF29" i="2"/>
  <c r="AF289" i="2"/>
  <c r="AF478" i="2"/>
  <c r="AF187" i="2"/>
  <c r="AF413" i="2"/>
  <c r="AF241" i="2"/>
  <c r="AF385" i="2"/>
  <c r="AF235" i="2"/>
  <c r="AF278" i="2"/>
  <c r="AF584" i="2"/>
  <c r="AF473" i="2"/>
  <c r="AF512" i="2"/>
  <c r="AF179" i="2"/>
  <c r="AF647" i="2"/>
  <c r="AF153" i="2"/>
  <c r="AF521" i="2"/>
  <c r="AF249" i="2"/>
  <c r="AF564" i="2"/>
  <c r="AF329" i="2"/>
  <c r="AF578" i="2"/>
  <c r="AF570" i="2"/>
  <c r="AF591" i="2"/>
  <c r="AF658" i="2"/>
  <c r="AF650" i="2"/>
  <c r="AF486" i="2"/>
  <c r="AF607" i="2"/>
  <c r="AF454" i="2"/>
  <c r="AF41" i="2"/>
  <c r="AF264" i="2"/>
  <c r="AF588" i="2"/>
  <c r="AF165" i="2"/>
  <c r="AF261" i="2"/>
  <c r="AF143" i="2"/>
  <c r="AF503" i="2"/>
  <c r="AF604" i="2"/>
  <c r="AF90" i="2"/>
  <c r="AF467" i="2"/>
  <c r="AF312" i="2"/>
  <c r="AF5" i="2"/>
  <c r="AF178" i="2"/>
  <c r="AF225" i="2"/>
  <c r="AF623" i="2"/>
  <c r="AF544" i="2"/>
  <c r="AF636" i="2"/>
  <c r="AF115" i="2"/>
  <c r="AF656" i="2"/>
  <c r="AF137" i="2"/>
  <c r="AF46" i="2"/>
  <c r="AF200" i="2"/>
  <c r="AF492" i="2"/>
  <c r="AF346" i="2"/>
  <c r="AF307" i="2"/>
  <c r="AF84" i="2"/>
  <c r="AF644" i="2"/>
  <c r="AF469" i="2"/>
  <c r="AF417" i="2"/>
  <c r="AF70" i="2"/>
  <c r="AF33" i="2"/>
  <c r="AF472" i="2"/>
  <c r="AF476" i="2"/>
  <c r="AF610" i="2"/>
  <c r="AF57" i="2"/>
  <c r="AF104" i="2"/>
  <c r="AF424" i="2"/>
  <c r="AF499" i="2"/>
  <c r="AF411" i="2"/>
  <c r="AF576" i="2"/>
  <c r="AF67" i="2"/>
  <c r="AF222" i="2"/>
  <c r="AF152" i="2"/>
  <c r="AF136" i="2"/>
  <c r="AF440" i="2"/>
  <c r="AF525" i="2"/>
  <c r="AF194" i="2"/>
  <c r="AF303" i="2"/>
  <c r="AF16" i="2"/>
  <c r="AF702" i="2"/>
  <c r="AF401" i="2"/>
  <c r="AF482" i="2"/>
  <c r="AF267" i="2"/>
  <c r="AF373" i="2"/>
  <c r="AF30" i="2"/>
  <c r="AF340" i="2"/>
  <c r="AF519" i="2"/>
  <c r="AF45" i="2"/>
  <c r="AF423" i="2"/>
  <c r="AF505" i="2"/>
  <c r="AF52" i="2"/>
  <c r="AF72" i="2"/>
  <c r="AF333" i="2"/>
  <c r="AF420" i="2"/>
  <c r="AF708" i="2"/>
  <c r="AF451" i="2"/>
  <c r="AF614" i="2"/>
  <c r="AF92" i="2"/>
  <c r="AF322" i="2"/>
  <c r="AF298" i="2"/>
  <c r="AF528" i="2"/>
  <c r="AF17" i="2"/>
  <c r="AF141" i="2"/>
  <c r="AF443" i="2"/>
  <c r="AF354" i="2"/>
  <c r="AF686" i="2"/>
  <c r="AF446" i="2"/>
  <c r="AF334" i="2"/>
  <c r="AF184" i="2"/>
  <c r="AF568" i="2"/>
  <c r="AF381" i="2"/>
  <c r="AF721" i="2"/>
  <c r="AF25" i="2"/>
  <c r="AF308" i="2"/>
  <c r="AF594" i="2"/>
  <c r="AF615" i="2"/>
  <c r="AF402" i="2"/>
  <c r="AF95" i="2"/>
  <c r="AF395" i="2"/>
  <c r="AF494" i="2"/>
  <c r="AF683" i="2"/>
  <c r="AF378" i="2"/>
  <c r="AF369" i="2"/>
  <c r="AF371" i="2"/>
  <c r="AF460" i="2"/>
  <c r="AF566" i="2"/>
  <c r="AF361" i="2"/>
  <c r="AF479" i="2"/>
  <c r="AF56" i="2"/>
  <c r="AF218" i="2"/>
  <c r="AF419" i="2"/>
  <c r="AF409" i="2"/>
  <c r="AF392" i="2"/>
  <c r="AF89" i="2"/>
  <c r="AF464" i="2"/>
  <c r="AF253" i="2"/>
  <c r="AF2" i="2"/>
  <c r="AF562" i="2"/>
  <c r="AF207" i="2"/>
  <c r="AF83" i="2"/>
  <c r="AF342" i="2"/>
  <c r="AF212" i="2"/>
  <c r="AF74" i="2"/>
  <c r="AF155" i="2"/>
  <c r="AF50" i="2"/>
  <c r="AF338" i="2"/>
  <c r="AF561" i="2"/>
  <c r="AF144" i="2"/>
  <c r="AF175" i="2"/>
  <c r="AF127" i="2"/>
  <c r="AF682" i="2"/>
  <c r="AF612" i="2"/>
  <c r="AF349" i="2"/>
  <c r="AF515" i="2"/>
  <c r="AF211" i="2"/>
  <c r="AF344" i="2"/>
  <c r="AF61" i="2"/>
  <c r="AF177" i="2"/>
  <c r="AF271" i="2"/>
  <c r="AF80" i="2"/>
  <c r="AF558" i="2"/>
  <c r="AF405" i="2"/>
  <c r="AF112" i="2"/>
  <c r="AF457" i="2"/>
  <c r="AF266" i="2"/>
  <c r="AF575" i="2"/>
  <c r="AF258" i="2"/>
  <c r="AF202" i="2"/>
  <c r="AF21" i="2"/>
  <c r="AF273" i="2"/>
  <c r="AF351" i="2"/>
  <c r="AF332" i="2"/>
  <c r="AF554" i="2"/>
  <c r="AF135" i="2"/>
  <c r="AF313" i="2"/>
  <c r="AF435" i="2"/>
  <c r="AF272" i="2"/>
  <c r="AF257" i="2"/>
  <c r="AF674" i="2"/>
  <c r="AF565" i="2"/>
  <c r="AF195" i="2"/>
  <c r="AF159" i="2"/>
  <c r="AF414" i="2"/>
  <c r="AF76" i="2"/>
  <c r="AF256" i="2"/>
  <c r="AF216" i="2"/>
  <c r="AF12" i="2"/>
  <c r="AF106" i="2"/>
  <c r="AF548" i="2"/>
  <c r="AF82" i="2"/>
  <c r="AF192" i="2"/>
  <c r="AF279" i="2"/>
  <c r="AF608" i="2"/>
  <c r="AF71" i="2"/>
  <c r="AF102" i="2"/>
  <c r="AF302" i="2"/>
  <c r="AF577" i="2"/>
  <c r="AF719" i="2"/>
  <c r="AF131" i="2"/>
  <c r="AF669" i="2"/>
  <c r="AF514" i="2"/>
  <c r="AF204" i="2"/>
  <c r="AF171" i="2"/>
  <c r="AF185" i="2"/>
  <c r="AF105" i="2"/>
  <c r="AF172" i="2"/>
  <c r="AF181" i="2"/>
  <c r="AF38" i="2"/>
  <c r="AF35" i="2"/>
  <c r="AF13" i="2"/>
  <c r="AF22" i="2"/>
  <c r="AF198" i="2"/>
  <c r="AF139" i="2"/>
  <c r="AF375" i="2"/>
  <c r="AF685" i="2"/>
  <c r="AF531" i="2"/>
  <c r="AF162" i="2"/>
  <c r="AF536" i="2"/>
  <c r="AF541" i="2"/>
  <c r="AF77" i="2"/>
  <c r="AF11" i="2"/>
  <c r="AF426" i="2"/>
  <c r="AF586" i="2"/>
  <c r="AF234" i="2"/>
  <c r="AF654" i="2"/>
  <c r="AF49" i="2"/>
  <c r="AF6" i="2"/>
  <c r="AF44" i="2"/>
  <c r="AF341" i="2"/>
  <c r="AF259" i="2"/>
  <c r="AF667" i="2"/>
  <c r="AF620" i="2"/>
  <c r="AF613" i="2"/>
  <c r="AF150" i="2"/>
  <c r="AF355" i="2"/>
  <c r="AF367" i="2"/>
  <c r="AF328" i="2"/>
  <c r="AF330" i="2"/>
  <c r="AF188" i="2"/>
  <c r="AF3" i="2"/>
  <c r="AF506" i="2"/>
  <c r="AF510" i="2"/>
  <c r="AF569" i="2"/>
  <c r="AF498" i="2"/>
  <c r="AF32" i="2"/>
  <c r="AF223" i="2"/>
  <c r="AF688" i="2"/>
  <c r="AF53" i="2"/>
  <c r="AF236" i="2"/>
  <c r="AF265" i="2"/>
  <c r="AF58" i="2"/>
  <c r="AF327" i="2"/>
  <c r="AF491" i="2"/>
  <c r="AF100" i="2"/>
  <c r="AF14" i="2"/>
  <c r="AF160" i="2"/>
  <c r="AF173" i="2"/>
  <c r="AF347" i="2"/>
  <c r="AF348" i="2"/>
  <c r="AF229" i="2"/>
  <c r="AF641" i="2"/>
  <c r="AF126" i="2"/>
  <c r="AF228" i="2"/>
  <c r="AF24" i="2"/>
  <c r="AF210" i="2"/>
  <c r="AF248" i="2"/>
  <c r="AF556" i="2"/>
  <c r="AF618" i="2"/>
  <c r="AF197" i="2"/>
  <c r="AF549" i="2"/>
  <c r="AF616" i="2"/>
  <c r="AF252" i="2"/>
  <c r="AF43" i="2"/>
  <c r="AF246" i="2"/>
  <c r="AF487" i="2"/>
  <c r="AF251" i="2"/>
  <c r="AF523" i="2"/>
  <c r="AF219" i="2"/>
  <c r="AF166" i="2"/>
  <c r="AF15" i="2"/>
  <c r="AF270" i="2"/>
  <c r="AF220" i="2"/>
  <c r="AF167" i="2"/>
  <c r="AF119" i="2"/>
  <c r="AF707" i="2"/>
  <c r="AF31" i="2"/>
  <c r="AF664" i="2"/>
  <c r="AF147" i="2"/>
  <c r="AF609" i="2"/>
  <c r="AF538" i="2"/>
  <c r="AF732" i="2"/>
  <c r="AF109" i="2"/>
  <c r="AF294" i="2"/>
  <c r="AF412" i="2"/>
  <c r="AF692" i="2"/>
  <c r="AF293" i="2"/>
  <c r="AF54" i="2"/>
  <c r="AF128" i="2"/>
  <c r="AF571" i="2"/>
  <c r="AF305" i="2"/>
  <c r="AF507" i="2"/>
  <c r="AF483" i="2"/>
  <c r="AF631" i="2"/>
  <c r="AF214" i="2"/>
  <c r="AF86" i="2"/>
  <c r="AF598" i="2"/>
  <c r="AF496" i="2"/>
  <c r="AF154" i="2"/>
  <c r="AF459" i="2"/>
  <c r="AF633" i="2"/>
  <c r="AF649" i="2"/>
  <c r="AF64" i="2"/>
  <c r="AF39" i="2"/>
  <c r="AF432" i="2"/>
  <c r="AF406" i="2"/>
  <c r="AF716" i="2"/>
  <c r="AF651" i="2"/>
  <c r="AF292" i="2"/>
  <c r="AF429" i="2"/>
  <c r="AF693" i="2"/>
  <c r="AF9" i="2"/>
  <c r="AF156" i="2"/>
  <c r="AF226" i="2"/>
  <c r="AF526" i="2"/>
  <c r="AF91" i="2"/>
  <c r="AF592" i="2"/>
  <c r="AF422" i="2"/>
  <c r="AF704" i="2"/>
  <c r="AF624" i="2"/>
  <c r="AF93" i="2"/>
  <c r="AF20" i="2"/>
  <c r="AF138" i="2"/>
  <c r="AF359" i="2"/>
  <c r="AF183" i="2"/>
  <c r="AF404" i="2"/>
  <c r="AF574" i="2"/>
  <c r="AF717" i="2"/>
  <c r="AF652" i="2"/>
  <c r="AF665" i="2"/>
  <c r="AF362" i="2"/>
  <c r="AF19" i="2"/>
  <c r="AF157" i="2"/>
  <c r="AF370" i="2"/>
  <c r="AF26" i="2"/>
  <c r="AF161" i="2"/>
  <c r="AF456" i="2"/>
  <c r="AF529" i="2"/>
  <c r="AF534" i="2"/>
  <c r="AF130" i="2"/>
  <c r="AF107" i="2"/>
  <c r="AF712" i="2"/>
  <c r="AF101" i="2"/>
  <c r="AF619" i="2"/>
  <c r="AF611" i="2"/>
  <c r="AF713" i="2"/>
  <c r="AF484" i="2"/>
  <c r="AF199" i="2"/>
  <c r="AF158" i="2"/>
  <c r="AF339" i="2"/>
  <c r="AF108" i="2"/>
  <c r="AF224" i="2"/>
  <c r="AF621" i="2"/>
  <c r="AF589" i="2"/>
  <c r="AF540" i="2"/>
  <c r="AF300" i="2"/>
  <c r="AF408" i="2"/>
  <c r="AF23" i="2"/>
  <c r="AF532" i="2"/>
  <c r="AF320" i="2"/>
  <c r="AF488" i="2"/>
  <c r="AF357" i="2"/>
  <c r="AF79" i="2"/>
  <c r="AF434" i="2"/>
  <c r="AF520" i="2"/>
  <c r="AF315" i="2"/>
  <c r="AF444" i="2"/>
  <c r="AF441" i="2"/>
  <c r="AF522" i="2"/>
  <c r="AF474" i="2"/>
  <c r="AF286" i="2"/>
  <c r="AF617" i="2"/>
  <c r="AF449" i="2"/>
  <c r="AF193" i="2"/>
  <c r="AF353" i="2"/>
  <c r="AF465" i="2"/>
  <c r="AF585" i="2"/>
  <c r="AF602" i="2"/>
  <c r="AF380" i="2"/>
  <c r="AF470" i="2"/>
  <c r="AF490" i="2"/>
  <c r="AF75" i="2"/>
  <c r="AF699" i="2"/>
  <c r="AF437" i="2"/>
  <c r="AF121" i="2"/>
  <c r="AF730" i="2"/>
  <c r="AF336" i="2"/>
  <c r="AF622" i="2"/>
  <c r="AF593" i="2"/>
  <c r="AF280" i="2"/>
  <c r="AF627" i="2"/>
  <c r="AF724" i="2"/>
  <c r="AF176" i="2"/>
  <c r="AF180" i="2"/>
  <c r="AF727" i="2"/>
  <c r="AF596" i="2"/>
  <c r="AF500" i="2"/>
  <c r="AF542" i="2"/>
  <c r="AF407" i="2"/>
  <c r="AF116" i="2"/>
  <c r="AF376" i="2"/>
  <c r="AF288" i="2"/>
  <c r="AF597" i="2"/>
  <c r="AF447" i="2"/>
  <c r="AF653" i="2"/>
  <c r="AF122" i="2"/>
  <c r="AF495" i="2"/>
  <c r="AF242" i="2"/>
  <c r="AF37" i="2"/>
  <c r="AF645" i="2"/>
  <c r="AF546" i="2"/>
  <c r="AF638" i="2"/>
  <c r="AF335" i="2"/>
  <c r="AF36" i="2"/>
  <c r="AF237" i="2"/>
  <c r="AF117" i="2"/>
  <c r="AF98" i="2"/>
  <c r="AF694" i="2"/>
  <c r="AF455" i="2"/>
  <c r="AF677" i="2"/>
  <c r="AF480" i="2"/>
  <c r="AF379" i="2"/>
  <c r="AF103" i="2"/>
  <c r="AF145" i="2"/>
  <c r="AF670" i="2"/>
  <c r="AF425" i="2"/>
  <c r="AF140" i="2"/>
  <c r="AF393" i="2"/>
  <c r="AF471" i="2"/>
  <c r="AF539" i="2"/>
  <c r="AF715" i="2"/>
  <c r="AF595" i="2"/>
  <c r="AF563" i="2"/>
  <c r="AF250" i="2"/>
  <c r="AF254" i="2"/>
  <c r="AF134" i="2"/>
  <c r="AF318" i="2"/>
  <c r="AF85" i="2"/>
  <c r="AF382" i="2"/>
  <c r="AF684" i="2"/>
  <c r="AF634" i="2"/>
  <c r="AF511" i="2"/>
  <c r="AF230" i="2"/>
  <c r="AF676" i="2"/>
  <c r="AF306" i="2"/>
  <c r="AF113" i="2"/>
  <c r="AF96" i="2"/>
  <c r="AF389" i="2"/>
  <c r="AF356" i="2"/>
  <c r="AF244" i="2"/>
  <c r="AF573" i="2"/>
  <c r="AF149" i="2"/>
  <c r="AF55" i="2"/>
  <c r="AF416" i="2"/>
  <c r="AF387" i="2"/>
  <c r="AF572" i="2"/>
  <c r="AF587" i="2"/>
  <c r="AF642" i="2"/>
  <c r="AF399" i="2"/>
  <c r="AF59" i="2"/>
  <c r="AF731" i="2"/>
  <c r="AF726" i="2"/>
  <c r="AF666" i="2"/>
  <c r="AF352" i="2"/>
  <c r="AF65" i="2"/>
  <c r="AF662" i="2"/>
  <c r="AF660" i="2"/>
  <c r="AF501" i="2"/>
  <c r="AF296" i="2"/>
  <c r="AF696" i="2"/>
  <c r="AF263" i="2"/>
  <c r="AF174" i="2"/>
  <c r="AF590" i="2"/>
  <c r="AF163" i="2"/>
  <c r="AF398" i="2"/>
  <c r="AF489" i="2"/>
  <c r="AF40" i="2"/>
  <c r="AF559" i="2"/>
  <c r="AF287" i="2"/>
  <c r="AF311" i="2"/>
  <c r="AF304" i="2"/>
  <c r="AF714" i="2"/>
  <c r="AF324" i="2"/>
  <c r="AF697" i="2"/>
  <c r="AF374" i="2"/>
  <c r="AF579" i="2"/>
  <c r="AF215" i="2"/>
  <c r="AF675" i="2"/>
  <c r="AF461" i="2"/>
  <c r="AF146" i="2"/>
  <c r="AF232" i="2"/>
  <c r="AF475" i="2"/>
  <c r="AF691" i="2"/>
  <c r="AF94" i="2"/>
  <c r="AF516" i="2"/>
  <c r="AF655" i="2"/>
  <c r="AF518" i="2"/>
  <c r="AF733" i="2"/>
  <c r="AF299" i="2"/>
  <c r="AF196" i="2"/>
  <c r="AF706" i="2"/>
  <c r="AF284" i="2"/>
  <c r="AF323" i="2"/>
  <c r="AF629" i="2"/>
  <c r="AF509" i="2"/>
  <c r="AF639" i="2"/>
  <c r="AF377" i="2"/>
  <c r="AF640" i="2"/>
  <c r="AF524" i="2"/>
  <c r="AF243" i="2"/>
  <c r="AF403" i="2"/>
  <c r="AF600" i="2"/>
  <c r="AF504" i="2"/>
  <c r="AF481" i="2"/>
  <c r="AF201" i="2"/>
  <c r="AF530" i="2"/>
  <c r="AF274" i="2"/>
  <c r="AF701" i="2"/>
  <c r="AF319" i="2"/>
  <c r="AF111" i="2"/>
  <c r="AF290" i="2"/>
  <c r="AF551" i="2"/>
  <c r="AF297" i="2"/>
  <c r="AF142" i="2"/>
  <c r="AF552" i="2"/>
  <c r="AF227" i="2"/>
  <c r="AF547" i="2"/>
  <c r="AF718" i="2"/>
  <c r="AF275" i="2"/>
  <c r="AF445" i="2"/>
  <c r="AF314" i="2"/>
  <c r="AF502" i="2"/>
  <c r="AF557" i="2"/>
  <c r="AF221" i="2"/>
  <c r="AF463" i="2"/>
  <c r="AF331" i="2"/>
  <c r="AF372" i="2"/>
  <c r="AF415" i="2"/>
  <c r="AF625" i="2"/>
  <c r="AF657" i="2"/>
  <c r="AF698" i="2"/>
  <c r="AF687" i="2"/>
  <c r="AF545" i="2"/>
  <c r="AF543" i="2"/>
  <c r="AF360" i="2"/>
  <c r="AF680" i="2"/>
  <c r="AF729" i="2"/>
  <c r="AF599" i="2"/>
  <c r="AF637" i="2"/>
  <c r="AF695" i="2"/>
  <c r="AF659" i="2"/>
  <c r="AF438" i="2"/>
  <c r="AF671" i="2"/>
  <c r="AF672" i="2"/>
  <c r="AF535" i="2"/>
  <c r="AF626" i="2"/>
  <c r="AF648" i="2"/>
  <c r="AF485" i="2"/>
  <c r="AF681" i="2"/>
  <c r="AF690" i="2"/>
  <c r="AF580" i="2"/>
  <c r="AF661" i="2"/>
  <c r="AF723" i="2"/>
  <c r="AF725" i="2"/>
  <c r="AF709" i="2"/>
  <c r="AF700" i="2"/>
  <c r="AF711" i="2"/>
  <c r="AF728" i="2"/>
  <c r="AF643" i="2"/>
  <c r="AF668" i="2"/>
  <c r="AF720" i="2"/>
  <c r="AE628" i="2"/>
  <c r="AE581" i="2"/>
  <c r="AE583" i="2"/>
  <c r="AE87" i="2"/>
  <c r="AE358" i="2"/>
  <c r="AE450" i="2"/>
  <c r="AE391" i="2"/>
  <c r="AE550" i="2"/>
  <c r="AE365" i="2"/>
  <c r="AE560" i="2"/>
  <c r="AE283" i="2"/>
  <c r="AE428" i="2"/>
  <c r="AE148" i="2"/>
  <c r="AE710" i="2"/>
  <c r="AE97" i="2"/>
  <c r="AE553" i="2"/>
  <c r="AE439" i="2"/>
  <c r="AE51" i="2"/>
  <c r="AE673" i="2"/>
  <c r="AE394" i="2"/>
  <c r="AE477" i="2"/>
  <c r="AE453" i="2"/>
  <c r="AE448" i="2"/>
  <c r="AE208" i="2"/>
  <c r="AE68" i="2"/>
  <c r="AE239" i="2"/>
  <c r="AE603" i="2"/>
  <c r="AE309" i="2"/>
  <c r="AE129" i="2"/>
  <c r="AE635" i="2"/>
  <c r="AE497" i="2"/>
  <c r="AE605" i="2"/>
  <c r="AE364" i="2"/>
  <c r="AE4" i="2"/>
  <c r="AE63" i="2"/>
  <c r="AE705" i="2"/>
  <c r="AE427" i="2"/>
  <c r="AE205" i="2"/>
  <c r="AE118" i="2"/>
  <c r="AE663" i="2"/>
  <c r="AE350" i="2"/>
  <c r="AE310" i="2"/>
  <c r="AE277" i="2"/>
  <c r="AE537" i="2"/>
  <c r="AE81" i="2"/>
  <c r="AE582" i="2"/>
  <c r="AE203" i="2"/>
  <c r="AE245" i="2"/>
  <c r="AE206" i="2"/>
  <c r="AE326" i="2"/>
  <c r="AE164" i="2"/>
  <c r="AE517" i="2"/>
  <c r="AE73" i="2"/>
  <c r="AE436" i="2"/>
  <c r="AE345" i="2"/>
  <c r="AE508" i="2"/>
  <c r="AE468" i="2"/>
  <c r="AE291" i="2"/>
  <c r="AE260" i="2"/>
  <c r="AE132" i="2"/>
  <c r="AE255" i="2"/>
  <c r="AE247" i="2"/>
  <c r="AE295" i="2"/>
  <c r="AE527" i="2"/>
  <c r="AE123" i="2"/>
  <c r="AE88" i="2"/>
  <c r="AE384" i="2"/>
  <c r="AE458" i="2"/>
  <c r="AE366" i="2"/>
  <c r="AE62" i="2"/>
  <c r="AE433" i="2"/>
  <c r="AE125" i="2"/>
  <c r="AE418" i="2"/>
  <c r="AE567" i="2"/>
  <c r="AE276" i="2"/>
  <c r="AE268" i="2"/>
  <c r="AE42" i="2"/>
  <c r="AE442" i="2"/>
  <c r="AE114" i="2"/>
  <c r="AE238" i="2"/>
  <c r="AE397" i="2"/>
  <c r="AE431" i="2"/>
  <c r="AE493" i="2"/>
  <c r="AE285" i="2"/>
  <c r="AE120" i="2"/>
  <c r="AE386" i="2"/>
  <c r="AE430" i="2"/>
  <c r="AE231" i="2"/>
  <c r="AE213" i="2"/>
  <c r="AE209" i="2"/>
  <c r="AE66" i="2"/>
  <c r="AE689" i="2"/>
  <c r="AE301" i="2"/>
  <c r="AE452" i="2"/>
  <c r="AE601" i="2"/>
  <c r="AE606" i="2"/>
  <c r="AE400" i="2"/>
  <c r="AE388" i="2"/>
  <c r="AE99" i="2"/>
  <c r="AE321" i="2"/>
  <c r="AE233" i="2"/>
  <c r="AE110" i="2"/>
  <c r="AE60" i="2"/>
  <c r="AE10" i="2"/>
  <c r="AE151" i="2"/>
  <c r="AE28" i="2"/>
  <c r="AE337" i="2"/>
  <c r="AE48" i="2"/>
  <c r="AE8" i="2"/>
  <c r="AE421" i="2"/>
  <c r="AE168" i="2"/>
  <c r="AE34" i="2"/>
  <c r="AE182" i="2"/>
  <c r="AE133" i="2"/>
  <c r="AE513" i="2"/>
  <c r="AE679" i="2"/>
  <c r="AE325" i="2"/>
  <c r="AE240" i="2"/>
  <c r="AE69" i="2"/>
  <c r="AE462" i="2"/>
  <c r="AE533" i="2"/>
  <c r="AE191" i="2"/>
  <c r="AE170" i="2"/>
  <c r="AE269" i="2"/>
  <c r="AE343" i="2"/>
  <c r="AE78" i="2"/>
  <c r="AE646" i="2"/>
  <c r="AE368" i="2"/>
  <c r="AE169" i="2"/>
  <c r="AE47" i="2"/>
  <c r="AE217" i="2"/>
  <c r="AE18" i="2"/>
  <c r="AE124" i="2"/>
  <c r="AE281" i="2"/>
  <c r="AE396" i="2"/>
  <c r="AE632" i="2"/>
  <c r="AE703" i="2"/>
  <c r="AE678" i="2"/>
  <c r="AE316" i="2"/>
  <c r="AE189" i="2"/>
  <c r="AE410" i="2"/>
  <c r="AE390" i="2"/>
  <c r="AE555" i="2"/>
  <c r="AE630" i="2"/>
  <c r="AE317" i="2"/>
  <c r="AE282" i="2"/>
  <c r="AE363" i="2"/>
  <c r="AE7" i="2"/>
  <c r="AE383" i="2"/>
  <c r="AE466" i="2"/>
  <c r="AE262" i="2"/>
  <c r="AE186" i="2"/>
  <c r="AE722" i="2"/>
  <c r="AE27" i="2"/>
  <c r="AE190" i="2"/>
  <c r="AE29" i="2"/>
  <c r="AE289" i="2"/>
  <c r="AE478" i="2"/>
  <c r="AE187" i="2"/>
  <c r="AE413" i="2"/>
  <c r="AE241" i="2"/>
  <c r="AE385" i="2"/>
  <c r="AE235" i="2"/>
  <c r="AE278" i="2"/>
  <c r="AE584" i="2"/>
  <c r="AE473" i="2"/>
  <c r="AE512" i="2"/>
  <c r="AE179" i="2"/>
  <c r="AE647" i="2"/>
  <c r="AE153" i="2"/>
  <c r="AE521" i="2"/>
  <c r="AE249" i="2"/>
  <c r="AE564" i="2"/>
  <c r="AE329" i="2"/>
  <c r="AE578" i="2"/>
  <c r="AE570" i="2"/>
  <c r="AE591" i="2"/>
  <c r="AE658" i="2"/>
  <c r="AE650" i="2"/>
  <c r="AE486" i="2"/>
  <c r="AE607" i="2"/>
  <c r="AE454" i="2"/>
  <c r="AE41" i="2"/>
  <c r="AE264" i="2"/>
  <c r="AE588" i="2"/>
  <c r="AE165" i="2"/>
  <c r="AE261" i="2"/>
  <c r="AE143" i="2"/>
  <c r="AE503" i="2"/>
  <c r="AE604" i="2"/>
  <c r="AE90" i="2"/>
  <c r="AE467" i="2"/>
  <c r="AE312" i="2"/>
  <c r="AE5" i="2"/>
  <c r="AE178" i="2"/>
  <c r="AE225" i="2"/>
  <c r="AE623" i="2"/>
  <c r="AE544" i="2"/>
  <c r="AE636" i="2"/>
  <c r="AE115" i="2"/>
  <c r="AE656" i="2"/>
  <c r="AE137" i="2"/>
  <c r="AE46" i="2"/>
  <c r="AE200" i="2"/>
  <c r="AE492" i="2"/>
  <c r="AE346" i="2"/>
  <c r="AE307" i="2"/>
  <c r="AE84" i="2"/>
  <c r="AE644" i="2"/>
  <c r="AE469" i="2"/>
  <c r="AE417" i="2"/>
  <c r="AE70" i="2"/>
  <c r="AE33" i="2"/>
  <c r="AE472" i="2"/>
  <c r="AE476" i="2"/>
  <c r="AE610" i="2"/>
  <c r="AE57" i="2"/>
  <c r="AE104" i="2"/>
  <c r="AE424" i="2"/>
  <c r="AE499" i="2"/>
  <c r="AE411" i="2"/>
  <c r="AE576" i="2"/>
  <c r="AE67" i="2"/>
  <c r="AE222" i="2"/>
  <c r="AE152" i="2"/>
  <c r="AE136" i="2"/>
  <c r="AE440" i="2"/>
  <c r="AE525" i="2"/>
  <c r="AE194" i="2"/>
  <c r="AE303" i="2"/>
  <c r="AE16" i="2"/>
  <c r="AE702" i="2"/>
  <c r="AE401" i="2"/>
  <c r="AE482" i="2"/>
  <c r="AE267" i="2"/>
  <c r="AE373" i="2"/>
  <c r="AE30" i="2"/>
  <c r="AE340" i="2"/>
  <c r="AE519" i="2"/>
  <c r="AE45" i="2"/>
  <c r="AE423" i="2"/>
  <c r="AE505" i="2"/>
  <c r="AE52" i="2"/>
  <c r="AE72" i="2"/>
  <c r="AE333" i="2"/>
  <c r="AE420" i="2"/>
  <c r="AE708" i="2"/>
  <c r="AE451" i="2"/>
  <c r="AE614" i="2"/>
  <c r="AE92" i="2"/>
  <c r="AE322" i="2"/>
  <c r="AE298" i="2"/>
  <c r="AE528" i="2"/>
  <c r="AE17" i="2"/>
  <c r="AE141" i="2"/>
  <c r="AE443" i="2"/>
  <c r="AE354" i="2"/>
  <c r="AE686" i="2"/>
  <c r="AE446" i="2"/>
  <c r="AE334" i="2"/>
  <c r="AE184" i="2"/>
  <c r="AE568" i="2"/>
  <c r="AE381" i="2"/>
  <c r="AE721" i="2"/>
  <c r="AE25" i="2"/>
  <c r="AE308" i="2"/>
  <c r="AE594" i="2"/>
  <c r="AE615" i="2"/>
  <c r="AE402" i="2"/>
  <c r="AE95" i="2"/>
  <c r="AE395" i="2"/>
  <c r="AE494" i="2"/>
  <c r="AE683" i="2"/>
  <c r="AE378" i="2"/>
  <c r="AE369" i="2"/>
  <c r="AE371" i="2"/>
  <c r="AE460" i="2"/>
  <c r="AE566" i="2"/>
  <c r="AE361" i="2"/>
  <c r="AE479" i="2"/>
  <c r="AE56" i="2"/>
  <c r="AE218" i="2"/>
  <c r="AE419" i="2"/>
  <c r="AE409" i="2"/>
  <c r="AE392" i="2"/>
  <c r="AE89" i="2"/>
  <c r="AE464" i="2"/>
  <c r="AE253" i="2"/>
  <c r="AE2" i="2"/>
  <c r="AE562" i="2"/>
  <c r="AE207" i="2"/>
  <c r="AE83" i="2"/>
  <c r="AE342" i="2"/>
  <c r="AE212" i="2"/>
  <c r="AE74" i="2"/>
  <c r="AE155" i="2"/>
  <c r="AE50" i="2"/>
  <c r="AE338" i="2"/>
  <c r="AE561" i="2"/>
  <c r="AE144" i="2"/>
  <c r="AE175" i="2"/>
  <c r="AE127" i="2"/>
  <c r="AE682" i="2"/>
  <c r="AE612" i="2"/>
  <c r="AE349" i="2"/>
  <c r="AE515" i="2"/>
  <c r="AE211" i="2"/>
  <c r="AE344" i="2"/>
  <c r="AE61" i="2"/>
  <c r="AE177" i="2"/>
  <c r="AE271" i="2"/>
  <c r="AE80" i="2"/>
  <c r="AE558" i="2"/>
  <c r="AE405" i="2"/>
  <c r="AE112" i="2"/>
  <c r="AE457" i="2"/>
  <c r="AE266" i="2"/>
  <c r="AE575" i="2"/>
  <c r="AE258" i="2"/>
  <c r="AE202" i="2"/>
  <c r="AE21" i="2"/>
  <c r="AE273" i="2"/>
  <c r="AE351" i="2"/>
  <c r="AE332" i="2"/>
  <c r="AE554" i="2"/>
  <c r="AE135" i="2"/>
  <c r="AE313" i="2"/>
  <c r="AE435" i="2"/>
  <c r="AE272" i="2"/>
  <c r="AE257" i="2"/>
  <c r="AE674" i="2"/>
  <c r="AE565" i="2"/>
  <c r="AE195" i="2"/>
  <c r="AE159" i="2"/>
  <c r="AE414" i="2"/>
  <c r="AE76" i="2"/>
  <c r="AE256" i="2"/>
  <c r="AE216" i="2"/>
  <c r="AE12" i="2"/>
  <c r="AE106" i="2"/>
  <c r="AE548" i="2"/>
  <c r="AE82" i="2"/>
  <c r="AE192" i="2"/>
  <c r="AE279" i="2"/>
  <c r="AE608" i="2"/>
  <c r="AE71" i="2"/>
  <c r="AE102" i="2"/>
  <c r="AE302" i="2"/>
  <c r="AE577" i="2"/>
  <c r="AE719" i="2"/>
  <c r="AE131" i="2"/>
  <c r="AE669" i="2"/>
  <c r="AE514" i="2"/>
  <c r="AE204" i="2"/>
  <c r="AE171" i="2"/>
  <c r="AE185" i="2"/>
  <c r="AE105" i="2"/>
  <c r="AE172" i="2"/>
  <c r="AE181" i="2"/>
  <c r="AE38" i="2"/>
  <c r="AE35" i="2"/>
  <c r="AE13" i="2"/>
  <c r="AE22" i="2"/>
  <c r="AE198" i="2"/>
  <c r="AE139" i="2"/>
  <c r="AE375" i="2"/>
  <c r="AE685" i="2"/>
  <c r="AE531" i="2"/>
  <c r="AE162" i="2"/>
  <c r="AE536" i="2"/>
  <c r="AE541" i="2"/>
  <c r="AE77" i="2"/>
  <c r="AE11" i="2"/>
  <c r="AE426" i="2"/>
  <c r="AE586" i="2"/>
  <c r="AE234" i="2"/>
  <c r="AE654" i="2"/>
  <c r="AE49" i="2"/>
  <c r="AE6" i="2"/>
  <c r="AE44" i="2"/>
  <c r="AE341" i="2"/>
  <c r="AE259" i="2"/>
  <c r="AE667" i="2"/>
  <c r="AE620" i="2"/>
  <c r="AE613" i="2"/>
  <c r="AE150" i="2"/>
  <c r="AE355" i="2"/>
  <c r="AE367" i="2"/>
  <c r="AE328" i="2"/>
  <c r="AE330" i="2"/>
  <c r="AE188" i="2"/>
  <c r="AE3" i="2"/>
  <c r="AE506" i="2"/>
  <c r="AE510" i="2"/>
  <c r="AE569" i="2"/>
  <c r="AE498" i="2"/>
  <c r="AE32" i="2"/>
  <c r="AE223" i="2"/>
  <c r="AE688" i="2"/>
  <c r="AE53" i="2"/>
  <c r="AE236" i="2"/>
  <c r="AE265" i="2"/>
  <c r="AE58" i="2"/>
  <c r="AE327" i="2"/>
  <c r="AE491" i="2"/>
  <c r="AE100" i="2"/>
  <c r="AE14" i="2"/>
  <c r="AE160" i="2"/>
  <c r="AE173" i="2"/>
  <c r="AE347" i="2"/>
  <c r="AE348" i="2"/>
  <c r="AE229" i="2"/>
  <c r="AE641" i="2"/>
  <c r="AE126" i="2"/>
  <c r="AE228" i="2"/>
  <c r="AE24" i="2"/>
  <c r="AE210" i="2"/>
  <c r="AE248" i="2"/>
  <c r="AE556" i="2"/>
  <c r="AE618" i="2"/>
  <c r="AE197" i="2"/>
  <c r="AE549" i="2"/>
  <c r="AE616" i="2"/>
  <c r="AE252" i="2"/>
  <c r="AE43" i="2"/>
  <c r="AE246" i="2"/>
  <c r="AE487" i="2"/>
  <c r="AE251" i="2"/>
  <c r="AE523" i="2"/>
  <c r="AE219" i="2"/>
  <c r="AE166" i="2"/>
  <c r="AE15" i="2"/>
  <c r="AE270" i="2"/>
  <c r="AE220" i="2"/>
  <c r="AE167" i="2"/>
  <c r="AE119" i="2"/>
  <c r="AE707" i="2"/>
  <c r="AE31" i="2"/>
  <c r="AE664" i="2"/>
  <c r="AE147" i="2"/>
  <c r="AE609" i="2"/>
  <c r="AE538" i="2"/>
  <c r="AE732" i="2"/>
  <c r="AE109" i="2"/>
  <c r="AE294" i="2"/>
  <c r="AE412" i="2"/>
  <c r="AE692" i="2"/>
  <c r="AE293" i="2"/>
  <c r="AE54" i="2"/>
  <c r="AE128" i="2"/>
  <c r="AE571" i="2"/>
  <c r="AE305" i="2"/>
  <c r="AE507" i="2"/>
  <c r="AE483" i="2"/>
  <c r="AE631" i="2"/>
  <c r="AE214" i="2"/>
  <c r="AE86" i="2"/>
  <c r="AE598" i="2"/>
  <c r="AE496" i="2"/>
  <c r="AE154" i="2"/>
  <c r="AE459" i="2"/>
  <c r="AE633" i="2"/>
  <c r="AE649" i="2"/>
  <c r="AE64" i="2"/>
  <c r="AE39" i="2"/>
  <c r="AE432" i="2"/>
  <c r="AE406" i="2"/>
  <c r="AE716" i="2"/>
  <c r="AE651" i="2"/>
  <c r="AE292" i="2"/>
  <c r="AE429" i="2"/>
  <c r="AE693" i="2"/>
  <c r="AE9" i="2"/>
  <c r="AE156" i="2"/>
  <c r="AE226" i="2"/>
  <c r="AE526" i="2"/>
  <c r="AE91" i="2"/>
  <c r="AE592" i="2"/>
  <c r="AE422" i="2"/>
  <c r="AE704" i="2"/>
  <c r="AE624" i="2"/>
  <c r="AE93" i="2"/>
  <c r="AE20" i="2"/>
  <c r="AE138" i="2"/>
  <c r="AE359" i="2"/>
  <c r="AE183" i="2"/>
  <c r="AE404" i="2"/>
  <c r="AE574" i="2"/>
  <c r="AE717" i="2"/>
  <c r="AE652" i="2"/>
  <c r="AE665" i="2"/>
  <c r="AE362" i="2"/>
  <c r="AE19" i="2"/>
  <c r="AE157" i="2"/>
  <c r="AE370" i="2"/>
  <c r="AE26" i="2"/>
  <c r="AE161" i="2"/>
  <c r="AE456" i="2"/>
  <c r="AE529" i="2"/>
  <c r="AE534" i="2"/>
  <c r="AE130" i="2"/>
  <c r="AE107" i="2"/>
  <c r="AE712" i="2"/>
  <c r="AE101" i="2"/>
  <c r="AE619" i="2"/>
  <c r="AE611" i="2"/>
  <c r="AE713" i="2"/>
  <c r="AE484" i="2"/>
  <c r="AE199" i="2"/>
  <c r="AE158" i="2"/>
  <c r="AE339" i="2"/>
  <c r="AE108" i="2"/>
  <c r="AE224" i="2"/>
  <c r="AE621" i="2"/>
  <c r="AE589" i="2"/>
  <c r="AE540" i="2"/>
  <c r="AE300" i="2"/>
  <c r="AE408" i="2"/>
  <c r="AE23" i="2"/>
  <c r="AE532" i="2"/>
  <c r="AE320" i="2"/>
  <c r="AE488" i="2"/>
  <c r="AE357" i="2"/>
  <c r="AE79" i="2"/>
  <c r="AE434" i="2"/>
  <c r="AE520" i="2"/>
  <c r="AE315" i="2"/>
  <c r="AE444" i="2"/>
  <c r="AE441" i="2"/>
  <c r="AE522" i="2"/>
  <c r="AE474" i="2"/>
  <c r="AE286" i="2"/>
  <c r="AE617" i="2"/>
  <c r="AE449" i="2"/>
  <c r="AE193" i="2"/>
  <c r="AE353" i="2"/>
  <c r="AE465" i="2"/>
  <c r="AE585" i="2"/>
  <c r="AE602" i="2"/>
  <c r="AE380" i="2"/>
  <c r="AE470" i="2"/>
  <c r="AE490" i="2"/>
  <c r="AE75" i="2"/>
  <c r="AE699" i="2"/>
  <c r="AE437" i="2"/>
  <c r="AE121" i="2"/>
  <c r="AE730" i="2"/>
  <c r="AE336" i="2"/>
  <c r="AE622" i="2"/>
  <c r="AE593" i="2"/>
  <c r="AE280" i="2"/>
  <c r="AE627" i="2"/>
  <c r="AE724" i="2"/>
  <c r="AE176" i="2"/>
  <c r="AE180" i="2"/>
  <c r="AE727" i="2"/>
  <c r="AE596" i="2"/>
  <c r="AE500" i="2"/>
  <c r="AE542" i="2"/>
  <c r="AE407" i="2"/>
  <c r="AE116" i="2"/>
  <c r="AE376" i="2"/>
  <c r="AE288" i="2"/>
  <c r="AE597" i="2"/>
  <c r="AE447" i="2"/>
  <c r="AE653" i="2"/>
  <c r="AE122" i="2"/>
  <c r="AE495" i="2"/>
  <c r="AE242" i="2"/>
  <c r="AE37" i="2"/>
  <c r="AE645" i="2"/>
  <c r="AE546" i="2"/>
  <c r="AE638" i="2"/>
  <c r="AE335" i="2"/>
  <c r="AE36" i="2"/>
  <c r="AE237" i="2"/>
  <c r="AE117" i="2"/>
  <c r="AE98" i="2"/>
  <c r="AE694" i="2"/>
  <c r="AE455" i="2"/>
  <c r="AE677" i="2"/>
  <c r="AE480" i="2"/>
  <c r="AE379" i="2"/>
  <c r="AE103" i="2"/>
  <c r="AE145" i="2"/>
  <c r="AE670" i="2"/>
  <c r="AE425" i="2"/>
  <c r="AE140" i="2"/>
  <c r="AE393" i="2"/>
  <c r="AE471" i="2"/>
  <c r="AE539" i="2"/>
  <c r="AE715" i="2"/>
  <c r="AE595" i="2"/>
  <c r="AE563" i="2"/>
  <c r="AE250" i="2"/>
  <c r="AE254" i="2"/>
  <c r="AE134" i="2"/>
  <c r="AE318" i="2"/>
  <c r="AE85" i="2"/>
  <c r="AE382" i="2"/>
  <c r="AE684" i="2"/>
  <c r="AE634" i="2"/>
  <c r="AE511" i="2"/>
  <c r="AE230" i="2"/>
  <c r="AE676" i="2"/>
  <c r="AE306" i="2"/>
  <c r="AE113" i="2"/>
  <c r="AE96" i="2"/>
  <c r="AE389" i="2"/>
  <c r="AE356" i="2"/>
  <c r="AE244" i="2"/>
  <c r="AE573" i="2"/>
  <c r="AE149" i="2"/>
  <c r="AE55" i="2"/>
  <c r="AE416" i="2"/>
  <c r="AE387" i="2"/>
  <c r="AE572" i="2"/>
  <c r="AE587" i="2"/>
  <c r="AE642" i="2"/>
  <c r="AE399" i="2"/>
  <c r="AE59" i="2"/>
  <c r="AE731" i="2"/>
  <c r="AE726" i="2"/>
  <c r="AE666" i="2"/>
  <c r="AE352" i="2"/>
  <c r="AE65" i="2"/>
  <c r="AE662" i="2"/>
  <c r="AE660" i="2"/>
  <c r="AE501" i="2"/>
  <c r="AE296" i="2"/>
  <c r="AE696" i="2"/>
  <c r="AE263" i="2"/>
  <c r="AE174" i="2"/>
  <c r="AE590" i="2"/>
  <c r="AE163" i="2"/>
  <c r="AE398" i="2"/>
  <c r="AE489" i="2"/>
  <c r="AE40" i="2"/>
  <c r="AE559" i="2"/>
  <c r="AE287" i="2"/>
  <c r="AE311" i="2"/>
  <c r="AE304" i="2"/>
  <c r="AE714" i="2"/>
  <c r="AE324" i="2"/>
  <c r="AE697" i="2"/>
  <c r="AE374" i="2"/>
  <c r="AE579" i="2"/>
  <c r="AE215" i="2"/>
  <c r="AE675" i="2"/>
  <c r="AE461" i="2"/>
  <c r="AE146" i="2"/>
  <c r="AE232" i="2"/>
  <c r="AE475" i="2"/>
  <c r="AE691" i="2"/>
  <c r="AE94" i="2"/>
  <c r="AE516" i="2"/>
  <c r="AE655" i="2"/>
  <c r="AE518" i="2"/>
  <c r="AE733" i="2"/>
  <c r="AE299" i="2"/>
  <c r="AE196" i="2"/>
  <c r="AE706" i="2"/>
  <c r="AE284" i="2"/>
  <c r="AE323" i="2"/>
  <c r="AE629" i="2"/>
  <c r="AE509" i="2"/>
  <c r="AE639" i="2"/>
  <c r="AE377" i="2"/>
  <c r="AE640" i="2"/>
  <c r="AE524" i="2"/>
  <c r="AE243" i="2"/>
  <c r="AE403" i="2"/>
  <c r="AE600" i="2"/>
  <c r="AE504" i="2"/>
  <c r="AE481" i="2"/>
  <c r="AE201" i="2"/>
  <c r="AE530" i="2"/>
  <c r="AE274" i="2"/>
  <c r="AE701" i="2"/>
  <c r="AE319" i="2"/>
  <c r="AE111" i="2"/>
  <c r="AE290" i="2"/>
  <c r="AE551" i="2"/>
  <c r="AE297" i="2"/>
  <c r="AE142" i="2"/>
  <c r="AE552" i="2"/>
  <c r="AE227" i="2"/>
  <c r="AE547" i="2"/>
  <c r="AE718" i="2"/>
  <c r="AE275" i="2"/>
  <c r="AE445" i="2"/>
  <c r="AE314" i="2"/>
  <c r="AE502" i="2"/>
  <c r="AE557" i="2"/>
  <c r="AE221" i="2"/>
  <c r="AE463" i="2"/>
  <c r="AE331" i="2"/>
  <c r="AE372" i="2"/>
  <c r="AE415" i="2"/>
  <c r="AE625" i="2"/>
  <c r="AE657" i="2"/>
  <c r="AE698" i="2"/>
  <c r="AE687" i="2"/>
  <c r="AE545" i="2"/>
  <c r="AE543" i="2"/>
  <c r="AE360" i="2"/>
  <c r="AE680" i="2"/>
  <c r="AE729" i="2"/>
  <c r="AE599" i="2"/>
  <c r="AE637" i="2"/>
  <c r="AE695" i="2"/>
  <c r="AE659" i="2"/>
  <c r="AE438" i="2"/>
  <c r="AE671" i="2"/>
  <c r="AE672" i="2"/>
  <c r="AE535" i="2"/>
  <c r="AE626" i="2"/>
  <c r="AE648" i="2"/>
  <c r="AE485" i="2"/>
  <c r="AE681" i="2"/>
  <c r="AE690" i="2"/>
  <c r="AE580" i="2"/>
  <c r="AE661" i="2"/>
  <c r="AE723" i="2"/>
  <c r="AE725" i="2"/>
  <c r="AE709" i="2"/>
  <c r="AE700" i="2"/>
  <c r="AE711" i="2"/>
  <c r="AE728" i="2"/>
  <c r="AE643" i="2"/>
  <c r="AE668" i="2"/>
  <c r="AE720" i="2"/>
  <c r="AD628" i="2"/>
  <c r="AD581" i="2"/>
  <c r="AD583" i="2"/>
  <c r="AD87" i="2"/>
  <c r="AD358" i="2"/>
  <c r="AD450" i="2"/>
  <c r="AD391" i="2"/>
  <c r="AD550" i="2"/>
  <c r="AD365" i="2"/>
  <c r="AD560" i="2"/>
  <c r="AD283" i="2"/>
  <c r="AD428" i="2"/>
  <c r="AD148" i="2"/>
  <c r="AD710" i="2"/>
  <c r="AD97" i="2"/>
  <c r="AD553" i="2"/>
  <c r="AD439" i="2"/>
  <c r="AD51" i="2"/>
  <c r="AD673" i="2"/>
  <c r="AD394" i="2"/>
  <c r="AD477" i="2"/>
  <c r="AD453" i="2"/>
  <c r="AD448" i="2"/>
  <c r="AD208" i="2"/>
  <c r="AD68" i="2"/>
  <c r="AD239" i="2"/>
  <c r="AD603" i="2"/>
  <c r="AD309" i="2"/>
  <c r="AD129" i="2"/>
  <c r="AD635" i="2"/>
  <c r="AD497" i="2"/>
  <c r="AD605" i="2"/>
  <c r="AD364" i="2"/>
  <c r="AD4" i="2"/>
  <c r="AD63" i="2"/>
  <c r="AD705" i="2"/>
  <c r="AD427" i="2"/>
  <c r="AD205" i="2"/>
  <c r="AD118" i="2"/>
  <c r="AD663" i="2"/>
  <c r="AD350" i="2"/>
  <c r="AD310" i="2"/>
  <c r="AD277" i="2"/>
  <c r="AD537" i="2"/>
  <c r="AD81" i="2"/>
  <c r="AD582" i="2"/>
  <c r="AD203" i="2"/>
  <c r="AD245" i="2"/>
  <c r="AD206" i="2"/>
  <c r="AD326" i="2"/>
  <c r="AD164" i="2"/>
  <c r="AD517" i="2"/>
  <c r="AD73" i="2"/>
  <c r="AD436" i="2"/>
  <c r="AD345" i="2"/>
  <c r="AD508" i="2"/>
  <c r="AD468" i="2"/>
  <c r="AD291" i="2"/>
  <c r="AD260" i="2"/>
  <c r="AD132" i="2"/>
  <c r="AD255" i="2"/>
  <c r="AD247" i="2"/>
  <c r="AD295" i="2"/>
  <c r="AD527" i="2"/>
  <c r="AD123" i="2"/>
  <c r="AD88" i="2"/>
  <c r="AD384" i="2"/>
  <c r="AD458" i="2"/>
  <c r="AD366" i="2"/>
  <c r="AD62" i="2"/>
  <c r="AD433" i="2"/>
  <c r="AD125" i="2"/>
  <c r="AD418" i="2"/>
  <c r="AD567" i="2"/>
  <c r="AD276" i="2"/>
  <c r="AD268" i="2"/>
  <c r="AD42" i="2"/>
  <c r="AD442" i="2"/>
  <c r="AD114" i="2"/>
  <c r="AD238" i="2"/>
  <c r="AD397" i="2"/>
  <c r="AD431" i="2"/>
  <c r="AD493" i="2"/>
  <c r="AD285" i="2"/>
  <c r="AD120" i="2"/>
  <c r="AD386" i="2"/>
  <c r="AD430" i="2"/>
  <c r="AD231" i="2"/>
  <c r="AD213" i="2"/>
  <c r="AD209" i="2"/>
  <c r="AD66" i="2"/>
  <c r="AD689" i="2"/>
  <c r="AD301" i="2"/>
  <c r="AD452" i="2"/>
  <c r="AD601" i="2"/>
  <c r="AD606" i="2"/>
  <c r="AD400" i="2"/>
  <c r="AD388" i="2"/>
  <c r="AD99" i="2"/>
  <c r="AD321" i="2"/>
  <c r="AD233" i="2"/>
  <c r="AD110" i="2"/>
  <c r="AD60" i="2"/>
  <c r="AD10" i="2"/>
  <c r="AD151" i="2"/>
  <c r="AD28" i="2"/>
  <c r="AD337" i="2"/>
  <c r="AD48" i="2"/>
  <c r="AD8" i="2"/>
  <c r="AD421" i="2"/>
  <c r="AD168" i="2"/>
  <c r="AD34" i="2"/>
  <c r="AD182" i="2"/>
  <c r="AD133" i="2"/>
  <c r="AD513" i="2"/>
  <c r="AD679" i="2"/>
  <c r="AD325" i="2"/>
  <c r="AD240" i="2"/>
  <c r="AD69" i="2"/>
  <c r="AD462" i="2"/>
  <c r="AD533" i="2"/>
  <c r="AD191" i="2"/>
  <c r="AD170" i="2"/>
  <c r="AD269" i="2"/>
  <c r="AD343" i="2"/>
  <c r="AD78" i="2"/>
  <c r="AD646" i="2"/>
  <c r="AD368" i="2"/>
  <c r="AD169" i="2"/>
  <c r="AD47" i="2"/>
  <c r="AD217" i="2"/>
  <c r="AD18" i="2"/>
  <c r="AD124" i="2"/>
  <c r="AD281" i="2"/>
  <c r="AD396" i="2"/>
  <c r="AD632" i="2"/>
  <c r="AD703" i="2"/>
  <c r="AD678" i="2"/>
  <c r="AD316" i="2"/>
  <c r="AD189" i="2"/>
  <c r="AD410" i="2"/>
  <c r="AD390" i="2"/>
  <c r="AD555" i="2"/>
  <c r="AD630" i="2"/>
  <c r="AD317" i="2"/>
  <c r="AD282" i="2"/>
  <c r="AD363" i="2"/>
  <c r="AD7" i="2"/>
  <c r="AD383" i="2"/>
  <c r="AD466" i="2"/>
  <c r="AD262" i="2"/>
  <c r="AD186" i="2"/>
  <c r="AD722" i="2"/>
  <c r="AD27" i="2"/>
  <c r="AD190" i="2"/>
  <c r="AD29" i="2"/>
  <c r="AD289" i="2"/>
  <c r="AD478" i="2"/>
  <c r="AD187" i="2"/>
  <c r="AD413" i="2"/>
  <c r="AD241" i="2"/>
  <c r="AD385" i="2"/>
  <c r="AD235" i="2"/>
  <c r="AD278" i="2"/>
  <c r="AD584" i="2"/>
  <c r="AD473" i="2"/>
  <c r="AD512" i="2"/>
  <c r="AD179" i="2"/>
  <c r="AD647" i="2"/>
  <c r="AD153" i="2"/>
  <c r="AD521" i="2"/>
  <c r="AD249" i="2"/>
  <c r="AD564" i="2"/>
  <c r="AD329" i="2"/>
  <c r="AD578" i="2"/>
  <c r="AD570" i="2"/>
  <c r="AD591" i="2"/>
  <c r="AD658" i="2"/>
  <c r="AD650" i="2"/>
  <c r="AD486" i="2"/>
  <c r="AD607" i="2"/>
  <c r="AD454" i="2"/>
  <c r="AD41" i="2"/>
  <c r="AD264" i="2"/>
  <c r="AD588" i="2"/>
  <c r="AD165" i="2"/>
  <c r="AD261" i="2"/>
  <c r="AD143" i="2"/>
  <c r="AD503" i="2"/>
  <c r="AD604" i="2"/>
  <c r="AD90" i="2"/>
  <c r="AD467" i="2"/>
  <c r="AD312" i="2"/>
  <c r="AD5" i="2"/>
  <c r="AD178" i="2"/>
  <c r="AD225" i="2"/>
  <c r="AD623" i="2"/>
  <c r="AD544" i="2"/>
  <c r="AD636" i="2"/>
  <c r="AD115" i="2"/>
  <c r="AD656" i="2"/>
  <c r="AD137" i="2"/>
  <c r="AD46" i="2"/>
  <c r="AD200" i="2"/>
  <c r="AD492" i="2"/>
  <c r="AD346" i="2"/>
  <c r="AD307" i="2"/>
  <c r="AD84" i="2"/>
  <c r="AD644" i="2"/>
  <c r="AD469" i="2"/>
  <c r="AD417" i="2"/>
  <c r="AD70" i="2"/>
  <c r="AD33" i="2"/>
  <c r="AD472" i="2"/>
  <c r="AD476" i="2"/>
  <c r="AD610" i="2"/>
  <c r="AD57" i="2"/>
  <c r="AD104" i="2"/>
  <c r="AD424" i="2"/>
  <c r="AD499" i="2"/>
  <c r="AD411" i="2"/>
  <c r="AD576" i="2"/>
  <c r="AD67" i="2"/>
  <c r="AD222" i="2"/>
  <c r="AD152" i="2"/>
  <c r="AD136" i="2"/>
  <c r="AD440" i="2"/>
  <c r="AD525" i="2"/>
  <c r="AD194" i="2"/>
  <c r="AD303" i="2"/>
  <c r="AD16" i="2"/>
  <c r="AD702" i="2"/>
  <c r="AD401" i="2"/>
  <c r="AD482" i="2"/>
  <c r="AD267" i="2"/>
  <c r="AD373" i="2"/>
  <c r="AD30" i="2"/>
  <c r="AD340" i="2"/>
  <c r="AD519" i="2"/>
  <c r="AD45" i="2"/>
  <c r="AD423" i="2"/>
  <c r="AD505" i="2"/>
  <c r="AD52" i="2"/>
  <c r="AD72" i="2"/>
  <c r="AD333" i="2"/>
  <c r="AD420" i="2"/>
  <c r="AD708" i="2"/>
  <c r="AD451" i="2"/>
  <c r="AD614" i="2"/>
  <c r="AD92" i="2"/>
  <c r="AD322" i="2"/>
  <c r="AD298" i="2"/>
  <c r="AD528" i="2"/>
  <c r="AD17" i="2"/>
  <c r="AD141" i="2"/>
  <c r="AD443" i="2"/>
  <c r="AD354" i="2"/>
  <c r="AD686" i="2"/>
  <c r="AD446" i="2"/>
  <c r="AD334" i="2"/>
  <c r="AD184" i="2"/>
  <c r="AD568" i="2"/>
  <c r="AD381" i="2"/>
  <c r="AD721" i="2"/>
  <c r="AD25" i="2"/>
  <c r="AD308" i="2"/>
  <c r="AD594" i="2"/>
  <c r="AD615" i="2"/>
  <c r="AD402" i="2"/>
  <c r="AD95" i="2"/>
  <c r="AD395" i="2"/>
  <c r="AD494" i="2"/>
  <c r="AD683" i="2"/>
  <c r="AD378" i="2"/>
  <c r="AD369" i="2"/>
  <c r="AD371" i="2"/>
  <c r="AD460" i="2"/>
  <c r="AD566" i="2"/>
  <c r="AD361" i="2"/>
  <c r="AD479" i="2"/>
  <c r="AD56" i="2"/>
  <c r="AD218" i="2"/>
  <c r="AD419" i="2"/>
  <c r="AD409" i="2"/>
  <c r="AD392" i="2"/>
  <c r="AD89" i="2"/>
  <c r="AD464" i="2"/>
  <c r="AD253" i="2"/>
  <c r="AD2" i="2"/>
  <c r="AD562" i="2"/>
  <c r="AD207" i="2"/>
  <c r="AD83" i="2"/>
  <c r="AD342" i="2"/>
  <c r="AD212" i="2"/>
  <c r="AD74" i="2"/>
  <c r="AD155" i="2"/>
  <c r="AD50" i="2"/>
  <c r="AD338" i="2"/>
  <c r="AD561" i="2"/>
  <c r="AD144" i="2"/>
  <c r="AD175" i="2"/>
  <c r="AD127" i="2"/>
  <c r="AD682" i="2"/>
  <c r="AD612" i="2"/>
  <c r="AD349" i="2"/>
  <c r="AD515" i="2"/>
  <c r="AD211" i="2"/>
  <c r="AD344" i="2"/>
  <c r="AD61" i="2"/>
  <c r="AD177" i="2"/>
  <c r="AD271" i="2"/>
  <c r="AD80" i="2"/>
  <c r="AD558" i="2"/>
  <c r="AD405" i="2"/>
  <c r="AD112" i="2"/>
  <c r="AD457" i="2"/>
  <c r="AD266" i="2"/>
  <c r="AD575" i="2"/>
  <c r="AD258" i="2"/>
  <c r="AD202" i="2"/>
  <c r="AD21" i="2"/>
  <c r="AD273" i="2"/>
  <c r="AD351" i="2"/>
  <c r="AD332" i="2"/>
  <c r="AD554" i="2"/>
  <c r="AD135" i="2"/>
  <c r="AD313" i="2"/>
  <c r="AD435" i="2"/>
  <c r="AD272" i="2"/>
  <c r="AD257" i="2"/>
  <c r="AD674" i="2"/>
  <c r="AD565" i="2"/>
  <c r="AD195" i="2"/>
  <c r="AD159" i="2"/>
  <c r="AD414" i="2"/>
  <c r="AD76" i="2"/>
  <c r="AD256" i="2"/>
  <c r="AD216" i="2"/>
  <c r="AD12" i="2"/>
  <c r="AD106" i="2"/>
  <c r="AD548" i="2"/>
  <c r="AD82" i="2"/>
  <c r="AD192" i="2"/>
  <c r="AD279" i="2"/>
  <c r="AD608" i="2"/>
  <c r="AD71" i="2"/>
  <c r="AD102" i="2"/>
  <c r="AD302" i="2"/>
  <c r="AD577" i="2"/>
  <c r="AD719" i="2"/>
  <c r="AD131" i="2"/>
  <c r="AD669" i="2"/>
  <c r="AD514" i="2"/>
  <c r="AD204" i="2"/>
  <c r="AD171" i="2"/>
  <c r="AD185" i="2"/>
  <c r="AD105" i="2"/>
  <c r="AD172" i="2"/>
  <c r="AD181" i="2"/>
  <c r="AD38" i="2"/>
  <c r="AD35" i="2"/>
  <c r="AD13" i="2"/>
  <c r="AD22" i="2"/>
  <c r="AD198" i="2"/>
  <c r="AD139" i="2"/>
  <c r="AD375" i="2"/>
  <c r="AD685" i="2"/>
  <c r="AD531" i="2"/>
  <c r="AD162" i="2"/>
  <c r="AD536" i="2"/>
  <c r="AD541" i="2"/>
  <c r="AD77" i="2"/>
  <c r="AD11" i="2"/>
  <c r="AD426" i="2"/>
  <c r="AD586" i="2"/>
  <c r="AD234" i="2"/>
  <c r="AD654" i="2"/>
  <c r="AD49" i="2"/>
  <c r="AD6" i="2"/>
  <c r="AD44" i="2"/>
  <c r="AD341" i="2"/>
  <c r="AD259" i="2"/>
  <c r="AD667" i="2"/>
  <c r="AD620" i="2"/>
  <c r="AD613" i="2"/>
  <c r="AD150" i="2"/>
  <c r="AD355" i="2"/>
  <c r="AD367" i="2"/>
  <c r="AD328" i="2"/>
  <c r="AD330" i="2"/>
  <c r="AD188" i="2"/>
  <c r="AD3" i="2"/>
  <c r="AD506" i="2"/>
  <c r="AD510" i="2"/>
  <c r="AD569" i="2"/>
  <c r="AD498" i="2"/>
  <c r="AD32" i="2"/>
  <c r="AD223" i="2"/>
  <c r="AD688" i="2"/>
  <c r="AD53" i="2"/>
  <c r="AD236" i="2"/>
  <c r="AD265" i="2"/>
  <c r="AD58" i="2"/>
  <c r="AD327" i="2"/>
  <c r="AD491" i="2"/>
  <c r="AD100" i="2"/>
  <c r="AD14" i="2"/>
  <c r="AD160" i="2"/>
  <c r="AD173" i="2"/>
  <c r="AD347" i="2"/>
  <c r="AD348" i="2"/>
  <c r="AD229" i="2"/>
  <c r="AD641" i="2"/>
  <c r="AD126" i="2"/>
  <c r="AD228" i="2"/>
  <c r="AD24" i="2"/>
  <c r="AD210" i="2"/>
  <c r="AD248" i="2"/>
  <c r="AD556" i="2"/>
  <c r="AD618" i="2"/>
  <c r="AD197" i="2"/>
  <c r="AD549" i="2"/>
  <c r="AD616" i="2"/>
  <c r="AD252" i="2"/>
  <c r="AD43" i="2"/>
  <c r="AD246" i="2"/>
  <c r="AD487" i="2"/>
  <c r="AD251" i="2"/>
  <c r="AD523" i="2"/>
  <c r="AD219" i="2"/>
  <c r="AD166" i="2"/>
  <c r="AD15" i="2"/>
  <c r="AD270" i="2"/>
  <c r="AD220" i="2"/>
  <c r="AD167" i="2"/>
  <c r="AD119" i="2"/>
  <c r="AD707" i="2"/>
  <c r="AD31" i="2"/>
  <c r="AD664" i="2"/>
  <c r="AD147" i="2"/>
  <c r="AD609" i="2"/>
  <c r="AD538" i="2"/>
  <c r="AD732" i="2"/>
  <c r="AD109" i="2"/>
  <c r="AD294" i="2"/>
  <c r="AD412" i="2"/>
  <c r="AD692" i="2"/>
  <c r="AD293" i="2"/>
  <c r="AD54" i="2"/>
  <c r="AD128" i="2"/>
  <c r="AD571" i="2"/>
  <c r="AD305" i="2"/>
  <c r="AD507" i="2"/>
  <c r="AD483" i="2"/>
  <c r="AD631" i="2"/>
  <c r="AD214" i="2"/>
  <c r="AD86" i="2"/>
  <c r="AD598" i="2"/>
  <c r="AD496" i="2"/>
  <c r="AD154" i="2"/>
  <c r="AD459" i="2"/>
  <c r="AD633" i="2"/>
  <c r="AD649" i="2"/>
  <c r="AD64" i="2"/>
  <c r="AD39" i="2"/>
  <c r="AD432" i="2"/>
  <c r="AD406" i="2"/>
  <c r="AD716" i="2"/>
  <c r="AD651" i="2"/>
  <c r="AD292" i="2"/>
  <c r="AD429" i="2"/>
  <c r="AD693" i="2"/>
  <c r="AD9" i="2"/>
  <c r="AD156" i="2"/>
  <c r="AD226" i="2"/>
  <c r="AD526" i="2"/>
  <c r="AD91" i="2"/>
  <c r="AD592" i="2"/>
  <c r="AD422" i="2"/>
  <c r="AD704" i="2"/>
  <c r="AD624" i="2"/>
  <c r="AD93" i="2"/>
  <c r="AD20" i="2"/>
  <c r="AD138" i="2"/>
  <c r="AD359" i="2"/>
  <c r="AD183" i="2"/>
  <c r="AD404" i="2"/>
  <c r="AD574" i="2"/>
  <c r="AD717" i="2"/>
  <c r="AD652" i="2"/>
  <c r="AD665" i="2"/>
  <c r="AD362" i="2"/>
  <c r="AD19" i="2"/>
  <c r="AD157" i="2"/>
  <c r="AD370" i="2"/>
  <c r="AD26" i="2"/>
  <c r="AD161" i="2"/>
  <c r="AD456" i="2"/>
  <c r="AD529" i="2"/>
  <c r="AD534" i="2"/>
  <c r="AD130" i="2"/>
  <c r="AD107" i="2"/>
  <c r="AD712" i="2"/>
  <c r="AD101" i="2"/>
  <c r="AD619" i="2"/>
  <c r="AD611" i="2"/>
  <c r="AD713" i="2"/>
  <c r="AD484" i="2"/>
  <c r="AD199" i="2"/>
  <c r="AD158" i="2"/>
  <c r="AD339" i="2"/>
  <c r="AD108" i="2"/>
  <c r="AD224" i="2"/>
  <c r="AD621" i="2"/>
  <c r="AD589" i="2"/>
  <c r="AD540" i="2"/>
  <c r="AD300" i="2"/>
  <c r="AD408" i="2"/>
  <c r="AD23" i="2"/>
  <c r="AD532" i="2"/>
  <c r="AD320" i="2"/>
  <c r="AD488" i="2"/>
  <c r="AD357" i="2"/>
  <c r="AD79" i="2"/>
  <c r="AD434" i="2"/>
  <c r="AD520" i="2"/>
  <c r="AD315" i="2"/>
  <c r="AD444" i="2"/>
  <c r="AD441" i="2"/>
  <c r="AD522" i="2"/>
  <c r="AD474" i="2"/>
  <c r="AD286" i="2"/>
  <c r="AD617" i="2"/>
  <c r="AD449" i="2"/>
  <c r="AD193" i="2"/>
  <c r="AD353" i="2"/>
  <c r="AD465" i="2"/>
  <c r="AD585" i="2"/>
  <c r="AD602" i="2"/>
  <c r="AD380" i="2"/>
  <c r="AD470" i="2"/>
  <c r="AD490" i="2"/>
  <c r="AD75" i="2"/>
  <c r="AD699" i="2"/>
  <c r="AD437" i="2"/>
  <c r="AD121" i="2"/>
  <c r="AD730" i="2"/>
  <c r="AD336" i="2"/>
  <c r="AD622" i="2"/>
  <c r="AD593" i="2"/>
  <c r="AD280" i="2"/>
  <c r="AD627" i="2"/>
  <c r="AD724" i="2"/>
  <c r="AD176" i="2"/>
  <c r="AD180" i="2"/>
  <c r="AD727" i="2"/>
  <c r="AD596" i="2"/>
  <c r="AD500" i="2"/>
  <c r="AD542" i="2"/>
  <c r="AD407" i="2"/>
  <c r="AD116" i="2"/>
  <c r="AD376" i="2"/>
  <c r="AD288" i="2"/>
  <c r="AD597" i="2"/>
  <c r="AD447" i="2"/>
  <c r="AD653" i="2"/>
  <c r="AD122" i="2"/>
  <c r="AD495" i="2"/>
  <c r="AD242" i="2"/>
  <c r="AD37" i="2"/>
  <c r="AD645" i="2"/>
  <c r="AD546" i="2"/>
  <c r="AD638" i="2"/>
  <c r="AD335" i="2"/>
  <c r="AD36" i="2"/>
  <c r="AD237" i="2"/>
  <c r="AD117" i="2"/>
  <c r="AD98" i="2"/>
  <c r="AD694" i="2"/>
  <c r="AD455" i="2"/>
  <c r="AD677" i="2"/>
  <c r="AD480" i="2"/>
  <c r="AD379" i="2"/>
  <c r="AD103" i="2"/>
  <c r="AD145" i="2"/>
  <c r="AD670" i="2"/>
  <c r="AD425" i="2"/>
  <c r="AD140" i="2"/>
  <c r="AD393" i="2"/>
  <c r="AD471" i="2"/>
  <c r="AD539" i="2"/>
  <c r="AD715" i="2"/>
  <c r="AD595" i="2"/>
  <c r="AD563" i="2"/>
  <c r="AD250" i="2"/>
  <c r="AD254" i="2"/>
  <c r="AD134" i="2"/>
  <c r="AD318" i="2"/>
  <c r="AD85" i="2"/>
  <c r="AD382" i="2"/>
  <c r="AD684" i="2"/>
  <c r="AD634" i="2"/>
  <c r="AD511" i="2"/>
  <c r="AD230" i="2"/>
  <c r="AD676" i="2"/>
  <c r="AD306" i="2"/>
  <c r="AD113" i="2"/>
  <c r="AD96" i="2"/>
  <c r="AD389" i="2"/>
  <c r="AD356" i="2"/>
  <c r="AD244" i="2"/>
  <c r="AD573" i="2"/>
  <c r="AD149" i="2"/>
  <c r="AD55" i="2"/>
  <c r="AD416" i="2"/>
  <c r="AD387" i="2"/>
  <c r="AD572" i="2"/>
  <c r="AD587" i="2"/>
  <c r="AD642" i="2"/>
  <c r="AD399" i="2"/>
  <c r="AD59" i="2"/>
  <c r="AD731" i="2"/>
  <c r="AD726" i="2"/>
  <c r="AD666" i="2"/>
  <c r="AD352" i="2"/>
  <c r="AD65" i="2"/>
  <c r="AD662" i="2"/>
  <c r="AD660" i="2"/>
  <c r="AD501" i="2"/>
  <c r="AD296" i="2"/>
  <c r="AD696" i="2"/>
  <c r="AD263" i="2"/>
  <c r="AD174" i="2"/>
  <c r="AD590" i="2"/>
  <c r="AD163" i="2"/>
  <c r="AD398" i="2"/>
  <c r="AD489" i="2"/>
  <c r="AD40" i="2"/>
  <c r="AD559" i="2"/>
  <c r="AD287" i="2"/>
  <c r="AD311" i="2"/>
  <c r="AD304" i="2"/>
  <c r="AD714" i="2"/>
  <c r="AD324" i="2"/>
  <c r="AD697" i="2"/>
  <c r="AD374" i="2"/>
  <c r="AD579" i="2"/>
  <c r="AD215" i="2"/>
  <c r="AD675" i="2"/>
  <c r="AD461" i="2"/>
  <c r="AD146" i="2"/>
  <c r="AD232" i="2"/>
  <c r="AD475" i="2"/>
  <c r="AD691" i="2"/>
  <c r="AD94" i="2"/>
  <c r="AD516" i="2"/>
  <c r="AD655" i="2"/>
  <c r="AD518" i="2"/>
  <c r="AD733" i="2"/>
  <c r="AD299" i="2"/>
  <c r="AD196" i="2"/>
  <c r="AD706" i="2"/>
  <c r="AD284" i="2"/>
  <c r="AD323" i="2"/>
  <c r="AD629" i="2"/>
  <c r="AD509" i="2"/>
  <c r="AD639" i="2"/>
  <c r="AD377" i="2"/>
  <c r="AD640" i="2"/>
  <c r="AD524" i="2"/>
  <c r="AD243" i="2"/>
  <c r="AD403" i="2"/>
  <c r="AD600" i="2"/>
  <c r="AD504" i="2"/>
  <c r="AD481" i="2"/>
  <c r="AD201" i="2"/>
  <c r="AD530" i="2"/>
  <c r="AD274" i="2"/>
  <c r="AD701" i="2"/>
  <c r="AD319" i="2"/>
  <c r="AD111" i="2"/>
  <c r="AD290" i="2"/>
  <c r="AD551" i="2"/>
  <c r="AD297" i="2"/>
  <c r="AD142" i="2"/>
  <c r="AD552" i="2"/>
  <c r="AD227" i="2"/>
  <c r="AD547" i="2"/>
  <c r="AD718" i="2"/>
  <c r="AD275" i="2"/>
  <c r="AD445" i="2"/>
  <c r="AD314" i="2"/>
  <c r="AD502" i="2"/>
  <c r="AD557" i="2"/>
  <c r="AD221" i="2"/>
  <c r="AD463" i="2"/>
  <c r="AD331" i="2"/>
  <c r="AD372" i="2"/>
  <c r="AD415" i="2"/>
  <c r="AD625" i="2"/>
  <c r="AD657" i="2"/>
  <c r="AD698" i="2"/>
  <c r="AD687" i="2"/>
  <c r="AD545" i="2"/>
  <c r="AD543" i="2"/>
  <c r="AD360" i="2"/>
  <c r="AD680" i="2"/>
  <c r="AD729" i="2"/>
  <c r="AD599" i="2"/>
  <c r="AD637" i="2"/>
  <c r="AD695" i="2"/>
  <c r="AD659" i="2"/>
  <c r="AD438" i="2"/>
  <c r="AD671" i="2"/>
  <c r="AD672" i="2"/>
  <c r="AD535" i="2"/>
  <c r="AD626" i="2"/>
  <c r="AD648" i="2"/>
  <c r="AD485" i="2"/>
  <c r="AD681" i="2"/>
  <c r="AD690" i="2"/>
  <c r="AD580" i="2"/>
  <c r="AD661" i="2"/>
  <c r="AD723" i="2"/>
  <c r="AD725" i="2"/>
  <c r="AD709" i="2"/>
  <c r="AD700" i="2"/>
  <c r="AD711" i="2"/>
  <c r="AD728" i="2"/>
  <c r="AD643" i="2"/>
  <c r="AD668" i="2"/>
  <c r="AD720" i="2"/>
  <c r="AC628" i="2"/>
  <c r="AC581" i="2"/>
  <c r="AC583" i="2"/>
  <c r="AC87" i="2"/>
  <c r="AC358" i="2"/>
  <c r="AC450" i="2"/>
  <c r="AC391" i="2"/>
  <c r="AC550" i="2"/>
  <c r="AC365" i="2"/>
  <c r="AC560" i="2"/>
  <c r="AC283" i="2"/>
  <c r="AC428" i="2"/>
  <c r="AC148" i="2"/>
  <c r="AC710" i="2"/>
  <c r="AC97" i="2"/>
  <c r="AC553" i="2"/>
  <c r="AC439" i="2"/>
  <c r="AC51" i="2"/>
  <c r="AC673" i="2"/>
  <c r="AC394" i="2"/>
  <c r="AC477" i="2"/>
  <c r="AC453" i="2"/>
  <c r="AC448" i="2"/>
  <c r="AC208" i="2"/>
  <c r="AC68" i="2"/>
  <c r="AC239" i="2"/>
  <c r="AC603" i="2"/>
  <c r="AC309" i="2"/>
  <c r="AC129" i="2"/>
  <c r="AC635" i="2"/>
  <c r="AC497" i="2"/>
  <c r="AC605" i="2"/>
  <c r="AC364" i="2"/>
  <c r="AC4" i="2"/>
  <c r="AC63" i="2"/>
  <c r="AC705" i="2"/>
  <c r="AC427" i="2"/>
  <c r="AC205" i="2"/>
  <c r="AC118" i="2"/>
  <c r="AC663" i="2"/>
  <c r="AC350" i="2"/>
  <c r="AC310" i="2"/>
  <c r="AC277" i="2"/>
  <c r="AC537" i="2"/>
  <c r="AC81" i="2"/>
  <c r="AC582" i="2"/>
  <c r="AC203" i="2"/>
  <c r="AC245" i="2"/>
  <c r="AC206" i="2"/>
  <c r="AC326" i="2"/>
  <c r="AC164" i="2"/>
  <c r="AC517" i="2"/>
  <c r="AC73" i="2"/>
  <c r="AC436" i="2"/>
  <c r="AC345" i="2"/>
  <c r="AC508" i="2"/>
  <c r="AC468" i="2"/>
  <c r="AC291" i="2"/>
  <c r="AC260" i="2"/>
  <c r="AC132" i="2"/>
  <c r="AC255" i="2"/>
  <c r="AC247" i="2"/>
  <c r="AC295" i="2"/>
  <c r="AC527" i="2"/>
  <c r="AC123" i="2"/>
  <c r="AC88" i="2"/>
  <c r="AC384" i="2"/>
  <c r="AC458" i="2"/>
  <c r="AC366" i="2"/>
  <c r="AC62" i="2"/>
  <c r="AC433" i="2"/>
  <c r="AC125" i="2"/>
  <c r="AC418" i="2"/>
  <c r="AC567" i="2"/>
  <c r="AC276" i="2"/>
  <c r="AC268" i="2"/>
  <c r="AC42" i="2"/>
  <c r="AC442" i="2"/>
  <c r="AC114" i="2"/>
  <c r="AC238" i="2"/>
  <c r="AC397" i="2"/>
  <c r="AC431" i="2"/>
  <c r="AC493" i="2"/>
  <c r="AC285" i="2"/>
  <c r="AC120" i="2"/>
  <c r="AC386" i="2"/>
  <c r="AC430" i="2"/>
  <c r="AC231" i="2"/>
  <c r="AC213" i="2"/>
  <c r="AC209" i="2"/>
  <c r="AC66" i="2"/>
  <c r="AC689" i="2"/>
  <c r="AC301" i="2"/>
  <c r="AC452" i="2"/>
  <c r="AC601" i="2"/>
  <c r="AC606" i="2"/>
  <c r="AC400" i="2"/>
  <c r="AC388" i="2"/>
  <c r="AC99" i="2"/>
  <c r="AC321" i="2"/>
  <c r="AC233" i="2"/>
  <c r="AC110" i="2"/>
  <c r="AC60" i="2"/>
  <c r="AC10" i="2"/>
  <c r="AC151" i="2"/>
  <c r="AC28" i="2"/>
  <c r="AC337" i="2"/>
  <c r="AC48" i="2"/>
  <c r="AC8" i="2"/>
  <c r="AC421" i="2"/>
  <c r="AC168" i="2"/>
  <c r="AC34" i="2"/>
  <c r="AC182" i="2"/>
  <c r="AC133" i="2"/>
  <c r="AC513" i="2"/>
  <c r="AC679" i="2"/>
  <c r="AC325" i="2"/>
  <c r="AC240" i="2"/>
  <c r="AC69" i="2"/>
  <c r="AC462" i="2"/>
  <c r="AC533" i="2"/>
  <c r="AC191" i="2"/>
  <c r="AC170" i="2"/>
  <c r="AC269" i="2"/>
  <c r="AC343" i="2"/>
  <c r="AC78" i="2"/>
  <c r="AC646" i="2"/>
  <c r="AC368" i="2"/>
  <c r="AC169" i="2"/>
  <c r="AC47" i="2"/>
  <c r="AC217" i="2"/>
  <c r="AC18" i="2"/>
  <c r="AC124" i="2"/>
  <c r="AC281" i="2"/>
  <c r="AC396" i="2"/>
  <c r="AC632" i="2"/>
  <c r="AC703" i="2"/>
  <c r="AC678" i="2"/>
  <c r="AC316" i="2"/>
  <c r="AC189" i="2"/>
  <c r="AC410" i="2"/>
  <c r="AC390" i="2"/>
  <c r="AC555" i="2"/>
  <c r="AC630" i="2"/>
  <c r="AC317" i="2"/>
  <c r="AC282" i="2"/>
  <c r="AC363" i="2"/>
  <c r="AC7" i="2"/>
  <c r="AC383" i="2"/>
  <c r="AC466" i="2"/>
  <c r="AC262" i="2"/>
  <c r="AC186" i="2"/>
  <c r="AC722" i="2"/>
  <c r="AC27" i="2"/>
  <c r="AC190" i="2"/>
  <c r="AC29" i="2"/>
  <c r="AC289" i="2"/>
  <c r="AC478" i="2"/>
  <c r="AC187" i="2"/>
  <c r="AC413" i="2"/>
  <c r="AC241" i="2"/>
  <c r="AC385" i="2"/>
  <c r="AC235" i="2"/>
  <c r="AC278" i="2"/>
  <c r="AC584" i="2"/>
  <c r="AC473" i="2"/>
  <c r="AC512" i="2"/>
  <c r="AC179" i="2"/>
  <c r="AC647" i="2"/>
  <c r="AC153" i="2"/>
  <c r="AC521" i="2"/>
  <c r="AC249" i="2"/>
  <c r="AC564" i="2"/>
  <c r="AC329" i="2"/>
  <c r="AC578" i="2"/>
  <c r="AC570" i="2"/>
  <c r="AC591" i="2"/>
  <c r="AC658" i="2"/>
  <c r="AC650" i="2"/>
  <c r="AC486" i="2"/>
  <c r="AC607" i="2"/>
  <c r="AC454" i="2"/>
  <c r="AC41" i="2"/>
  <c r="AC264" i="2"/>
  <c r="AC588" i="2"/>
  <c r="AC165" i="2"/>
  <c r="AC261" i="2"/>
  <c r="AC143" i="2"/>
  <c r="AC503" i="2"/>
  <c r="AC604" i="2"/>
  <c r="AC90" i="2"/>
  <c r="AC467" i="2"/>
  <c r="AC312" i="2"/>
  <c r="AC5" i="2"/>
  <c r="AC178" i="2"/>
  <c r="AC225" i="2"/>
  <c r="AC623" i="2"/>
  <c r="AC544" i="2"/>
  <c r="AC636" i="2"/>
  <c r="AC115" i="2"/>
  <c r="AC656" i="2"/>
  <c r="AC137" i="2"/>
  <c r="AC46" i="2"/>
  <c r="AC200" i="2"/>
  <c r="AC492" i="2"/>
  <c r="AC346" i="2"/>
  <c r="AC307" i="2"/>
  <c r="AC84" i="2"/>
  <c r="AC644" i="2"/>
  <c r="AC469" i="2"/>
  <c r="AC417" i="2"/>
  <c r="AC70" i="2"/>
  <c r="AC33" i="2"/>
  <c r="AC472" i="2"/>
  <c r="AC476" i="2"/>
  <c r="AC610" i="2"/>
  <c r="AC57" i="2"/>
  <c r="AC104" i="2"/>
  <c r="AC424" i="2"/>
  <c r="AC499" i="2"/>
  <c r="AC411" i="2"/>
  <c r="AC576" i="2"/>
  <c r="AC67" i="2"/>
  <c r="AC222" i="2"/>
  <c r="AC152" i="2"/>
  <c r="AC136" i="2"/>
  <c r="AC440" i="2"/>
  <c r="AC525" i="2"/>
  <c r="AC194" i="2"/>
  <c r="AC303" i="2"/>
  <c r="AC16" i="2"/>
  <c r="AC702" i="2"/>
  <c r="AC401" i="2"/>
  <c r="AC482" i="2"/>
  <c r="AC267" i="2"/>
  <c r="AC373" i="2"/>
  <c r="AC30" i="2"/>
  <c r="AC340" i="2"/>
  <c r="AC519" i="2"/>
  <c r="AC45" i="2"/>
  <c r="AC423" i="2"/>
  <c r="AC505" i="2"/>
  <c r="AC52" i="2"/>
  <c r="AC72" i="2"/>
  <c r="AC333" i="2"/>
  <c r="AC420" i="2"/>
  <c r="AC708" i="2"/>
  <c r="AC451" i="2"/>
  <c r="AC614" i="2"/>
  <c r="AC92" i="2"/>
  <c r="AC322" i="2"/>
  <c r="AC298" i="2"/>
  <c r="AC528" i="2"/>
  <c r="AC17" i="2"/>
  <c r="AC141" i="2"/>
  <c r="AC443" i="2"/>
  <c r="AC354" i="2"/>
  <c r="AC686" i="2"/>
  <c r="AC446" i="2"/>
  <c r="AC334" i="2"/>
  <c r="AC184" i="2"/>
  <c r="AC568" i="2"/>
  <c r="AC381" i="2"/>
  <c r="AC721" i="2"/>
  <c r="AC25" i="2"/>
  <c r="AC308" i="2"/>
  <c r="AC594" i="2"/>
  <c r="AC615" i="2"/>
  <c r="AC402" i="2"/>
  <c r="AC95" i="2"/>
  <c r="AC395" i="2"/>
  <c r="AC494" i="2"/>
  <c r="AC683" i="2"/>
  <c r="AC378" i="2"/>
  <c r="AC369" i="2"/>
  <c r="AC371" i="2"/>
  <c r="AC460" i="2"/>
  <c r="AC566" i="2"/>
  <c r="AC361" i="2"/>
  <c r="AC479" i="2"/>
  <c r="AC56" i="2"/>
  <c r="AC218" i="2"/>
  <c r="AC419" i="2"/>
  <c r="AC409" i="2"/>
  <c r="AC392" i="2"/>
  <c r="AC89" i="2"/>
  <c r="AC464" i="2"/>
  <c r="AC253" i="2"/>
  <c r="AC2" i="2"/>
  <c r="AC562" i="2"/>
  <c r="AC207" i="2"/>
  <c r="AC83" i="2"/>
  <c r="AC342" i="2"/>
  <c r="AC212" i="2"/>
  <c r="AC74" i="2"/>
  <c r="AC155" i="2"/>
  <c r="AC50" i="2"/>
  <c r="AC338" i="2"/>
  <c r="AC561" i="2"/>
  <c r="AC144" i="2"/>
  <c r="AC175" i="2"/>
  <c r="AC127" i="2"/>
  <c r="AC682" i="2"/>
  <c r="AC612" i="2"/>
  <c r="AC349" i="2"/>
  <c r="AC515" i="2"/>
  <c r="AC211" i="2"/>
  <c r="AC344" i="2"/>
  <c r="AC61" i="2"/>
  <c r="AC177" i="2"/>
  <c r="AC271" i="2"/>
  <c r="AC80" i="2"/>
  <c r="AC558" i="2"/>
  <c r="AC405" i="2"/>
  <c r="AC112" i="2"/>
  <c r="AC457" i="2"/>
  <c r="AC266" i="2"/>
  <c r="AC575" i="2"/>
  <c r="AC258" i="2"/>
  <c r="AC202" i="2"/>
  <c r="AC21" i="2"/>
  <c r="AC273" i="2"/>
  <c r="AC351" i="2"/>
  <c r="AC332" i="2"/>
  <c r="AC554" i="2"/>
  <c r="AC135" i="2"/>
  <c r="AC313" i="2"/>
  <c r="AC435" i="2"/>
  <c r="AC272" i="2"/>
  <c r="AC257" i="2"/>
  <c r="AC674" i="2"/>
  <c r="AC565" i="2"/>
  <c r="AC195" i="2"/>
  <c r="AC159" i="2"/>
  <c r="AC414" i="2"/>
  <c r="AC76" i="2"/>
  <c r="AC256" i="2"/>
  <c r="AC216" i="2"/>
  <c r="AC12" i="2"/>
  <c r="AC106" i="2"/>
  <c r="AC548" i="2"/>
  <c r="AC82" i="2"/>
  <c r="AC192" i="2"/>
  <c r="AC279" i="2"/>
  <c r="AC608" i="2"/>
  <c r="AC71" i="2"/>
  <c r="AC102" i="2"/>
  <c r="AC302" i="2"/>
  <c r="AC577" i="2"/>
  <c r="AC719" i="2"/>
  <c r="AC131" i="2"/>
  <c r="AC669" i="2"/>
  <c r="AC514" i="2"/>
  <c r="AC204" i="2"/>
  <c r="AC171" i="2"/>
  <c r="AC185" i="2"/>
  <c r="AC105" i="2"/>
  <c r="AC172" i="2"/>
  <c r="AC181" i="2"/>
  <c r="AC38" i="2"/>
  <c r="AC35" i="2"/>
  <c r="AC13" i="2"/>
  <c r="AC22" i="2"/>
  <c r="AC198" i="2"/>
  <c r="AC139" i="2"/>
  <c r="AC375" i="2"/>
  <c r="AC685" i="2"/>
  <c r="AC531" i="2"/>
  <c r="AC162" i="2"/>
  <c r="AC536" i="2"/>
  <c r="AC541" i="2"/>
  <c r="AC77" i="2"/>
  <c r="AC11" i="2"/>
  <c r="AC426" i="2"/>
  <c r="AC586" i="2"/>
  <c r="AC234" i="2"/>
  <c r="AC654" i="2"/>
  <c r="AC49" i="2"/>
  <c r="AC6" i="2"/>
  <c r="AC44" i="2"/>
  <c r="AC341" i="2"/>
  <c r="AC259" i="2"/>
  <c r="AC667" i="2"/>
  <c r="AC620" i="2"/>
  <c r="AC613" i="2"/>
  <c r="AC150" i="2"/>
  <c r="AC355" i="2"/>
  <c r="AC367" i="2"/>
  <c r="AC328" i="2"/>
  <c r="AC330" i="2"/>
  <c r="AC188" i="2"/>
  <c r="AC3" i="2"/>
  <c r="AC506" i="2"/>
  <c r="AC510" i="2"/>
  <c r="AC569" i="2"/>
  <c r="AC498" i="2"/>
  <c r="AC32" i="2"/>
  <c r="AC223" i="2"/>
  <c r="AC688" i="2"/>
  <c r="AC53" i="2"/>
  <c r="AC236" i="2"/>
  <c r="AC265" i="2"/>
  <c r="AC58" i="2"/>
  <c r="AC327" i="2"/>
  <c r="AC491" i="2"/>
  <c r="AC100" i="2"/>
  <c r="AC14" i="2"/>
  <c r="AC160" i="2"/>
  <c r="AC173" i="2"/>
  <c r="AC347" i="2"/>
  <c r="AC348" i="2"/>
  <c r="AC229" i="2"/>
  <c r="AC641" i="2"/>
  <c r="AC126" i="2"/>
  <c r="AC228" i="2"/>
  <c r="AC24" i="2"/>
  <c r="AC210" i="2"/>
  <c r="AC248" i="2"/>
  <c r="AC556" i="2"/>
  <c r="AC618" i="2"/>
  <c r="AC197" i="2"/>
  <c r="AC549" i="2"/>
  <c r="AC616" i="2"/>
  <c r="AC252" i="2"/>
  <c r="AC43" i="2"/>
  <c r="AC246" i="2"/>
  <c r="AC487" i="2"/>
  <c r="AC251" i="2"/>
  <c r="AC523" i="2"/>
  <c r="AC219" i="2"/>
  <c r="AC166" i="2"/>
  <c r="AC15" i="2"/>
  <c r="AC270" i="2"/>
  <c r="AC220" i="2"/>
  <c r="AC167" i="2"/>
  <c r="AC119" i="2"/>
  <c r="AC707" i="2"/>
  <c r="AC31" i="2"/>
  <c r="AC664" i="2"/>
  <c r="AC147" i="2"/>
  <c r="AC609" i="2"/>
  <c r="AC538" i="2"/>
  <c r="AC732" i="2"/>
  <c r="AC109" i="2"/>
  <c r="AC294" i="2"/>
  <c r="AC412" i="2"/>
  <c r="AC692" i="2"/>
  <c r="AC293" i="2"/>
  <c r="AC54" i="2"/>
  <c r="AC128" i="2"/>
  <c r="AC571" i="2"/>
  <c r="AC305" i="2"/>
  <c r="AC507" i="2"/>
  <c r="AC483" i="2"/>
  <c r="AC631" i="2"/>
  <c r="AC214" i="2"/>
  <c r="AC86" i="2"/>
  <c r="AC598" i="2"/>
  <c r="AC496" i="2"/>
  <c r="AC154" i="2"/>
  <c r="AC459" i="2"/>
  <c r="AC633" i="2"/>
  <c r="AC649" i="2"/>
  <c r="AC64" i="2"/>
  <c r="AC39" i="2"/>
  <c r="AC432" i="2"/>
  <c r="AC406" i="2"/>
  <c r="AC716" i="2"/>
  <c r="AC651" i="2"/>
  <c r="AC292" i="2"/>
  <c r="AC429" i="2"/>
  <c r="AC693" i="2"/>
  <c r="AC9" i="2"/>
  <c r="AC156" i="2"/>
  <c r="AC226" i="2"/>
  <c r="AC526" i="2"/>
  <c r="AC91" i="2"/>
  <c r="AC592" i="2"/>
  <c r="AC422" i="2"/>
  <c r="AC704" i="2"/>
  <c r="AC624" i="2"/>
  <c r="AC93" i="2"/>
  <c r="AC20" i="2"/>
  <c r="AC138" i="2"/>
  <c r="AC359" i="2"/>
  <c r="AC183" i="2"/>
  <c r="AC404" i="2"/>
  <c r="AC574" i="2"/>
  <c r="AC717" i="2"/>
  <c r="AC652" i="2"/>
  <c r="AC665" i="2"/>
  <c r="AC362" i="2"/>
  <c r="AC19" i="2"/>
  <c r="AC157" i="2"/>
  <c r="AC370" i="2"/>
  <c r="AC26" i="2"/>
  <c r="AC161" i="2"/>
  <c r="AC456" i="2"/>
  <c r="AC529" i="2"/>
  <c r="AC534" i="2"/>
  <c r="AC130" i="2"/>
  <c r="AC107" i="2"/>
  <c r="AC712" i="2"/>
  <c r="AC101" i="2"/>
  <c r="AC619" i="2"/>
  <c r="AC611" i="2"/>
  <c r="AC713" i="2"/>
  <c r="AC484" i="2"/>
  <c r="AC199" i="2"/>
  <c r="AC158" i="2"/>
  <c r="AC339" i="2"/>
  <c r="AC108" i="2"/>
  <c r="AC224" i="2"/>
  <c r="AC621" i="2"/>
  <c r="AC589" i="2"/>
  <c r="AC540" i="2"/>
  <c r="AC300" i="2"/>
  <c r="AC408" i="2"/>
  <c r="AC23" i="2"/>
  <c r="AC532" i="2"/>
  <c r="AC320" i="2"/>
  <c r="AC488" i="2"/>
  <c r="AC357" i="2"/>
  <c r="AC79" i="2"/>
  <c r="AC434" i="2"/>
  <c r="AC520" i="2"/>
  <c r="AC315" i="2"/>
  <c r="AC444" i="2"/>
  <c r="AC441" i="2"/>
  <c r="AC522" i="2"/>
  <c r="AC474" i="2"/>
  <c r="AC286" i="2"/>
  <c r="AC617" i="2"/>
  <c r="AC449" i="2"/>
  <c r="AC193" i="2"/>
  <c r="AC353" i="2"/>
  <c r="AC465" i="2"/>
  <c r="AC585" i="2"/>
  <c r="AC602" i="2"/>
  <c r="AC380" i="2"/>
  <c r="AC470" i="2"/>
  <c r="AC490" i="2"/>
  <c r="AC75" i="2"/>
  <c r="AC699" i="2"/>
  <c r="AC437" i="2"/>
  <c r="AC121" i="2"/>
  <c r="AC730" i="2"/>
  <c r="AC336" i="2"/>
  <c r="AC622" i="2"/>
  <c r="AC593" i="2"/>
  <c r="AC280" i="2"/>
  <c r="AC627" i="2"/>
  <c r="AC724" i="2"/>
  <c r="AC176" i="2"/>
  <c r="AC180" i="2"/>
  <c r="AC727" i="2"/>
  <c r="AC596" i="2"/>
  <c r="AC500" i="2"/>
  <c r="AC542" i="2"/>
  <c r="AC407" i="2"/>
  <c r="AC116" i="2"/>
  <c r="AC376" i="2"/>
  <c r="AC288" i="2"/>
  <c r="AC597" i="2"/>
  <c r="AC447" i="2"/>
  <c r="AC653" i="2"/>
  <c r="AC122" i="2"/>
  <c r="AC495" i="2"/>
  <c r="AC242" i="2"/>
  <c r="AC37" i="2"/>
  <c r="AC645" i="2"/>
  <c r="AC546" i="2"/>
  <c r="AC638" i="2"/>
  <c r="AC335" i="2"/>
  <c r="AC36" i="2"/>
  <c r="AC237" i="2"/>
  <c r="AC117" i="2"/>
  <c r="AC98" i="2"/>
  <c r="AC694" i="2"/>
  <c r="AC455" i="2"/>
  <c r="AC677" i="2"/>
  <c r="AC480" i="2"/>
  <c r="AC379" i="2"/>
  <c r="AC103" i="2"/>
  <c r="AC145" i="2"/>
  <c r="AC670" i="2"/>
  <c r="AC425" i="2"/>
  <c r="AC140" i="2"/>
  <c r="AC393" i="2"/>
  <c r="AC471" i="2"/>
  <c r="AC539" i="2"/>
  <c r="AC715" i="2"/>
  <c r="AC595" i="2"/>
  <c r="AC563" i="2"/>
  <c r="AC250" i="2"/>
  <c r="AC254" i="2"/>
  <c r="AC134" i="2"/>
  <c r="AC318" i="2"/>
  <c r="AC85" i="2"/>
  <c r="AC382" i="2"/>
  <c r="AC684" i="2"/>
  <c r="AC634" i="2"/>
  <c r="AC511" i="2"/>
  <c r="AC230" i="2"/>
  <c r="AC676" i="2"/>
  <c r="AC306" i="2"/>
  <c r="AC113" i="2"/>
  <c r="AC96" i="2"/>
  <c r="AC389" i="2"/>
  <c r="AC356" i="2"/>
  <c r="AC244" i="2"/>
  <c r="AC573" i="2"/>
  <c r="AC149" i="2"/>
  <c r="AC55" i="2"/>
  <c r="AC416" i="2"/>
  <c r="AC387" i="2"/>
  <c r="AC572" i="2"/>
  <c r="AC587" i="2"/>
  <c r="AC642" i="2"/>
  <c r="AC399" i="2"/>
  <c r="AC59" i="2"/>
  <c r="AC731" i="2"/>
  <c r="AC726" i="2"/>
  <c r="AC666" i="2"/>
  <c r="AC352" i="2"/>
  <c r="AC65" i="2"/>
  <c r="AC662" i="2"/>
  <c r="AC660" i="2"/>
  <c r="AC501" i="2"/>
  <c r="AC296" i="2"/>
  <c r="AC696" i="2"/>
  <c r="AC263" i="2"/>
  <c r="AC174" i="2"/>
  <c r="AC590" i="2"/>
  <c r="AC163" i="2"/>
  <c r="AC398" i="2"/>
  <c r="AC489" i="2"/>
  <c r="AC40" i="2"/>
  <c r="AC559" i="2"/>
  <c r="AC287" i="2"/>
  <c r="AC311" i="2"/>
  <c r="AC304" i="2"/>
  <c r="AC714" i="2"/>
  <c r="AC324" i="2"/>
  <c r="AC697" i="2"/>
  <c r="AC374" i="2"/>
  <c r="AC579" i="2"/>
  <c r="AC215" i="2"/>
  <c r="AC675" i="2"/>
  <c r="AC461" i="2"/>
  <c r="AC146" i="2"/>
  <c r="AC232" i="2"/>
  <c r="AC475" i="2"/>
  <c r="AC691" i="2"/>
  <c r="AC94" i="2"/>
  <c r="AC516" i="2"/>
  <c r="AC655" i="2"/>
  <c r="AC518" i="2"/>
  <c r="AC733" i="2"/>
  <c r="AC299" i="2"/>
  <c r="AC196" i="2"/>
  <c r="AC706" i="2"/>
  <c r="AC284" i="2"/>
  <c r="AC323" i="2"/>
  <c r="AC629" i="2"/>
  <c r="AC509" i="2"/>
  <c r="AC639" i="2"/>
  <c r="AC377" i="2"/>
  <c r="AC640" i="2"/>
  <c r="AC524" i="2"/>
  <c r="AC243" i="2"/>
  <c r="AC403" i="2"/>
  <c r="AC600" i="2"/>
  <c r="AC504" i="2"/>
  <c r="AC481" i="2"/>
  <c r="AC201" i="2"/>
  <c r="AC530" i="2"/>
  <c r="AC274" i="2"/>
  <c r="AC701" i="2"/>
  <c r="AC319" i="2"/>
  <c r="AC111" i="2"/>
  <c r="AC290" i="2"/>
  <c r="AC551" i="2"/>
  <c r="AC297" i="2"/>
  <c r="AC142" i="2"/>
  <c r="AC552" i="2"/>
  <c r="AC227" i="2"/>
  <c r="AC547" i="2"/>
  <c r="AC718" i="2"/>
  <c r="AC275" i="2"/>
  <c r="AC445" i="2"/>
  <c r="AC314" i="2"/>
  <c r="AC502" i="2"/>
  <c r="AC557" i="2"/>
  <c r="AC221" i="2"/>
  <c r="AC463" i="2"/>
  <c r="AC331" i="2"/>
  <c r="AC372" i="2"/>
  <c r="AC415" i="2"/>
  <c r="AC625" i="2"/>
  <c r="AC657" i="2"/>
  <c r="AC698" i="2"/>
  <c r="AC687" i="2"/>
  <c r="AC545" i="2"/>
  <c r="AC543" i="2"/>
  <c r="AC360" i="2"/>
  <c r="AC680" i="2"/>
  <c r="AC729" i="2"/>
  <c r="AC599" i="2"/>
  <c r="AC637" i="2"/>
  <c r="AC695" i="2"/>
  <c r="AC659" i="2"/>
  <c r="AC438" i="2"/>
  <c r="AC671" i="2"/>
  <c r="AC672" i="2"/>
  <c r="AC535" i="2"/>
  <c r="AC626" i="2"/>
  <c r="AC648" i="2"/>
  <c r="AC485" i="2"/>
  <c r="AC681" i="2"/>
  <c r="AC690" i="2"/>
  <c r="AC580" i="2"/>
  <c r="AC661" i="2"/>
  <c r="AC723" i="2"/>
  <c r="AC725" i="2"/>
  <c r="AC709" i="2"/>
  <c r="AC700" i="2"/>
  <c r="AC711" i="2"/>
  <c r="AC728" i="2"/>
  <c r="AC643" i="2"/>
  <c r="AC668" i="2"/>
  <c r="AC720" i="2"/>
  <c r="U628" i="2"/>
  <c r="U581" i="2"/>
  <c r="U583" i="2"/>
  <c r="U87" i="2"/>
  <c r="U358" i="2"/>
  <c r="U450" i="2"/>
  <c r="U391" i="2"/>
  <c r="U550" i="2"/>
  <c r="U365" i="2"/>
  <c r="U560" i="2"/>
  <c r="U283" i="2"/>
  <c r="U428" i="2"/>
  <c r="U148" i="2"/>
  <c r="U710" i="2"/>
  <c r="U97" i="2"/>
  <c r="U553" i="2"/>
  <c r="U439" i="2"/>
  <c r="U51" i="2"/>
  <c r="U673" i="2"/>
  <c r="U394" i="2"/>
  <c r="U477" i="2"/>
  <c r="U453" i="2"/>
  <c r="U448" i="2"/>
  <c r="U208" i="2"/>
  <c r="U68" i="2"/>
  <c r="U239" i="2"/>
  <c r="U603" i="2"/>
  <c r="U309" i="2"/>
  <c r="U129" i="2"/>
  <c r="U635" i="2"/>
  <c r="U497" i="2"/>
  <c r="U605" i="2"/>
  <c r="U364" i="2"/>
  <c r="U4" i="2"/>
  <c r="U63" i="2"/>
  <c r="U705" i="2"/>
  <c r="U427" i="2"/>
  <c r="U205" i="2"/>
  <c r="U118" i="2"/>
  <c r="U663" i="2"/>
  <c r="U350" i="2"/>
  <c r="U310" i="2"/>
  <c r="U277" i="2"/>
  <c r="U537" i="2"/>
  <c r="U81" i="2"/>
  <c r="U582" i="2"/>
  <c r="U203" i="2"/>
  <c r="U245" i="2"/>
  <c r="U206" i="2"/>
  <c r="U326" i="2"/>
  <c r="U164" i="2"/>
  <c r="U517" i="2"/>
  <c r="U73" i="2"/>
  <c r="U436" i="2"/>
  <c r="U345" i="2"/>
  <c r="U508" i="2"/>
  <c r="U468" i="2"/>
  <c r="U291" i="2"/>
  <c r="U260" i="2"/>
  <c r="U132" i="2"/>
  <c r="U255" i="2"/>
  <c r="U247" i="2"/>
  <c r="U295" i="2"/>
  <c r="U527" i="2"/>
  <c r="U123" i="2"/>
  <c r="U88" i="2"/>
  <c r="U384" i="2"/>
  <c r="U458" i="2"/>
  <c r="U366" i="2"/>
  <c r="U62" i="2"/>
  <c r="U433" i="2"/>
  <c r="U125" i="2"/>
  <c r="U418" i="2"/>
  <c r="U567" i="2"/>
  <c r="U276" i="2"/>
  <c r="U268" i="2"/>
  <c r="U42" i="2"/>
  <c r="U442" i="2"/>
  <c r="U114" i="2"/>
  <c r="U238" i="2"/>
  <c r="U397" i="2"/>
  <c r="U431" i="2"/>
  <c r="U493" i="2"/>
  <c r="U285" i="2"/>
  <c r="U120" i="2"/>
  <c r="U386" i="2"/>
  <c r="U430" i="2"/>
  <c r="U231" i="2"/>
  <c r="U213" i="2"/>
  <c r="U209" i="2"/>
  <c r="U66" i="2"/>
  <c r="U689" i="2"/>
  <c r="U301" i="2"/>
  <c r="U452" i="2"/>
  <c r="U601" i="2"/>
  <c r="U606" i="2"/>
  <c r="U400" i="2"/>
  <c r="U388" i="2"/>
  <c r="U99" i="2"/>
  <c r="U321" i="2"/>
  <c r="U233" i="2"/>
  <c r="U110" i="2"/>
  <c r="U60" i="2"/>
  <c r="U10" i="2"/>
  <c r="U151" i="2"/>
  <c r="U28" i="2"/>
  <c r="U337" i="2"/>
  <c r="U48" i="2"/>
  <c r="U8" i="2"/>
  <c r="U421" i="2"/>
  <c r="U168" i="2"/>
  <c r="U34" i="2"/>
  <c r="U182" i="2"/>
  <c r="U133" i="2"/>
  <c r="U513" i="2"/>
  <c r="U679" i="2"/>
  <c r="U325" i="2"/>
  <c r="U240" i="2"/>
  <c r="U69" i="2"/>
  <c r="U462" i="2"/>
  <c r="U533" i="2"/>
  <c r="U191" i="2"/>
  <c r="U170" i="2"/>
  <c r="U269" i="2"/>
  <c r="U343" i="2"/>
  <c r="U78" i="2"/>
  <c r="U646" i="2"/>
  <c r="U368" i="2"/>
  <c r="U169" i="2"/>
  <c r="U47" i="2"/>
  <c r="U217" i="2"/>
  <c r="U18" i="2"/>
  <c r="U124" i="2"/>
  <c r="U281" i="2"/>
  <c r="U396" i="2"/>
  <c r="U632" i="2"/>
  <c r="U703" i="2"/>
  <c r="U678" i="2"/>
  <c r="U316" i="2"/>
  <c r="U189" i="2"/>
  <c r="U410" i="2"/>
  <c r="U390" i="2"/>
  <c r="U555" i="2"/>
  <c r="U630" i="2"/>
  <c r="U317" i="2"/>
  <c r="U282" i="2"/>
  <c r="U363" i="2"/>
  <c r="U7" i="2"/>
  <c r="U383" i="2"/>
  <c r="U466" i="2"/>
  <c r="U262" i="2"/>
  <c r="U186" i="2"/>
  <c r="U722" i="2"/>
  <c r="U27" i="2"/>
  <c r="U190" i="2"/>
  <c r="U29" i="2"/>
  <c r="U289" i="2"/>
  <c r="U478" i="2"/>
  <c r="U187" i="2"/>
  <c r="U413" i="2"/>
  <c r="U241" i="2"/>
  <c r="U385" i="2"/>
  <c r="U235" i="2"/>
  <c r="U278" i="2"/>
  <c r="U584" i="2"/>
  <c r="U473" i="2"/>
  <c r="U512" i="2"/>
  <c r="U179" i="2"/>
  <c r="U647" i="2"/>
  <c r="U153" i="2"/>
  <c r="U521" i="2"/>
  <c r="U249" i="2"/>
  <c r="U564" i="2"/>
  <c r="U329" i="2"/>
  <c r="U578" i="2"/>
  <c r="U570" i="2"/>
  <c r="U591" i="2"/>
  <c r="U658" i="2"/>
  <c r="U650" i="2"/>
  <c r="U486" i="2"/>
  <c r="U607" i="2"/>
  <c r="U454" i="2"/>
  <c r="U41" i="2"/>
  <c r="U264" i="2"/>
  <c r="U588" i="2"/>
  <c r="U165" i="2"/>
  <c r="U261" i="2"/>
  <c r="U143" i="2"/>
  <c r="U503" i="2"/>
  <c r="U604" i="2"/>
  <c r="U90" i="2"/>
  <c r="U467" i="2"/>
  <c r="U312" i="2"/>
  <c r="U5" i="2"/>
  <c r="U178" i="2"/>
  <c r="U225" i="2"/>
  <c r="U623" i="2"/>
  <c r="U544" i="2"/>
  <c r="U636" i="2"/>
  <c r="U115" i="2"/>
  <c r="U656" i="2"/>
  <c r="U137" i="2"/>
  <c r="U46" i="2"/>
  <c r="U200" i="2"/>
  <c r="U492" i="2"/>
  <c r="U346" i="2"/>
  <c r="U307" i="2"/>
  <c r="U84" i="2"/>
  <c r="U644" i="2"/>
  <c r="U469" i="2"/>
  <c r="U417" i="2"/>
  <c r="U70" i="2"/>
  <c r="U33" i="2"/>
  <c r="U472" i="2"/>
  <c r="U476" i="2"/>
  <c r="U610" i="2"/>
  <c r="U57" i="2"/>
  <c r="U104" i="2"/>
  <c r="U424" i="2"/>
  <c r="U499" i="2"/>
  <c r="U411" i="2"/>
  <c r="U576" i="2"/>
  <c r="U67" i="2"/>
  <c r="U222" i="2"/>
  <c r="U152" i="2"/>
  <c r="U136" i="2"/>
  <c r="U440" i="2"/>
  <c r="U525" i="2"/>
  <c r="U194" i="2"/>
  <c r="U303" i="2"/>
  <c r="U16" i="2"/>
  <c r="U702" i="2"/>
  <c r="U401" i="2"/>
  <c r="U482" i="2"/>
  <c r="U267" i="2"/>
  <c r="U373" i="2"/>
  <c r="U30" i="2"/>
  <c r="U340" i="2"/>
  <c r="U519" i="2"/>
  <c r="U45" i="2"/>
  <c r="U423" i="2"/>
  <c r="U505" i="2"/>
  <c r="U52" i="2"/>
  <c r="U72" i="2"/>
  <c r="U333" i="2"/>
  <c r="U420" i="2"/>
  <c r="U708" i="2"/>
  <c r="U451" i="2"/>
  <c r="U614" i="2"/>
  <c r="U92" i="2"/>
  <c r="U322" i="2"/>
  <c r="U298" i="2"/>
  <c r="U528" i="2"/>
  <c r="U17" i="2"/>
  <c r="U141" i="2"/>
  <c r="U443" i="2"/>
  <c r="U354" i="2"/>
  <c r="U686" i="2"/>
  <c r="U446" i="2"/>
  <c r="U334" i="2"/>
  <c r="U184" i="2"/>
  <c r="U568" i="2"/>
  <c r="U381" i="2"/>
  <c r="U721" i="2"/>
  <c r="U25" i="2"/>
  <c r="U308" i="2"/>
  <c r="U594" i="2"/>
  <c r="U615" i="2"/>
  <c r="U402" i="2"/>
  <c r="U95" i="2"/>
  <c r="U395" i="2"/>
  <c r="U494" i="2"/>
  <c r="U683" i="2"/>
  <c r="U378" i="2"/>
  <c r="U369" i="2"/>
  <c r="U371" i="2"/>
  <c r="U460" i="2"/>
  <c r="U566" i="2"/>
  <c r="U361" i="2"/>
  <c r="U479" i="2"/>
  <c r="U56" i="2"/>
  <c r="U218" i="2"/>
  <c r="U419" i="2"/>
  <c r="U409" i="2"/>
  <c r="U392" i="2"/>
  <c r="U89" i="2"/>
  <c r="U464" i="2"/>
  <c r="U253" i="2"/>
  <c r="U2" i="2"/>
  <c r="U562" i="2"/>
  <c r="U207" i="2"/>
  <c r="U83" i="2"/>
  <c r="U342" i="2"/>
  <c r="U212" i="2"/>
  <c r="U74" i="2"/>
  <c r="U155" i="2"/>
  <c r="U50" i="2"/>
  <c r="U338" i="2"/>
  <c r="U561" i="2"/>
  <c r="U144" i="2"/>
  <c r="U175" i="2"/>
  <c r="U127" i="2"/>
  <c r="U682" i="2"/>
  <c r="U612" i="2"/>
  <c r="U349" i="2"/>
  <c r="U515" i="2"/>
  <c r="U211" i="2"/>
  <c r="U344" i="2"/>
  <c r="U61" i="2"/>
  <c r="U177" i="2"/>
  <c r="U271" i="2"/>
  <c r="U80" i="2"/>
  <c r="U558" i="2"/>
  <c r="U405" i="2"/>
  <c r="U112" i="2"/>
  <c r="U457" i="2"/>
  <c r="U266" i="2"/>
  <c r="U575" i="2"/>
  <c r="U258" i="2"/>
  <c r="U202" i="2"/>
  <c r="U21" i="2"/>
  <c r="U273" i="2"/>
  <c r="U351" i="2"/>
  <c r="U332" i="2"/>
  <c r="U554" i="2"/>
  <c r="U135" i="2"/>
  <c r="U313" i="2"/>
  <c r="U435" i="2"/>
  <c r="U272" i="2"/>
  <c r="U257" i="2"/>
  <c r="U674" i="2"/>
  <c r="U565" i="2"/>
  <c r="U195" i="2"/>
  <c r="U159" i="2"/>
  <c r="U414" i="2"/>
  <c r="U76" i="2"/>
  <c r="U256" i="2"/>
  <c r="U216" i="2"/>
  <c r="U12" i="2"/>
  <c r="U106" i="2"/>
  <c r="U548" i="2"/>
  <c r="U82" i="2"/>
  <c r="U192" i="2"/>
  <c r="U279" i="2"/>
  <c r="U608" i="2"/>
  <c r="U71" i="2"/>
  <c r="U102" i="2"/>
  <c r="U302" i="2"/>
  <c r="U577" i="2"/>
  <c r="U719" i="2"/>
  <c r="U131" i="2"/>
  <c r="U669" i="2"/>
  <c r="U514" i="2"/>
  <c r="U204" i="2"/>
  <c r="U171" i="2"/>
  <c r="U185" i="2"/>
  <c r="U105" i="2"/>
  <c r="U172" i="2"/>
  <c r="U181" i="2"/>
  <c r="U38" i="2"/>
  <c r="U35" i="2"/>
  <c r="U13" i="2"/>
  <c r="U22" i="2"/>
  <c r="U198" i="2"/>
  <c r="U139" i="2"/>
  <c r="U375" i="2"/>
  <c r="U685" i="2"/>
  <c r="U531" i="2"/>
  <c r="U162" i="2"/>
  <c r="U536" i="2"/>
  <c r="U541" i="2"/>
  <c r="U77" i="2"/>
  <c r="U11" i="2"/>
  <c r="U426" i="2"/>
  <c r="U586" i="2"/>
  <c r="U234" i="2"/>
  <c r="U654" i="2"/>
  <c r="U49" i="2"/>
  <c r="U6" i="2"/>
  <c r="U44" i="2"/>
  <c r="U341" i="2"/>
  <c r="U259" i="2"/>
  <c r="U667" i="2"/>
  <c r="U620" i="2"/>
  <c r="U613" i="2"/>
  <c r="U150" i="2"/>
  <c r="U355" i="2"/>
  <c r="U367" i="2"/>
  <c r="U328" i="2"/>
  <c r="U330" i="2"/>
  <c r="U188" i="2"/>
  <c r="U3" i="2"/>
  <c r="U506" i="2"/>
  <c r="U510" i="2"/>
  <c r="U569" i="2"/>
  <c r="U498" i="2"/>
  <c r="U32" i="2"/>
  <c r="U223" i="2"/>
  <c r="U688" i="2"/>
  <c r="U53" i="2"/>
  <c r="U236" i="2"/>
  <c r="U265" i="2"/>
  <c r="U58" i="2"/>
  <c r="U327" i="2"/>
  <c r="U491" i="2"/>
  <c r="U100" i="2"/>
  <c r="U14" i="2"/>
  <c r="U160" i="2"/>
  <c r="U173" i="2"/>
  <c r="U347" i="2"/>
  <c r="U348" i="2"/>
  <c r="U229" i="2"/>
  <c r="U641" i="2"/>
  <c r="U126" i="2"/>
  <c r="U228" i="2"/>
  <c r="U24" i="2"/>
  <c r="U210" i="2"/>
  <c r="U248" i="2"/>
  <c r="U556" i="2"/>
  <c r="U618" i="2"/>
  <c r="U197" i="2"/>
  <c r="U549" i="2"/>
  <c r="U616" i="2"/>
  <c r="U252" i="2"/>
  <c r="U43" i="2"/>
  <c r="U246" i="2"/>
  <c r="U487" i="2"/>
  <c r="U251" i="2"/>
  <c r="U523" i="2"/>
  <c r="U219" i="2"/>
  <c r="U166" i="2"/>
  <c r="U15" i="2"/>
  <c r="U270" i="2"/>
  <c r="U220" i="2"/>
  <c r="U167" i="2"/>
  <c r="U119" i="2"/>
  <c r="U707" i="2"/>
  <c r="U31" i="2"/>
  <c r="U664" i="2"/>
  <c r="U147" i="2"/>
  <c r="U609" i="2"/>
  <c r="U538" i="2"/>
  <c r="U732" i="2"/>
  <c r="U109" i="2"/>
  <c r="U294" i="2"/>
  <c r="U412" i="2"/>
  <c r="U692" i="2"/>
  <c r="U293" i="2"/>
  <c r="U54" i="2"/>
  <c r="U128" i="2"/>
  <c r="U571" i="2"/>
  <c r="U305" i="2"/>
  <c r="U507" i="2"/>
  <c r="U483" i="2"/>
  <c r="U631" i="2"/>
  <c r="U214" i="2"/>
  <c r="U86" i="2"/>
  <c r="U598" i="2"/>
  <c r="U496" i="2"/>
  <c r="U154" i="2"/>
  <c r="U459" i="2"/>
  <c r="U633" i="2"/>
  <c r="U649" i="2"/>
  <c r="U64" i="2"/>
  <c r="U39" i="2"/>
  <c r="U432" i="2"/>
  <c r="U406" i="2"/>
  <c r="U716" i="2"/>
  <c r="U651" i="2"/>
  <c r="U292" i="2"/>
  <c r="U429" i="2"/>
  <c r="U693" i="2"/>
  <c r="U9" i="2"/>
  <c r="U156" i="2"/>
  <c r="U226" i="2"/>
  <c r="U526" i="2"/>
  <c r="U91" i="2"/>
  <c r="U592" i="2"/>
  <c r="U422" i="2"/>
  <c r="U704" i="2"/>
  <c r="U624" i="2"/>
  <c r="U93" i="2"/>
  <c r="U20" i="2"/>
  <c r="U138" i="2"/>
  <c r="U359" i="2"/>
  <c r="U183" i="2"/>
  <c r="U404" i="2"/>
  <c r="U574" i="2"/>
  <c r="U717" i="2"/>
  <c r="U652" i="2"/>
  <c r="U665" i="2"/>
  <c r="U362" i="2"/>
  <c r="U19" i="2"/>
  <c r="U157" i="2"/>
  <c r="U370" i="2"/>
  <c r="U26" i="2"/>
  <c r="U161" i="2"/>
  <c r="U456" i="2"/>
  <c r="U529" i="2"/>
  <c r="U534" i="2"/>
  <c r="U130" i="2"/>
  <c r="U107" i="2"/>
  <c r="U712" i="2"/>
  <c r="U101" i="2"/>
  <c r="U619" i="2"/>
  <c r="U611" i="2"/>
  <c r="U713" i="2"/>
  <c r="U484" i="2"/>
  <c r="U199" i="2"/>
  <c r="U158" i="2"/>
  <c r="U339" i="2"/>
  <c r="U108" i="2"/>
  <c r="U224" i="2"/>
  <c r="U621" i="2"/>
  <c r="U589" i="2"/>
  <c r="U540" i="2"/>
  <c r="U300" i="2"/>
  <c r="U408" i="2"/>
  <c r="U23" i="2"/>
  <c r="U532" i="2"/>
  <c r="U320" i="2"/>
  <c r="U488" i="2"/>
  <c r="U357" i="2"/>
  <c r="U79" i="2"/>
  <c r="U434" i="2"/>
  <c r="U520" i="2"/>
  <c r="U315" i="2"/>
  <c r="U444" i="2"/>
  <c r="U441" i="2"/>
  <c r="U522" i="2"/>
  <c r="U474" i="2"/>
  <c r="U286" i="2"/>
  <c r="U617" i="2"/>
  <c r="U449" i="2"/>
  <c r="U193" i="2"/>
  <c r="U353" i="2"/>
  <c r="U465" i="2"/>
  <c r="U585" i="2"/>
  <c r="U602" i="2"/>
  <c r="U380" i="2"/>
  <c r="U470" i="2"/>
  <c r="U490" i="2"/>
  <c r="U75" i="2"/>
  <c r="U699" i="2"/>
  <c r="U437" i="2"/>
  <c r="U121" i="2"/>
  <c r="U730" i="2"/>
  <c r="U336" i="2"/>
  <c r="U622" i="2"/>
  <c r="U593" i="2"/>
  <c r="U280" i="2"/>
  <c r="U627" i="2"/>
  <c r="U724" i="2"/>
  <c r="U176" i="2"/>
  <c r="U180" i="2"/>
  <c r="U727" i="2"/>
  <c r="U596" i="2"/>
  <c r="U500" i="2"/>
  <c r="U542" i="2"/>
  <c r="U407" i="2"/>
  <c r="U116" i="2"/>
  <c r="U376" i="2"/>
  <c r="U288" i="2"/>
  <c r="U597" i="2"/>
  <c r="U447" i="2"/>
  <c r="U653" i="2"/>
  <c r="U122" i="2"/>
  <c r="U495" i="2"/>
  <c r="U242" i="2"/>
  <c r="U37" i="2"/>
  <c r="U645" i="2"/>
  <c r="U546" i="2"/>
  <c r="U638" i="2"/>
  <c r="U335" i="2"/>
  <c r="U36" i="2"/>
  <c r="U237" i="2"/>
  <c r="U117" i="2"/>
  <c r="U98" i="2"/>
  <c r="U694" i="2"/>
  <c r="U455" i="2"/>
  <c r="U677" i="2"/>
  <c r="U480" i="2"/>
  <c r="U379" i="2"/>
  <c r="U103" i="2"/>
  <c r="U145" i="2"/>
  <c r="U670" i="2"/>
  <c r="U425" i="2"/>
  <c r="U140" i="2"/>
  <c r="U393" i="2"/>
  <c r="U471" i="2"/>
  <c r="U539" i="2"/>
  <c r="U715" i="2"/>
  <c r="U595" i="2"/>
  <c r="U563" i="2"/>
  <c r="U250" i="2"/>
  <c r="U254" i="2"/>
  <c r="U134" i="2"/>
  <c r="U318" i="2"/>
  <c r="U85" i="2"/>
  <c r="U382" i="2"/>
  <c r="U684" i="2"/>
  <c r="U634" i="2"/>
  <c r="U511" i="2"/>
  <c r="U230" i="2"/>
  <c r="U676" i="2"/>
  <c r="U306" i="2"/>
  <c r="U113" i="2"/>
  <c r="U96" i="2"/>
  <c r="U389" i="2"/>
  <c r="U356" i="2"/>
  <c r="U244" i="2"/>
  <c r="U573" i="2"/>
  <c r="U149" i="2"/>
  <c r="U55" i="2"/>
  <c r="U416" i="2"/>
  <c r="U387" i="2"/>
  <c r="U572" i="2"/>
  <c r="U587" i="2"/>
  <c r="U642" i="2"/>
  <c r="U399" i="2"/>
  <c r="U59" i="2"/>
  <c r="U731" i="2"/>
  <c r="U726" i="2"/>
  <c r="U666" i="2"/>
  <c r="U352" i="2"/>
  <c r="U65" i="2"/>
  <c r="U662" i="2"/>
  <c r="U660" i="2"/>
  <c r="U501" i="2"/>
  <c r="U296" i="2"/>
  <c r="U696" i="2"/>
  <c r="U263" i="2"/>
  <c r="U174" i="2"/>
  <c r="U590" i="2"/>
  <c r="U163" i="2"/>
  <c r="U398" i="2"/>
  <c r="U489" i="2"/>
  <c r="U40" i="2"/>
  <c r="U559" i="2"/>
  <c r="U287" i="2"/>
  <c r="U311" i="2"/>
  <c r="U304" i="2"/>
  <c r="U714" i="2"/>
  <c r="U324" i="2"/>
  <c r="U697" i="2"/>
  <c r="U374" i="2"/>
  <c r="U579" i="2"/>
  <c r="U215" i="2"/>
  <c r="U675" i="2"/>
  <c r="U461" i="2"/>
  <c r="U146" i="2"/>
  <c r="U232" i="2"/>
  <c r="U475" i="2"/>
  <c r="U691" i="2"/>
  <c r="U94" i="2"/>
  <c r="U516" i="2"/>
  <c r="U655" i="2"/>
  <c r="U518" i="2"/>
  <c r="U733" i="2"/>
  <c r="U299" i="2"/>
  <c r="U196" i="2"/>
  <c r="U706" i="2"/>
  <c r="U284" i="2"/>
  <c r="U323" i="2"/>
  <c r="U629" i="2"/>
  <c r="U509" i="2"/>
  <c r="U639" i="2"/>
  <c r="U377" i="2"/>
  <c r="U640" i="2"/>
  <c r="U524" i="2"/>
  <c r="U243" i="2"/>
  <c r="U403" i="2"/>
  <c r="U600" i="2"/>
  <c r="U504" i="2"/>
  <c r="U481" i="2"/>
  <c r="U201" i="2"/>
  <c r="U530" i="2"/>
  <c r="U274" i="2"/>
  <c r="U701" i="2"/>
  <c r="U319" i="2"/>
  <c r="U111" i="2"/>
  <c r="U290" i="2"/>
  <c r="U551" i="2"/>
  <c r="U297" i="2"/>
  <c r="U142" i="2"/>
  <c r="U552" i="2"/>
  <c r="U227" i="2"/>
  <c r="U547" i="2"/>
  <c r="U718" i="2"/>
  <c r="U275" i="2"/>
  <c r="U445" i="2"/>
  <c r="U314" i="2"/>
  <c r="U502" i="2"/>
  <c r="U557" i="2"/>
  <c r="U221" i="2"/>
  <c r="U463" i="2"/>
  <c r="U331" i="2"/>
  <c r="U372" i="2"/>
  <c r="U415" i="2"/>
  <c r="U625" i="2"/>
  <c r="U657" i="2"/>
  <c r="U698" i="2"/>
  <c r="U687" i="2"/>
  <c r="U545" i="2"/>
  <c r="U543" i="2"/>
  <c r="U360" i="2"/>
  <c r="U680" i="2"/>
  <c r="U729" i="2"/>
  <c r="U599" i="2"/>
  <c r="U637" i="2"/>
  <c r="U695" i="2"/>
  <c r="U659" i="2"/>
  <c r="U438" i="2"/>
  <c r="U671" i="2"/>
  <c r="U672" i="2"/>
  <c r="U535" i="2"/>
  <c r="U626" i="2"/>
  <c r="U648" i="2"/>
  <c r="U485" i="2"/>
  <c r="U681" i="2"/>
  <c r="U690" i="2"/>
  <c r="U580" i="2"/>
  <c r="U661" i="2"/>
  <c r="U723" i="2"/>
  <c r="U725" i="2"/>
  <c r="U709" i="2"/>
  <c r="U700" i="2"/>
  <c r="U711" i="2"/>
  <c r="U728" i="2"/>
  <c r="U643" i="2"/>
  <c r="U668" i="2"/>
  <c r="U720" i="2"/>
  <c r="T628" i="2"/>
  <c r="T581" i="2"/>
  <c r="T583" i="2"/>
  <c r="T87" i="2"/>
  <c r="T358" i="2"/>
  <c r="T450" i="2"/>
  <c r="T391" i="2"/>
  <c r="T550" i="2"/>
  <c r="T365" i="2"/>
  <c r="T560" i="2"/>
  <c r="T283" i="2"/>
  <c r="T428" i="2"/>
  <c r="T148" i="2"/>
  <c r="T710" i="2"/>
  <c r="T97" i="2"/>
  <c r="T553" i="2"/>
  <c r="T439" i="2"/>
  <c r="T51" i="2"/>
  <c r="T673" i="2"/>
  <c r="T394" i="2"/>
  <c r="T477" i="2"/>
  <c r="T453" i="2"/>
  <c r="T448" i="2"/>
  <c r="T208" i="2"/>
  <c r="T68" i="2"/>
  <c r="T239" i="2"/>
  <c r="T603" i="2"/>
  <c r="T309" i="2"/>
  <c r="T129" i="2"/>
  <c r="T635" i="2"/>
  <c r="T497" i="2"/>
  <c r="T605" i="2"/>
  <c r="T364" i="2"/>
  <c r="T4" i="2"/>
  <c r="T63" i="2"/>
  <c r="T705" i="2"/>
  <c r="T427" i="2"/>
  <c r="T205" i="2"/>
  <c r="T118" i="2"/>
  <c r="T663" i="2"/>
  <c r="T350" i="2"/>
  <c r="T310" i="2"/>
  <c r="T277" i="2"/>
  <c r="T537" i="2"/>
  <c r="T81" i="2"/>
  <c r="T582" i="2"/>
  <c r="T203" i="2"/>
  <c r="T245" i="2"/>
  <c r="T206" i="2"/>
  <c r="T326" i="2"/>
  <c r="T164" i="2"/>
  <c r="T517" i="2"/>
  <c r="T73" i="2"/>
  <c r="T436" i="2"/>
  <c r="T345" i="2"/>
  <c r="T508" i="2"/>
  <c r="T468" i="2"/>
  <c r="T291" i="2"/>
  <c r="T260" i="2"/>
  <c r="T132" i="2"/>
  <c r="T255" i="2"/>
  <c r="T247" i="2"/>
  <c r="T295" i="2"/>
  <c r="T527" i="2"/>
  <c r="T123" i="2"/>
  <c r="T88" i="2"/>
  <c r="T384" i="2"/>
  <c r="T458" i="2"/>
  <c r="T366" i="2"/>
  <c r="T62" i="2"/>
  <c r="T433" i="2"/>
  <c r="T125" i="2"/>
  <c r="T418" i="2"/>
  <c r="T567" i="2"/>
  <c r="T276" i="2"/>
  <c r="T268" i="2"/>
  <c r="T42" i="2"/>
  <c r="T442" i="2"/>
  <c r="T114" i="2"/>
  <c r="T238" i="2"/>
  <c r="T397" i="2"/>
  <c r="T431" i="2"/>
  <c r="T493" i="2"/>
  <c r="T285" i="2"/>
  <c r="T120" i="2"/>
  <c r="T386" i="2"/>
  <c r="T430" i="2"/>
  <c r="T231" i="2"/>
  <c r="T213" i="2"/>
  <c r="T209" i="2"/>
  <c r="T66" i="2"/>
  <c r="T689" i="2"/>
  <c r="T301" i="2"/>
  <c r="T452" i="2"/>
  <c r="T601" i="2"/>
  <c r="T606" i="2"/>
  <c r="T400" i="2"/>
  <c r="T388" i="2"/>
  <c r="T99" i="2"/>
  <c r="T321" i="2"/>
  <c r="T233" i="2"/>
  <c r="T110" i="2"/>
  <c r="T60" i="2"/>
  <c r="T10" i="2"/>
  <c r="T151" i="2"/>
  <c r="T28" i="2"/>
  <c r="T337" i="2"/>
  <c r="T48" i="2"/>
  <c r="T8" i="2"/>
  <c r="T421" i="2"/>
  <c r="T168" i="2"/>
  <c r="T34" i="2"/>
  <c r="T182" i="2"/>
  <c r="T133" i="2"/>
  <c r="T513" i="2"/>
  <c r="T679" i="2"/>
  <c r="T325" i="2"/>
  <c r="T240" i="2"/>
  <c r="T69" i="2"/>
  <c r="T462" i="2"/>
  <c r="T533" i="2"/>
  <c r="T191" i="2"/>
  <c r="T170" i="2"/>
  <c r="T269" i="2"/>
  <c r="T343" i="2"/>
  <c r="T78" i="2"/>
  <c r="T646" i="2"/>
  <c r="T368" i="2"/>
  <c r="T169" i="2"/>
  <c r="T47" i="2"/>
  <c r="T217" i="2"/>
  <c r="T18" i="2"/>
  <c r="T124" i="2"/>
  <c r="T281" i="2"/>
  <c r="T396" i="2"/>
  <c r="T632" i="2"/>
  <c r="T703" i="2"/>
  <c r="T678" i="2"/>
  <c r="T316" i="2"/>
  <c r="T189" i="2"/>
  <c r="T410" i="2"/>
  <c r="T390" i="2"/>
  <c r="T555" i="2"/>
  <c r="T630" i="2"/>
  <c r="T317" i="2"/>
  <c r="T282" i="2"/>
  <c r="T363" i="2"/>
  <c r="T7" i="2"/>
  <c r="T383" i="2"/>
  <c r="T466" i="2"/>
  <c r="T262" i="2"/>
  <c r="T186" i="2"/>
  <c r="T722" i="2"/>
  <c r="T27" i="2"/>
  <c r="T190" i="2"/>
  <c r="T29" i="2"/>
  <c r="T289" i="2"/>
  <c r="T478" i="2"/>
  <c r="T187" i="2"/>
  <c r="T413" i="2"/>
  <c r="T241" i="2"/>
  <c r="T385" i="2"/>
  <c r="T235" i="2"/>
  <c r="T278" i="2"/>
  <c r="T584" i="2"/>
  <c r="T473" i="2"/>
  <c r="T512" i="2"/>
  <c r="T179" i="2"/>
  <c r="T647" i="2"/>
  <c r="T153" i="2"/>
  <c r="T521" i="2"/>
  <c r="T249" i="2"/>
  <c r="T564" i="2"/>
  <c r="T329" i="2"/>
  <c r="T578" i="2"/>
  <c r="T570" i="2"/>
  <c r="T591" i="2"/>
  <c r="T658" i="2"/>
  <c r="T650" i="2"/>
  <c r="T486" i="2"/>
  <c r="T607" i="2"/>
  <c r="T454" i="2"/>
  <c r="T41" i="2"/>
  <c r="T264" i="2"/>
  <c r="T588" i="2"/>
  <c r="T165" i="2"/>
  <c r="T261" i="2"/>
  <c r="T143" i="2"/>
  <c r="T503" i="2"/>
  <c r="T604" i="2"/>
  <c r="T90" i="2"/>
  <c r="T467" i="2"/>
  <c r="T312" i="2"/>
  <c r="T5" i="2"/>
  <c r="T178" i="2"/>
  <c r="T225" i="2"/>
  <c r="T623" i="2"/>
  <c r="T544" i="2"/>
  <c r="T636" i="2"/>
  <c r="T115" i="2"/>
  <c r="T656" i="2"/>
  <c r="T137" i="2"/>
  <c r="T46" i="2"/>
  <c r="T200" i="2"/>
  <c r="T492" i="2"/>
  <c r="T346" i="2"/>
  <c r="T307" i="2"/>
  <c r="T84" i="2"/>
  <c r="T644" i="2"/>
  <c r="T469" i="2"/>
  <c r="T417" i="2"/>
  <c r="T70" i="2"/>
  <c r="T33" i="2"/>
  <c r="T472" i="2"/>
  <c r="T476" i="2"/>
  <c r="T610" i="2"/>
  <c r="T57" i="2"/>
  <c r="T104" i="2"/>
  <c r="T424" i="2"/>
  <c r="T499" i="2"/>
  <c r="T411" i="2"/>
  <c r="T576" i="2"/>
  <c r="T67" i="2"/>
  <c r="T222" i="2"/>
  <c r="T152" i="2"/>
  <c r="T136" i="2"/>
  <c r="T440" i="2"/>
  <c r="T525" i="2"/>
  <c r="T194" i="2"/>
  <c r="T303" i="2"/>
  <c r="T16" i="2"/>
  <c r="T702" i="2"/>
  <c r="T401" i="2"/>
  <c r="T482" i="2"/>
  <c r="T267" i="2"/>
  <c r="T373" i="2"/>
  <c r="T30" i="2"/>
  <c r="T340" i="2"/>
  <c r="T519" i="2"/>
  <c r="T45" i="2"/>
  <c r="T423" i="2"/>
  <c r="T505" i="2"/>
  <c r="T52" i="2"/>
  <c r="T72" i="2"/>
  <c r="T333" i="2"/>
  <c r="T420" i="2"/>
  <c r="T708" i="2"/>
  <c r="T451" i="2"/>
  <c r="T614" i="2"/>
  <c r="T92" i="2"/>
  <c r="T322" i="2"/>
  <c r="T298" i="2"/>
  <c r="T528" i="2"/>
  <c r="T17" i="2"/>
  <c r="T141" i="2"/>
  <c r="T443" i="2"/>
  <c r="T354" i="2"/>
  <c r="T686" i="2"/>
  <c r="T446" i="2"/>
  <c r="T334" i="2"/>
  <c r="T184" i="2"/>
  <c r="T568" i="2"/>
  <c r="T381" i="2"/>
  <c r="T721" i="2"/>
  <c r="T25" i="2"/>
  <c r="T308" i="2"/>
  <c r="T594" i="2"/>
  <c r="T615" i="2"/>
  <c r="T402" i="2"/>
  <c r="T95" i="2"/>
  <c r="T395" i="2"/>
  <c r="T494" i="2"/>
  <c r="T683" i="2"/>
  <c r="T378" i="2"/>
  <c r="T369" i="2"/>
  <c r="T371" i="2"/>
  <c r="T460" i="2"/>
  <c r="T566" i="2"/>
  <c r="T361" i="2"/>
  <c r="T479" i="2"/>
  <c r="T56" i="2"/>
  <c r="T218" i="2"/>
  <c r="T419" i="2"/>
  <c r="T409" i="2"/>
  <c r="T392" i="2"/>
  <c r="T89" i="2"/>
  <c r="T464" i="2"/>
  <c r="T253" i="2"/>
  <c r="T2" i="2"/>
  <c r="T562" i="2"/>
  <c r="T207" i="2"/>
  <c r="T83" i="2"/>
  <c r="T342" i="2"/>
  <c r="T212" i="2"/>
  <c r="T74" i="2"/>
  <c r="T155" i="2"/>
  <c r="T50" i="2"/>
  <c r="T338" i="2"/>
  <c r="T561" i="2"/>
  <c r="T144" i="2"/>
  <c r="T175" i="2"/>
  <c r="T127" i="2"/>
  <c r="T682" i="2"/>
  <c r="T612" i="2"/>
  <c r="T349" i="2"/>
  <c r="T515" i="2"/>
  <c r="T211" i="2"/>
  <c r="T344" i="2"/>
  <c r="T61" i="2"/>
  <c r="T177" i="2"/>
  <c r="T271" i="2"/>
  <c r="T80" i="2"/>
  <c r="T558" i="2"/>
  <c r="T405" i="2"/>
  <c r="T112" i="2"/>
  <c r="T457" i="2"/>
  <c r="T266" i="2"/>
  <c r="T575" i="2"/>
  <c r="T258" i="2"/>
  <c r="T202" i="2"/>
  <c r="T21" i="2"/>
  <c r="T273" i="2"/>
  <c r="T351" i="2"/>
  <c r="T332" i="2"/>
  <c r="T554" i="2"/>
  <c r="T135" i="2"/>
  <c r="T313" i="2"/>
  <c r="T435" i="2"/>
  <c r="T272" i="2"/>
  <c r="T257" i="2"/>
  <c r="T674" i="2"/>
  <c r="T565" i="2"/>
  <c r="T195" i="2"/>
  <c r="T159" i="2"/>
  <c r="T414" i="2"/>
  <c r="T76" i="2"/>
  <c r="T256" i="2"/>
  <c r="T216" i="2"/>
  <c r="T12" i="2"/>
  <c r="T106" i="2"/>
  <c r="T548" i="2"/>
  <c r="T82" i="2"/>
  <c r="T192" i="2"/>
  <c r="T279" i="2"/>
  <c r="T608" i="2"/>
  <c r="T71" i="2"/>
  <c r="T102" i="2"/>
  <c r="T302" i="2"/>
  <c r="T577" i="2"/>
  <c r="T719" i="2"/>
  <c r="T131" i="2"/>
  <c r="T669" i="2"/>
  <c r="T514" i="2"/>
  <c r="T204" i="2"/>
  <c r="T171" i="2"/>
  <c r="T185" i="2"/>
  <c r="T105" i="2"/>
  <c r="T172" i="2"/>
  <c r="T181" i="2"/>
  <c r="T38" i="2"/>
  <c r="T35" i="2"/>
  <c r="T13" i="2"/>
  <c r="T22" i="2"/>
  <c r="T198" i="2"/>
  <c r="T139" i="2"/>
  <c r="T375" i="2"/>
  <c r="T685" i="2"/>
  <c r="T531" i="2"/>
  <c r="T162" i="2"/>
  <c r="T536" i="2"/>
  <c r="T541" i="2"/>
  <c r="T77" i="2"/>
  <c r="T11" i="2"/>
  <c r="T426" i="2"/>
  <c r="T586" i="2"/>
  <c r="T234" i="2"/>
  <c r="T654" i="2"/>
  <c r="T49" i="2"/>
  <c r="T6" i="2"/>
  <c r="T44" i="2"/>
  <c r="T341" i="2"/>
  <c r="T259" i="2"/>
  <c r="T667" i="2"/>
  <c r="T620" i="2"/>
  <c r="T613" i="2"/>
  <c r="T150" i="2"/>
  <c r="T355" i="2"/>
  <c r="T367" i="2"/>
  <c r="T328" i="2"/>
  <c r="T330" i="2"/>
  <c r="T188" i="2"/>
  <c r="T3" i="2"/>
  <c r="T506" i="2"/>
  <c r="T510" i="2"/>
  <c r="T569" i="2"/>
  <c r="T498" i="2"/>
  <c r="T32" i="2"/>
  <c r="T223" i="2"/>
  <c r="T688" i="2"/>
  <c r="T53" i="2"/>
  <c r="T236" i="2"/>
  <c r="T265" i="2"/>
  <c r="T58" i="2"/>
  <c r="T327" i="2"/>
  <c r="T491" i="2"/>
  <c r="T100" i="2"/>
  <c r="T14" i="2"/>
  <c r="T160" i="2"/>
  <c r="T173" i="2"/>
  <c r="T347" i="2"/>
  <c r="T348" i="2"/>
  <c r="T229" i="2"/>
  <c r="T641" i="2"/>
  <c r="T126" i="2"/>
  <c r="T228" i="2"/>
  <c r="T24" i="2"/>
  <c r="T210" i="2"/>
  <c r="T248" i="2"/>
  <c r="T556" i="2"/>
  <c r="T618" i="2"/>
  <c r="T197" i="2"/>
  <c r="T549" i="2"/>
  <c r="T616" i="2"/>
  <c r="T252" i="2"/>
  <c r="T43" i="2"/>
  <c r="T246" i="2"/>
  <c r="T487" i="2"/>
  <c r="T251" i="2"/>
  <c r="T523" i="2"/>
  <c r="T219" i="2"/>
  <c r="T166" i="2"/>
  <c r="T15" i="2"/>
  <c r="T270" i="2"/>
  <c r="T220" i="2"/>
  <c r="T167" i="2"/>
  <c r="T119" i="2"/>
  <c r="T707" i="2"/>
  <c r="T31" i="2"/>
  <c r="T664" i="2"/>
  <c r="T147" i="2"/>
  <c r="T609" i="2"/>
  <c r="T538" i="2"/>
  <c r="T732" i="2"/>
  <c r="T109" i="2"/>
  <c r="T294" i="2"/>
  <c r="T412" i="2"/>
  <c r="T692" i="2"/>
  <c r="T293" i="2"/>
  <c r="T54" i="2"/>
  <c r="T128" i="2"/>
  <c r="T571" i="2"/>
  <c r="T305" i="2"/>
  <c r="T507" i="2"/>
  <c r="T483" i="2"/>
  <c r="T631" i="2"/>
  <c r="T214" i="2"/>
  <c r="T86" i="2"/>
  <c r="T598" i="2"/>
  <c r="T496" i="2"/>
  <c r="T154" i="2"/>
  <c r="T459" i="2"/>
  <c r="T633" i="2"/>
  <c r="T649" i="2"/>
  <c r="T64" i="2"/>
  <c r="T39" i="2"/>
  <c r="T432" i="2"/>
  <c r="T406" i="2"/>
  <c r="T716" i="2"/>
  <c r="T651" i="2"/>
  <c r="T292" i="2"/>
  <c r="T429" i="2"/>
  <c r="T693" i="2"/>
  <c r="T9" i="2"/>
  <c r="T156" i="2"/>
  <c r="T226" i="2"/>
  <c r="T526" i="2"/>
  <c r="T91" i="2"/>
  <c r="T592" i="2"/>
  <c r="T422" i="2"/>
  <c r="T704" i="2"/>
  <c r="T624" i="2"/>
  <c r="T93" i="2"/>
  <c r="T20" i="2"/>
  <c r="T138" i="2"/>
  <c r="T359" i="2"/>
  <c r="T183" i="2"/>
  <c r="T404" i="2"/>
  <c r="T574" i="2"/>
  <c r="T717" i="2"/>
  <c r="T652" i="2"/>
  <c r="T665" i="2"/>
  <c r="T362" i="2"/>
  <c r="T19" i="2"/>
  <c r="T157" i="2"/>
  <c r="T370" i="2"/>
  <c r="T26" i="2"/>
  <c r="T161" i="2"/>
  <c r="T456" i="2"/>
  <c r="T529" i="2"/>
  <c r="T534" i="2"/>
  <c r="T130" i="2"/>
  <c r="T107" i="2"/>
  <c r="T712" i="2"/>
  <c r="T101" i="2"/>
  <c r="T619" i="2"/>
  <c r="T611" i="2"/>
  <c r="T713" i="2"/>
  <c r="T484" i="2"/>
  <c r="T199" i="2"/>
  <c r="T158" i="2"/>
  <c r="T339" i="2"/>
  <c r="T108" i="2"/>
  <c r="T224" i="2"/>
  <c r="T621" i="2"/>
  <c r="T589" i="2"/>
  <c r="T540" i="2"/>
  <c r="T300" i="2"/>
  <c r="T408" i="2"/>
  <c r="T23" i="2"/>
  <c r="T532" i="2"/>
  <c r="T320" i="2"/>
  <c r="T488" i="2"/>
  <c r="T357" i="2"/>
  <c r="T79" i="2"/>
  <c r="T434" i="2"/>
  <c r="T520" i="2"/>
  <c r="T315" i="2"/>
  <c r="T444" i="2"/>
  <c r="T441" i="2"/>
  <c r="T522" i="2"/>
  <c r="T474" i="2"/>
  <c r="T286" i="2"/>
  <c r="T617" i="2"/>
  <c r="T449" i="2"/>
  <c r="T193" i="2"/>
  <c r="T353" i="2"/>
  <c r="T465" i="2"/>
  <c r="T585" i="2"/>
  <c r="T602" i="2"/>
  <c r="T380" i="2"/>
  <c r="T470" i="2"/>
  <c r="T490" i="2"/>
  <c r="T75" i="2"/>
  <c r="T699" i="2"/>
  <c r="T437" i="2"/>
  <c r="T121" i="2"/>
  <c r="T730" i="2"/>
  <c r="T336" i="2"/>
  <c r="T622" i="2"/>
  <c r="T593" i="2"/>
  <c r="T280" i="2"/>
  <c r="T627" i="2"/>
  <c r="T724" i="2"/>
  <c r="T176" i="2"/>
  <c r="T180" i="2"/>
  <c r="T727" i="2"/>
  <c r="T596" i="2"/>
  <c r="T500" i="2"/>
  <c r="T542" i="2"/>
  <c r="T407" i="2"/>
  <c r="T116" i="2"/>
  <c r="T376" i="2"/>
  <c r="T288" i="2"/>
  <c r="T597" i="2"/>
  <c r="T447" i="2"/>
  <c r="T653" i="2"/>
  <c r="T122" i="2"/>
  <c r="T495" i="2"/>
  <c r="T242" i="2"/>
  <c r="T37" i="2"/>
  <c r="T645" i="2"/>
  <c r="T546" i="2"/>
  <c r="T638" i="2"/>
  <c r="T335" i="2"/>
  <c r="T36" i="2"/>
  <c r="T237" i="2"/>
  <c r="T117" i="2"/>
  <c r="T98" i="2"/>
  <c r="T694" i="2"/>
  <c r="T455" i="2"/>
  <c r="T677" i="2"/>
  <c r="T480" i="2"/>
  <c r="T379" i="2"/>
  <c r="T103" i="2"/>
  <c r="T145" i="2"/>
  <c r="T670" i="2"/>
  <c r="T425" i="2"/>
  <c r="T140" i="2"/>
  <c r="T393" i="2"/>
  <c r="T471" i="2"/>
  <c r="T539" i="2"/>
  <c r="T715" i="2"/>
  <c r="T595" i="2"/>
  <c r="T563" i="2"/>
  <c r="T250" i="2"/>
  <c r="T254" i="2"/>
  <c r="T134" i="2"/>
  <c r="T318" i="2"/>
  <c r="T85" i="2"/>
  <c r="T382" i="2"/>
  <c r="T684" i="2"/>
  <c r="T634" i="2"/>
  <c r="T511" i="2"/>
  <c r="T230" i="2"/>
  <c r="T676" i="2"/>
  <c r="T306" i="2"/>
  <c r="T113" i="2"/>
  <c r="T96" i="2"/>
  <c r="T389" i="2"/>
  <c r="T356" i="2"/>
  <c r="T244" i="2"/>
  <c r="T573" i="2"/>
  <c r="T149" i="2"/>
  <c r="T55" i="2"/>
  <c r="T416" i="2"/>
  <c r="T387" i="2"/>
  <c r="T572" i="2"/>
  <c r="T587" i="2"/>
  <c r="T642" i="2"/>
  <c r="T399" i="2"/>
  <c r="T59" i="2"/>
  <c r="T731" i="2"/>
  <c r="T726" i="2"/>
  <c r="T666" i="2"/>
  <c r="T352" i="2"/>
  <c r="T65" i="2"/>
  <c r="T662" i="2"/>
  <c r="T660" i="2"/>
  <c r="T501" i="2"/>
  <c r="T296" i="2"/>
  <c r="T696" i="2"/>
  <c r="T263" i="2"/>
  <c r="T174" i="2"/>
  <c r="T590" i="2"/>
  <c r="T163" i="2"/>
  <c r="T398" i="2"/>
  <c r="T489" i="2"/>
  <c r="T40" i="2"/>
  <c r="T559" i="2"/>
  <c r="T287" i="2"/>
  <c r="T311" i="2"/>
  <c r="T304" i="2"/>
  <c r="T714" i="2"/>
  <c r="T324" i="2"/>
  <c r="T697" i="2"/>
  <c r="T374" i="2"/>
  <c r="T579" i="2"/>
  <c r="T215" i="2"/>
  <c r="T675" i="2"/>
  <c r="T461" i="2"/>
  <c r="T146" i="2"/>
  <c r="T232" i="2"/>
  <c r="T475" i="2"/>
  <c r="T691" i="2"/>
  <c r="T94" i="2"/>
  <c r="T516" i="2"/>
  <c r="T655" i="2"/>
  <c r="T518" i="2"/>
  <c r="T733" i="2"/>
  <c r="T299" i="2"/>
  <c r="T196" i="2"/>
  <c r="T706" i="2"/>
  <c r="T284" i="2"/>
  <c r="T323" i="2"/>
  <c r="T629" i="2"/>
  <c r="T509" i="2"/>
  <c r="T639" i="2"/>
  <c r="T377" i="2"/>
  <c r="T640" i="2"/>
  <c r="T524" i="2"/>
  <c r="T243" i="2"/>
  <c r="T403" i="2"/>
  <c r="T600" i="2"/>
  <c r="T504" i="2"/>
  <c r="T481" i="2"/>
  <c r="T201" i="2"/>
  <c r="T530" i="2"/>
  <c r="T274" i="2"/>
  <c r="T701" i="2"/>
  <c r="T319" i="2"/>
  <c r="T111" i="2"/>
  <c r="T290" i="2"/>
  <c r="T551" i="2"/>
  <c r="T297" i="2"/>
  <c r="T142" i="2"/>
  <c r="T552" i="2"/>
  <c r="T227" i="2"/>
  <c r="T547" i="2"/>
  <c r="T718" i="2"/>
  <c r="T275" i="2"/>
  <c r="T445" i="2"/>
  <c r="T314" i="2"/>
  <c r="T502" i="2"/>
  <c r="T557" i="2"/>
  <c r="T221" i="2"/>
  <c r="T463" i="2"/>
  <c r="T331" i="2"/>
  <c r="T372" i="2"/>
  <c r="T415" i="2"/>
  <c r="T625" i="2"/>
  <c r="T657" i="2"/>
  <c r="T698" i="2"/>
  <c r="T687" i="2"/>
  <c r="T545" i="2"/>
  <c r="T543" i="2"/>
  <c r="T360" i="2"/>
  <c r="T680" i="2"/>
  <c r="T729" i="2"/>
  <c r="T599" i="2"/>
  <c r="T637" i="2"/>
  <c r="T695" i="2"/>
  <c r="T659" i="2"/>
  <c r="T438" i="2"/>
  <c r="T671" i="2"/>
  <c r="T672" i="2"/>
  <c r="T535" i="2"/>
  <c r="T626" i="2"/>
  <c r="T648" i="2"/>
  <c r="T485" i="2"/>
  <c r="T681" i="2"/>
  <c r="T690" i="2"/>
  <c r="T580" i="2"/>
  <c r="T661" i="2"/>
  <c r="T723" i="2"/>
  <c r="T725" i="2"/>
  <c r="T709" i="2"/>
  <c r="T700" i="2"/>
  <c r="T711" i="2"/>
  <c r="T728" i="2"/>
  <c r="T643" i="2"/>
  <c r="T668" i="2"/>
  <c r="T720" i="2"/>
  <c r="S628" i="2"/>
  <c r="S581" i="2"/>
  <c r="S583" i="2"/>
  <c r="S87" i="2"/>
  <c r="S358" i="2"/>
  <c r="S450" i="2"/>
  <c r="S391" i="2"/>
  <c r="S550" i="2"/>
  <c r="S365" i="2"/>
  <c r="S560" i="2"/>
  <c r="S283" i="2"/>
  <c r="S428" i="2"/>
  <c r="S148" i="2"/>
  <c r="S710" i="2"/>
  <c r="S97" i="2"/>
  <c r="S553" i="2"/>
  <c r="S439" i="2"/>
  <c r="S51" i="2"/>
  <c r="S673" i="2"/>
  <c r="S394" i="2"/>
  <c r="S477" i="2"/>
  <c r="S453" i="2"/>
  <c r="S448" i="2"/>
  <c r="S208" i="2"/>
  <c r="S68" i="2"/>
  <c r="S239" i="2"/>
  <c r="S603" i="2"/>
  <c r="S309" i="2"/>
  <c r="S129" i="2"/>
  <c r="S635" i="2"/>
  <c r="S497" i="2"/>
  <c r="S605" i="2"/>
  <c r="S364" i="2"/>
  <c r="S4" i="2"/>
  <c r="S63" i="2"/>
  <c r="S705" i="2"/>
  <c r="S427" i="2"/>
  <c r="S205" i="2"/>
  <c r="S118" i="2"/>
  <c r="S663" i="2"/>
  <c r="S350" i="2"/>
  <c r="S310" i="2"/>
  <c r="S277" i="2"/>
  <c r="S537" i="2"/>
  <c r="S81" i="2"/>
  <c r="S582" i="2"/>
  <c r="S203" i="2"/>
  <c r="S245" i="2"/>
  <c r="S206" i="2"/>
  <c r="S326" i="2"/>
  <c r="S164" i="2"/>
  <c r="S517" i="2"/>
  <c r="S73" i="2"/>
  <c r="S436" i="2"/>
  <c r="S345" i="2"/>
  <c r="S508" i="2"/>
  <c r="S468" i="2"/>
  <c r="S291" i="2"/>
  <c r="S260" i="2"/>
  <c r="S132" i="2"/>
  <c r="S255" i="2"/>
  <c r="S247" i="2"/>
  <c r="S295" i="2"/>
  <c r="S527" i="2"/>
  <c r="S123" i="2"/>
  <c r="S88" i="2"/>
  <c r="S384" i="2"/>
  <c r="S458" i="2"/>
  <c r="S366" i="2"/>
  <c r="S62" i="2"/>
  <c r="S433" i="2"/>
  <c r="S125" i="2"/>
  <c r="S418" i="2"/>
  <c r="S567" i="2"/>
  <c r="S276" i="2"/>
  <c r="S268" i="2"/>
  <c r="S42" i="2"/>
  <c r="S442" i="2"/>
  <c r="S114" i="2"/>
  <c r="S238" i="2"/>
  <c r="S397" i="2"/>
  <c r="S431" i="2"/>
  <c r="S493" i="2"/>
  <c r="S285" i="2"/>
  <c r="S120" i="2"/>
  <c r="S386" i="2"/>
  <c r="S430" i="2"/>
  <c r="S231" i="2"/>
  <c r="S213" i="2"/>
  <c r="S209" i="2"/>
  <c r="S66" i="2"/>
  <c r="S689" i="2"/>
  <c r="S301" i="2"/>
  <c r="S452" i="2"/>
  <c r="S601" i="2"/>
  <c r="S606" i="2"/>
  <c r="S400" i="2"/>
  <c r="S388" i="2"/>
  <c r="S99" i="2"/>
  <c r="S321" i="2"/>
  <c r="S233" i="2"/>
  <c r="S110" i="2"/>
  <c r="S60" i="2"/>
  <c r="S10" i="2"/>
  <c r="S151" i="2"/>
  <c r="S28" i="2"/>
  <c r="S337" i="2"/>
  <c r="S48" i="2"/>
  <c r="S8" i="2"/>
  <c r="S421" i="2"/>
  <c r="S168" i="2"/>
  <c r="S34" i="2"/>
  <c r="S182" i="2"/>
  <c r="S133" i="2"/>
  <c r="S513" i="2"/>
  <c r="S679" i="2"/>
  <c r="S325" i="2"/>
  <c r="S240" i="2"/>
  <c r="S69" i="2"/>
  <c r="S462" i="2"/>
  <c r="S533" i="2"/>
  <c r="S191" i="2"/>
  <c r="S170" i="2"/>
  <c r="S269" i="2"/>
  <c r="S343" i="2"/>
  <c r="S78" i="2"/>
  <c r="S646" i="2"/>
  <c r="S368" i="2"/>
  <c r="S169" i="2"/>
  <c r="S47" i="2"/>
  <c r="S217" i="2"/>
  <c r="S18" i="2"/>
  <c r="S124" i="2"/>
  <c r="S281" i="2"/>
  <c r="S396" i="2"/>
  <c r="S632" i="2"/>
  <c r="S703" i="2"/>
  <c r="S678" i="2"/>
  <c r="S316" i="2"/>
  <c r="S189" i="2"/>
  <c r="S410" i="2"/>
  <c r="S390" i="2"/>
  <c r="S555" i="2"/>
  <c r="S630" i="2"/>
  <c r="S317" i="2"/>
  <c r="S282" i="2"/>
  <c r="S363" i="2"/>
  <c r="S7" i="2"/>
  <c r="S383" i="2"/>
  <c r="S466" i="2"/>
  <c r="S262" i="2"/>
  <c r="S186" i="2"/>
  <c r="S722" i="2"/>
  <c r="S27" i="2"/>
  <c r="S190" i="2"/>
  <c r="S29" i="2"/>
  <c r="S289" i="2"/>
  <c r="S478" i="2"/>
  <c r="S187" i="2"/>
  <c r="S413" i="2"/>
  <c r="S241" i="2"/>
  <c r="S385" i="2"/>
  <c r="S235" i="2"/>
  <c r="S278" i="2"/>
  <c r="S584" i="2"/>
  <c r="S473" i="2"/>
  <c r="S512" i="2"/>
  <c r="S179" i="2"/>
  <c r="S647" i="2"/>
  <c r="S153" i="2"/>
  <c r="S521" i="2"/>
  <c r="S249" i="2"/>
  <c r="S564" i="2"/>
  <c r="S329" i="2"/>
  <c r="S578" i="2"/>
  <c r="S570" i="2"/>
  <c r="S591" i="2"/>
  <c r="S658" i="2"/>
  <c r="S650" i="2"/>
  <c r="S486" i="2"/>
  <c r="S607" i="2"/>
  <c r="S454" i="2"/>
  <c r="S41" i="2"/>
  <c r="S264" i="2"/>
  <c r="S588" i="2"/>
  <c r="S165" i="2"/>
  <c r="S261" i="2"/>
  <c r="S143" i="2"/>
  <c r="S503" i="2"/>
  <c r="S604" i="2"/>
  <c r="S90" i="2"/>
  <c r="S467" i="2"/>
  <c r="S312" i="2"/>
  <c r="S5" i="2"/>
  <c r="S178" i="2"/>
  <c r="S225" i="2"/>
  <c r="S623" i="2"/>
  <c r="S544" i="2"/>
  <c r="S636" i="2"/>
  <c r="S115" i="2"/>
  <c r="S656" i="2"/>
  <c r="S137" i="2"/>
  <c r="S46" i="2"/>
  <c r="S200" i="2"/>
  <c r="S492" i="2"/>
  <c r="S346" i="2"/>
  <c r="S307" i="2"/>
  <c r="S84" i="2"/>
  <c r="S644" i="2"/>
  <c r="S469" i="2"/>
  <c r="S417" i="2"/>
  <c r="S70" i="2"/>
  <c r="S33" i="2"/>
  <c r="S472" i="2"/>
  <c r="S476" i="2"/>
  <c r="S610" i="2"/>
  <c r="S57" i="2"/>
  <c r="S104" i="2"/>
  <c r="S424" i="2"/>
  <c r="S499" i="2"/>
  <c r="S411" i="2"/>
  <c r="S576" i="2"/>
  <c r="S67" i="2"/>
  <c r="S222" i="2"/>
  <c r="S152" i="2"/>
  <c r="S136" i="2"/>
  <c r="S440" i="2"/>
  <c r="S525" i="2"/>
  <c r="S194" i="2"/>
  <c r="S303" i="2"/>
  <c r="S16" i="2"/>
  <c r="S702" i="2"/>
  <c r="S401" i="2"/>
  <c r="S482" i="2"/>
  <c r="S267" i="2"/>
  <c r="S373" i="2"/>
  <c r="S30" i="2"/>
  <c r="S340" i="2"/>
  <c r="S519" i="2"/>
  <c r="S45" i="2"/>
  <c r="S423" i="2"/>
  <c r="S505" i="2"/>
  <c r="S52" i="2"/>
  <c r="S72" i="2"/>
  <c r="S333" i="2"/>
  <c r="S420" i="2"/>
  <c r="S708" i="2"/>
  <c r="S451" i="2"/>
  <c r="S614" i="2"/>
  <c r="S92" i="2"/>
  <c r="S322" i="2"/>
  <c r="S298" i="2"/>
  <c r="S528" i="2"/>
  <c r="S17" i="2"/>
  <c r="S141" i="2"/>
  <c r="S443" i="2"/>
  <c r="S354" i="2"/>
  <c r="S686" i="2"/>
  <c r="S446" i="2"/>
  <c r="S334" i="2"/>
  <c r="S184" i="2"/>
  <c r="S568" i="2"/>
  <c r="S381" i="2"/>
  <c r="S721" i="2"/>
  <c r="S25" i="2"/>
  <c r="S308" i="2"/>
  <c r="S594" i="2"/>
  <c r="S615" i="2"/>
  <c r="S402" i="2"/>
  <c r="S95" i="2"/>
  <c r="S395" i="2"/>
  <c r="S494" i="2"/>
  <c r="S683" i="2"/>
  <c r="S378" i="2"/>
  <c r="S369" i="2"/>
  <c r="S371" i="2"/>
  <c r="S460" i="2"/>
  <c r="S566" i="2"/>
  <c r="S361" i="2"/>
  <c r="S479" i="2"/>
  <c r="S56" i="2"/>
  <c r="S218" i="2"/>
  <c r="S419" i="2"/>
  <c r="S409" i="2"/>
  <c r="S392" i="2"/>
  <c r="S89" i="2"/>
  <c r="S464" i="2"/>
  <c r="S253" i="2"/>
  <c r="S2" i="2"/>
  <c r="S562" i="2"/>
  <c r="S207" i="2"/>
  <c r="S83" i="2"/>
  <c r="S342" i="2"/>
  <c r="S212" i="2"/>
  <c r="S74" i="2"/>
  <c r="S155" i="2"/>
  <c r="S50" i="2"/>
  <c r="S338" i="2"/>
  <c r="S561" i="2"/>
  <c r="S144" i="2"/>
  <c r="S175" i="2"/>
  <c r="S127" i="2"/>
  <c r="S682" i="2"/>
  <c r="S612" i="2"/>
  <c r="S349" i="2"/>
  <c r="S515" i="2"/>
  <c r="S211" i="2"/>
  <c r="S344" i="2"/>
  <c r="S61" i="2"/>
  <c r="S177" i="2"/>
  <c r="S271" i="2"/>
  <c r="S80" i="2"/>
  <c r="S558" i="2"/>
  <c r="S405" i="2"/>
  <c r="S112" i="2"/>
  <c r="S457" i="2"/>
  <c r="S266" i="2"/>
  <c r="S575" i="2"/>
  <c r="S258" i="2"/>
  <c r="S202" i="2"/>
  <c r="S21" i="2"/>
  <c r="S273" i="2"/>
  <c r="S351" i="2"/>
  <c r="S332" i="2"/>
  <c r="S554" i="2"/>
  <c r="S135" i="2"/>
  <c r="S313" i="2"/>
  <c r="S435" i="2"/>
  <c r="S272" i="2"/>
  <c r="S257" i="2"/>
  <c r="S674" i="2"/>
  <c r="S565" i="2"/>
  <c r="S195" i="2"/>
  <c r="S159" i="2"/>
  <c r="S414" i="2"/>
  <c r="S76" i="2"/>
  <c r="S256" i="2"/>
  <c r="S216" i="2"/>
  <c r="S12" i="2"/>
  <c r="S106" i="2"/>
  <c r="S548" i="2"/>
  <c r="S82" i="2"/>
  <c r="S192" i="2"/>
  <c r="S279" i="2"/>
  <c r="S608" i="2"/>
  <c r="S71" i="2"/>
  <c r="S102" i="2"/>
  <c r="S302" i="2"/>
  <c r="S577" i="2"/>
  <c r="S719" i="2"/>
  <c r="S131" i="2"/>
  <c r="S669" i="2"/>
  <c r="S514" i="2"/>
  <c r="S204" i="2"/>
  <c r="S171" i="2"/>
  <c r="S185" i="2"/>
  <c r="S105" i="2"/>
  <c r="S172" i="2"/>
  <c r="S181" i="2"/>
  <c r="S38" i="2"/>
  <c r="S35" i="2"/>
  <c r="S13" i="2"/>
  <c r="S22" i="2"/>
  <c r="S198" i="2"/>
  <c r="S139" i="2"/>
  <c r="S375" i="2"/>
  <c r="S685" i="2"/>
  <c r="S531" i="2"/>
  <c r="S162" i="2"/>
  <c r="S536" i="2"/>
  <c r="S541" i="2"/>
  <c r="S77" i="2"/>
  <c r="S11" i="2"/>
  <c r="S426" i="2"/>
  <c r="S586" i="2"/>
  <c r="S234" i="2"/>
  <c r="S654" i="2"/>
  <c r="S49" i="2"/>
  <c r="S6" i="2"/>
  <c r="S44" i="2"/>
  <c r="S341" i="2"/>
  <c r="S259" i="2"/>
  <c r="S667" i="2"/>
  <c r="S620" i="2"/>
  <c r="S613" i="2"/>
  <c r="S150" i="2"/>
  <c r="S355" i="2"/>
  <c r="S367" i="2"/>
  <c r="S328" i="2"/>
  <c r="S330" i="2"/>
  <c r="S188" i="2"/>
  <c r="S3" i="2"/>
  <c r="S506" i="2"/>
  <c r="S510" i="2"/>
  <c r="S569" i="2"/>
  <c r="S498" i="2"/>
  <c r="S32" i="2"/>
  <c r="S223" i="2"/>
  <c r="S688" i="2"/>
  <c r="S53" i="2"/>
  <c r="S236" i="2"/>
  <c r="S265" i="2"/>
  <c r="S58" i="2"/>
  <c r="S327" i="2"/>
  <c r="S491" i="2"/>
  <c r="S100" i="2"/>
  <c r="S14" i="2"/>
  <c r="S160" i="2"/>
  <c r="S173" i="2"/>
  <c r="S347" i="2"/>
  <c r="S348" i="2"/>
  <c r="S229" i="2"/>
  <c r="S641" i="2"/>
  <c r="S126" i="2"/>
  <c r="S228" i="2"/>
  <c r="S24" i="2"/>
  <c r="S210" i="2"/>
  <c r="S248" i="2"/>
  <c r="S556" i="2"/>
  <c r="S618" i="2"/>
  <c r="S197" i="2"/>
  <c r="S549" i="2"/>
  <c r="S616" i="2"/>
  <c r="S252" i="2"/>
  <c r="S43" i="2"/>
  <c r="S246" i="2"/>
  <c r="S487" i="2"/>
  <c r="S251" i="2"/>
  <c r="S523" i="2"/>
  <c r="S219" i="2"/>
  <c r="S166" i="2"/>
  <c r="S15" i="2"/>
  <c r="S270" i="2"/>
  <c r="S220" i="2"/>
  <c r="S167" i="2"/>
  <c r="S119" i="2"/>
  <c r="S707" i="2"/>
  <c r="S31" i="2"/>
  <c r="S664" i="2"/>
  <c r="S147" i="2"/>
  <c r="S609" i="2"/>
  <c r="S538" i="2"/>
  <c r="S732" i="2"/>
  <c r="S109" i="2"/>
  <c r="S294" i="2"/>
  <c r="S412" i="2"/>
  <c r="S692" i="2"/>
  <c r="S293" i="2"/>
  <c r="S54" i="2"/>
  <c r="S128" i="2"/>
  <c r="S571" i="2"/>
  <c r="S305" i="2"/>
  <c r="S507" i="2"/>
  <c r="S483" i="2"/>
  <c r="S631" i="2"/>
  <c r="S214" i="2"/>
  <c r="S86" i="2"/>
  <c r="S598" i="2"/>
  <c r="S496" i="2"/>
  <c r="S154" i="2"/>
  <c r="S459" i="2"/>
  <c r="S633" i="2"/>
  <c r="S649" i="2"/>
  <c r="S64" i="2"/>
  <c r="S39" i="2"/>
  <c r="S432" i="2"/>
  <c r="S406" i="2"/>
  <c r="S716" i="2"/>
  <c r="S651" i="2"/>
  <c r="S292" i="2"/>
  <c r="S429" i="2"/>
  <c r="S693" i="2"/>
  <c r="S9" i="2"/>
  <c r="S156" i="2"/>
  <c r="S226" i="2"/>
  <c r="S526" i="2"/>
  <c r="S91" i="2"/>
  <c r="S592" i="2"/>
  <c r="S422" i="2"/>
  <c r="S704" i="2"/>
  <c r="S624" i="2"/>
  <c r="S93" i="2"/>
  <c r="S20" i="2"/>
  <c r="S138" i="2"/>
  <c r="S359" i="2"/>
  <c r="S183" i="2"/>
  <c r="S404" i="2"/>
  <c r="S574" i="2"/>
  <c r="S717" i="2"/>
  <c r="S652" i="2"/>
  <c r="S665" i="2"/>
  <c r="S362" i="2"/>
  <c r="S19" i="2"/>
  <c r="S157" i="2"/>
  <c r="S370" i="2"/>
  <c r="S26" i="2"/>
  <c r="S161" i="2"/>
  <c r="S456" i="2"/>
  <c r="S529" i="2"/>
  <c r="S534" i="2"/>
  <c r="S130" i="2"/>
  <c r="S107" i="2"/>
  <c r="S712" i="2"/>
  <c r="S101" i="2"/>
  <c r="S619" i="2"/>
  <c r="S611" i="2"/>
  <c r="S713" i="2"/>
  <c r="S484" i="2"/>
  <c r="S199" i="2"/>
  <c r="S158" i="2"/>
  <c r="S339" i="2"/>
  <c r="S108" i="2"/>
  <c r="S224" i="2"/>
  <c r="S621" i="2"/>
  <c r="S589" i="2"/>
  <c r="S540" i="2"/>
  <c r="S300" i="2"/>
  <c r="S408" i="2"/>
  <c r="S23" i="2"/>
  <c r="S532" i="2"/>
  <c r="S320" i="2"/>
  <c r="S488" i="2"/>
  <c r="S357" i="2"/>
  <c r="S79" i="2"/>
  <c r="S434" i="2"/>
  <c r="S520" i="2"/>
  <c r="S315" i="2"/>
  <c r="S444" i="2"/>
  <c r="S441" i="2"/>
  <c r="S522" i="2"/>
  <c r="S474" i="2"/>
  <c r="S286" i="2"/>
  <c r="S617" i="2"/>
  <c r="S449" i="2"/>
  <c r="S193" i="2"/>
  <c r="S353" i="2"/>
  <c r="S465" i="2"/>
  <c r="S585" i="2"/>
  <c r="S602" i="2"/>
  <c r="S380" i="2"/>
  <c r="S470" i="2"/>
  <c r="S490" i="2"/>
  <c r="S75" i="2"/>
  <c r="S699" i="2"/>
  <c r="S437" i="2"/>
  <c r="S121" i="2"/>
  <c r="S730" i="2"/>
  <c r="S336" i="2"/>
  <c r="S622" i="2"/>
  <c r="S593" i="2"/>
  <c r="S280" i="2"/>
  <c r="S627" i="2"/>
  <c r="S724" i="2"/>
  <c r="S176" i="2"/>
  <c r="S180" i="2"/>
  <c r="S727" i="2"/>
  <c r="S596" i="2"/>
  <c r="S500" i="2"/>
  <c r="S542" i="2"/>
  <c r="S407" i="2"/>
  <c r="S116" i="2"/>
  <c r="S376" i="2"/>
  <c r="S288" i="2"/>
  <c r="S597" i="2"/>
  <c r="S447" i="2"/>
  <c r="S653" i="2"/>
  <c r="S122" i="2"/>
  <c r="S495" i="2"/>
  <c r="S242" i="2"/>
  <c r="S37" i="2"/>
  <c r="S645" i="2"/>
  <c r="S546" i="2"/>
  <c r="S638" i="2"/>
  <c r="S335" i="2"/>
  <c r="S36" i="2"/>
  <c r="S237" i="2"/>
  <c r="S117" i="2"/>
  <c r="S98" i="2"/>
  <c r="S694" i="2"/>
  <c r="S455" i="2"/>
  <c r="S677" i="2"/>
  <c r="S480" i="2"/>
  <c r="S379" i="2"/>
  <c r="S103" i="2"/>
  <c r="S145" i="2"/>
  <c r="S670" i="2"/>
  <c r="S425" i="2"/>
  <c r="S140" i="2"/>
  <c r="S393" i="2"/>
  <c r="S471" i="2"/>
  <c r="S539" i="2"/>
  <c r="S715" i="2"/>
  <c r="S595" i="2"/>
  <c r="S563" i="2"/>
  <c r="S250" i="2"/>
  <c r="S254" i="2"/>
  <c r="S134" i="2"/>
  <c r="S318" i="2"/>
  <c r="S85" i="2"/>
  <c r="S382" i="2"/>
  <c r="S684" i="2"/>
  <c r="S634" i="2"/>
  <c r="S511" i="2"/>
  <c r="S230" i="2"/>
  <c r="S676" i="2"/>
  <c r="S306" i="2"/>
  <c r="S113" i="2"/>
  <c r="S96" i="2"/>
  <c r="S389" i="2"/>
  <c r="S356" i="2"/>
  <c r="S244" i="2"/>
  <c r="S573" i="2"/>
  <c r="S149" i="2"/>
  <c r="S55" i="2"/>
  <c r="S416" i="2"/>
  <c r="S387" i="2"/>
  <c r="S572" i="2"/>
  <c r="S587" i="2"/>
  <c r="S642" i="2"/>
  <c r="S399" i="2"/>
  <c r="S59" i="2"/>
  <c r="S731" i="2"/>
  <c r="S726" i="2"/>
  <c r="S666" i="2"/>
  <c r="S352" i="2"/>
  <c r="S65" i="2"/>
  <c r="S662" i="2"/>
  <c r="S660" i="2"/>
  <c r="S501" i="2"/>
  <c r="S296" i="2"/>
  <c r="S696" i="2"/>
  <c r="S263" i="2"/>
  <c r="S174" i="2"/>
  <c r="S590" i="2"/>
  <c r="S163" i="2"/>
  <c r="S398" i="2"/>
  <c r="S489" i="2"/>
  <c r="S40" i="2"/>
  <c r="S559" i="2"/>
  <c r="S287" i="2"/>
  <c r="S311" i="2"/>
  <c r="S304" i="2"/>
  <c r="S714" i="2"/>
  <c r="S324" i="2"/>
  <c r="S697" i="2"/>
  <c r="S374" i="2"/>
  <c r="S579" i="2"/>
  <c r="S215" i="2"/>
  <c r="S675" i="2"/>
  <c r="S461" i="2"/>
  <c r="S146" i="2"/>
  <c r="S232" i="2"/>
  <c r="S475" i="2"/>
  <c r="S691" i="2"/>
  <c r="S94" i="2"/>
  <c r="S516" i="2"/>
  <c r="S655" i="2"/>
  <c r="S518" i="2"/>
  <c r="S733" i="2"/>
  <c r="S299" i="2"/>
  <c r="S196" i="2"/>
  <c r="S706" i="2"/>
  <c r="S284" i="2"/>
  <c r="S323" i="2"/>
  <c r="S629" i="2"/>
  <c r="S509" i="2"/>
  <c r="S639" i="2"/>
  <c r="S377" i="2"/>
  <c r="S640" i="2"/>
  <c r="S524" i="2"/>
  <c r="S243" i="2"/>
  <c r="S403" i="2"/>
  <c r="S600" i="2"/>
  <c r="S504" i="2"/>
  <c r="S481" i="2"/>
  <c r="S201" i="2"/>
  <c r="S530" i="2"/>
  <c r="S274" i="2"/>
  <c r="S701" i="2"/>
  <c r="S319" i="2"/>
  <c r="S111" i="2"/>
  <c r="S290" i="2"/>
  <c r="S551" i="2"/>
  <c r="S297" i="2"/>
  <c r="S142" i="2"/>
  <c r="S552" i="2"/>
  <c r="S227" i="2"/>
  <c r="S547" i="2"/>
  <c r="S718" i="2"/>
  <c r="S275" i="2"/>
  <c r="S445" i="2"/>
  <c r="S314" i="2"/>
  <c r="S502" i="2"/>
  <c r="S557" i="2"/>
  <c r="S221" i="2"/>
  <c r="S463" i="2"/>
  <c r="S331" i="2"/>
  <c r="S372" i="2"/>
  <c r="S415" i="2"/>
  <c r="S625" i="2"/>
  <c r="S657" i="2"/>
  <c r="S698" i="2"/>
  <c r="S687" i="2"/>
  <c r="S545" i="2"/>
  <c r="S543" i="2"/>
  <c r="S360" i="2"/>
  <c r="S680" i="2"/>
  <c r="S729" i="2"/>
  <c r="S599" i="2"/>
  <c r="S637" i="2"/>
  <c r="S695" i="2"/>
  <c r="S659" i="2"/>
  <c r="S438" i="2"/>
  <c r="S671" i="2"/>
  <c r="S672" i="2"/>
  <c r="S535" i="2"/>
  <c r="S626" i="2"/>
  <c r="S648" i="2"/>
  <c r="S485" i="2"/>
  <c r="S681" i="2"/>
  <c r="S690" i="2"/>
  <c r="S580" i="2"/>
  <c r="S661" i="2"/>
  <c r="S723" i="2"/>
  <c r="S725" i="2"/>
  <c r="S709" i="2"/>
  <c r="S700" i="2"/>
  <c r="S711" i="2"/>
  <c r="S728" i="2"/>
  <c r="S643" i="2"/>
  <c r="S668" i="2"/>
  <c r="S720" i="2"/>
  <c r="N628" i="2"/>
  <c r="N581" i="2"/>
  <c r="N583" i="2"/>
  <c r="N87" i="2"/>
  <c r="N358" i="2"/>
  <c r="N450" i="2"/>
  <c r="N391" i="2"/>
  <c r="N550" i="2"/>
  <c r="N365" i="2"/>
  <c r="N560" i="2"/>
  <c r="N283" i="2"/>
  <c r="N428" i="2"/>
  <c r="N148" i="2"/>
  <c r="N710" i="2"/>
  <c r="N97" i="2"/>
  <c r="N553" i="2"/>
  <c r="N439" i="2"/>
  <c r="N51" i="2"/>
  <c r="N673" i="2"/>
  <c r="N394" i="2"/>
  <c r="N477" i="2"/>
  <c r="N453" i="2"/>
  <c r="N448" i="2"/>
  <c r="N208" i="2"/>
  <c r="N68" i="2"/>
  <c r="N239" i="2"/>
  <c r="N603" i="2"/>
  <c r="N309" i="2"/>
  <c r="N129" i="2"/>
  <c r="N635" i="2"/>
  <c r="N497" i="2"/>
  <c r="N605" i="2"/>
  <c r="N364" i="2"/>
  <c r="N4" i="2"/>
  <c r="N63" i="2"/>
  <c r="N705" i="2"/>
  <c r="N427" i="2"/>
  <c r="N205" i="2"/>
  <c r="N118" i="2"/>
  <c r="N663" i="2"/>
  <c r="N350" i="2"/>
  <c r="N310" i="2"/>
  <c r="N277" i="2"/>
  <c r="N537" i="2"/>
  <c r="N81" i="2"/>
  <c r="N582" i="2"/>
  <c r="N203" i="2"/>
  <c r="N245" i="2"/>
  <c r="N206" i="2"/>
  <c r="N326" i="2"/>
  <c r="N164" i="2"/>
  <c r="N517" i="2"/>
  <c r="N73" i="2"/>
  <c r="N436" i="2"/>
  <c r="N345" i="2"/>
  <c r="N508" i="2"/>
  <c r="N468" i="2"/>
  <c r="N291" i="2"/>
  <c r="N260" i="2"/>
  <c r="N132" i="2"/>
  <c r="N255" i="2"/>
  <c r="N247" i="2"/>
  <c r="N295" i="2"/>
  <c r="N527" i="2"/>
  <c r="N123" i="2"/>
  <c r="N88" i="2"/>
  <c r="N384" i="2"/>
  <c r="N458" i="2"/>
  <c r="N366" i="2"/>
  <c r="N62" i="2"/>
  <c r="N433" i="2"/>
  <c r="N125" i="2"/>
  <c r="N418" i="2"/>
  <c r="N567" i="2"/>
  <c r="N276" i="2"/>
  <c r="N268" i="2"/>
  <c r="N42" i="2"/>
  <c r="N442" i="2"/>
  <c r="N114" i="2"/>
  <c r="N238" i="2"/>
  <c r="N397" i="2"/>
  <c r="N431" i="2"/>
  <c r="N493" i="2"/>
  <c r="N285" i="2"/>
  <c r="N120" i="2"/>
  <c r="N386" i="2"/>
  <c r="N430" i="2"/>
  <c r="N231" i="2"/>
  <c r="N213" i="2"/>
  <c r="N209" i="2"/>
  <c r="N66" i="2"/>
  <c r="N689" i="2"/>
  <c r="N301" i="2"/>
  <c r="N452" i="2"/>
  <c r="N601" i="2"/>
  <c r="N606" i="2"/>
  <c r="N400" i="2"/>
  <c r="N388" i="2"/>
  <c r="N99" i="2"/>
  <c r="N321" i="2"/>
  <c r="N233" i="2"/>
  <c r="N110" i="2"/>
  <c r="N60" i="2"/>
  <c r="N10" i="2"/>
  <c r="N151" i="2"/>
  <c r="N28" i="2"/>
  <c r="N337" i="2"/>
  <c r="N48" i="2"/>
  <c r="N8" i="2"/>
  <c r="N421" i="2"/>
  <c r="N168" i="2"/>
  <c r="N34" i="2"/>
  <c r="N182" i="2"/>
  <c r="N133" i="2"/>
  <c r="N513" i="2"/>
  <c r="N679" i="2"/>
  <c r="N325" i="2"/>
  <c r="N240" i="2"/>
  <c r="N69" i="2"/>
  <c r="N462" i="2"/>
  <c r="N533" i="2"/>
  <c r="N191" i="2"/>
  <c r="N170" i="2"/>
  <c r="N269" i="2"/>
  <c r="N343" i="2"/>
  <c r="N78" i="2"/>
  <c r="N646" i="2"/>
  <c r="N368" i="2"/>
  <c r="N169" i="2"/>
  <c r="N47" i="2"/>
  <c r="N217" i="2"/>
  <c r="N18" i="2"/>
  <c r="N124" i="2"/>
  <c r="N281" i="2"/>
  <c r="N396" i="2"/>
  <c r="N632" i="2"/>
  <c r="N703" i="2"/>
  <c r="N678" i="2"/>
  <c r="N316" i="2"/>
  <c r="N189" i="2"/>
  <c r="N410" i="2"/>
  <c r="N390" i="2"/>
  <c r="N555" i="2"/>
  <c r="N630" i="2"/>
  <c r="N317" i="2"/>
  <c r="N282" i="2"/>
  <c r="N363" i="2"/>
  <c r="N7" i="2"/>
  <c r="N383" i="2"/>
  <c r="N466" i="2"/>
  <c r="N262" i="2"/>
  <c r="N186" i="2"/>
  <c r="N722" i="2"/>
  <c r="N27" i="2"/>
  <c r="N190" i="2"/>
  <c r="N29" i="2"/>
  <c r="N289" i="2"/>
  <c r="N478" i="2"/>
  <c r="N187" i="2"/>
  <c r="N413" i="2"/>
  <c r="N241" i="2"/>
  <c r="N385" i="2"/>
  <c r="N235" i="2"/>
  <c r="N278" i="2"/>
  <c r="N584" i="2"/>
  <c r="N473" i="2"/>
  <c r="N512" i="2"/>
  <c r="N179" i="2"/>
  <c r="N647" i="2"/>
  <c r="N153" i="2"/>
  <c r="N521" i="2"/>
  <c r="N249" i="2"/>
  <c r="N564" i="2"/>
  <c r="N329" i="2"/>
  <c r="N578" i="2"/>
  <c r="N570" i="2"/>
  <c r="N591" i="2"/>
  <c r="N658" i="2"/>
  <c r="N650" i="2"/>
  <c r="N486" i="2"/>
  <c r="N607" i="2"/>
  <c r="N454" i="2"/>
  <c r="N41" i="2"/>
  <c r="N264" i="2"/>
  <c r="N588" i="2"/>
  <c r="N165" i="2"/>
  <c r="N261" i="2"/>
  <c r="N143" i="2"/>
  <c r="N503" i="2"/>
  <c r="N604" i="2"/>
  <c r="N90" i="2"/>
  <c r="N467" i="2"/>
  <c r="N312" i="2"/>
  <c r="N5" i="2"/>
  <c r="N178" i="2"/>
  <c r="N225" i="2"/>
  <c r="N623" i="2"/>
  <c r="N544" i="2"/>
  <c r="N636" i="2"/>
  <c r="N115" i="2"/>
  <c r="N656" i="2"/>
  <c r="N137" i="2"/>
  <c r="N46" i="2"/>
  <c r="N200" i="2"/>
  <c r="N492" i="2"/>
  <c r="N346" i="2"/>
  <c r="N307" i="2"/>
  <c r="N84" i="2"/>
  <c r="N644" i="2"/>
  <c r="N469" i="2"/>
  <c r="N417" i="2"/>
  <c r="N70" i="2"/>
  <c r="N33" i="2"/>
  <c r="N472" i="2"/>
  <c r="N476" i="2"/>
  <c r="N610" i="2"/>
  <c r="N57" i="2"/>
  <c r="N104" i="2"/>
  <c r="N424" i="2"/>
  <c r="N499" i="2"/>
  <c r="N411" i="2"/>
  <c r="N576" i="2"/>
  <c r="N67" i="2"/>
  <c r="N222" i="2"/>
  <c r="N152" i="2"/>
  <c r="N136" i="2"/>
  <c r="N440" i="2"/>
  <c r="N525" i="2"/>
  <c r="N194" i="2"/>
  <c r="N303" i="2"/>
  <c r="N16" i="2"/>
  <c r="N702" i="2"/>
  <c r="N401" i="2"/>
  <c r="N482" i="2"/>
  <c r="N267" i="2"/>
  <c r="N373" i="2"/>
  <c r="N30" i="2"/>
  <c r="N340" i="2"/>
  <c r="N519" i="2"/>
  <c r="N45" i="2"/>
  <c r="N423" i="2"/>
  <c r="N505" i="2"/>
  <c r="N52" i="2"/>
  <c r="N72" i="2"/>
  <c r="N333" i="2"/>
  <c r="N420" i="2"/>
  <c r="N708" i="2"/>
  <c r="N451" i="2"/>
  <c r="N614" i="2"/>
  <c r="N92" i="2"/>
  <c r="N322" i="2"/>
  <c r="N298" i="2"/>
  <c r="N528" i="2"/>
  <c r="N17" i="2"/>
  <c r="N141" i="2"/>
  <c r="N443" i="2"/>
  <c r="N354" i="2"/>
  <c r="N686" i="2"/>
  <c r="N446" i="2"/>
  <c r="N334" i="2"/>
  <c r="N184" i="2"/>
  <c r="N568" i="2"/>
  <c r="N381" i="2"/>
  <c r="N721" i="2"/>
  <c r="N25" i="2"/>
  <c r="N308" i="2"/>
  <c r="N594" i="2"/>
  <c r="N615" i="2"/>
  <c r="N402" i="2"/>
  <c r="N95" i="2"/>
  <c r="N395" i="2"/>
  <c r="N494" i="2"/>
  <c r="N683" i="2"/>
  <c r="N378" i="2"/>
  <c r="N369" i="2"/>
  <c r="N371" i="2"/>
  <c r="N460" i="2"/>
  <c r="N566" i="2"/>
  <c r="N361" i="2"/>
  <c r="N479" i="2"/>
  <c r="N56" i="2"/>
  <c r="N218" i="2"/>
  <c r="N419" i="2"/>
  <c r="N409" i="2"/>
  <c r="N392" i="2"/>
  <c r="N89" i="2"/>
  <c r="N464" i="2"/>
  <c r="N253" i="2"/>
  <c r="N2" i="2"/>
  <c r="N562" i="2"/>
  <c r="N207" i="2"/>
  <c r="N83" i="2"/>
  <c r="N342" i="2"/>
  <c r="N212" i="2"/>
  <c r="N74" i="2"/>
  <c r="N155" i="2"/>
  <c r="N50" i="2"/>
  <c r="N338" i="2"/>
  <c r="N561" i="2"/>
  <c r="N144" i="2"/>
  <c r="N175" i="2"/>
  <c r="N127" i="2"/>
  <c r="N682" i="2"/>
  <c r="N612" i="2"/>
  <c r="N349" i="2"/>
  <c r="N515" i="2"/>
  <c r="N211" i="2"/>
  <c r="N344" i="2"/>
  <c r="N61" i="2"/>
  <c r="N177" i="2"/>
  <c r="N271" i="2"/>
  <c r="N80" i="2"/>
  <c r="N558" i="2"/>
  <c r="N405" i="2"/>
  <c r="N112" i="2"/>
  <c r="N457" i="2"/>
  <c r="N266" i="2"/>
  <c r="N575" i="2"/>
  <c r="N258" i="2"/>
  <c r="N202" i="2"/>
  <c r="N21" i="2"/>
  <c r="N273" i="2"/>
  <c r="N351" i="2"/>
  <c r="N332" i="2"/>
  <c r="N554" i="2"/>
  <c r="N135" i="2"/>
  <c r="N313" i="2"/>
  <c r="N435" i="2"/>
  <c r="N272" i="2"/>
  <c r="N257" i="2"/>
  <c r="N674" i="2"/>
  <c r="N565" i="2"/>
  <c r="N195" i="2"/>
  <c r="N159" i="2"/>
  <c r="N414" i="2"/>
  <c r="N76" i="2"/>
  <c r="N256" i="2"/>
  <c r="N216" i="2"/>
  <c r="N12" i="2"/>
  <c r="N106" i="2"/>
  <c r="N548" i="2"/>
  <c r="N82" i="2"/>
  <c r="N192" i="2"/>
  <c r="N279" i="2"/>
  <c r="N608" i="2"/>
  <c r="N71" i="2"/>
  <c r="N102" i="2"/>
  <c r="N302" i="2"/>
  <c r="N577" i="2"/>
  <c r="N719" i="2"/>
  <c r="N131" i="2"/>
  <c r="N669" i="2"/>
  <c r="N514" i="2"/>
  <c r="N204" i="2"/>
  <c r="N171" i="2"/>
  <c r="N185" i="2"/>
  <c r="N105" i="2"/>
  <c r="N172" i="2"/>
  <c r="N181" i="2"/>
  <c r="N38" i="2"/>
  <c r="N35" i="2"/>
  <c r="N13" i="2"/>
  <c r="N22" i="2"/>
  <c r="N198" i="2"/>
  <c r="N139" i="2"/>
  <c r="N375" i="2"/>
  <c r="N685" i="2"/>
  <c r="N531" i="2"/>
  <c r="N162" i="2"/>
  <c r="N536" i="2"/>
  <c r="N541" i="2"/>
  <c r="N77" i="2"/>
  <c r="N11" i="2"/>
  <c r="N426" i="2"/>
  <c r="N586" i="2"/>
  <c r="N234" i="2"/>
  <c r="N654" i="2"/>
  <c r="N49" i="2"/>
  <c r="N6" i="2"/>
  <c r="N44" i="2"/>
  <c r="N341" i="2"/>
  <c r="N259" i="2"/>
  <c r="N667" i="2"/>
  <c r="N620" i="2"/>
  <c r="N613" i="2"/>
  <c r="N150" i="2"/>
  <c r="N355" i="2"/>
  <c r="N367" i="2"/>
  <c r="N328" i="2"/>
  <c r="N330" i="2"/>
  <c r="N188" i="2"/>
  <c r="N3" i="2"/>
  <c r="N506" i="2"/>
  <c r="N510" i="2"/>
  <c r="N569" i="2"/>
  <c r="N498" i="2"/>
  <c r="N32" i="2"/>
  <c r="N223" i="2"/>
  <c r="N688" i="2"/>
  <c r="N53" i="2"/>
  <c r="N236" i="2"/>
  <c r="N265" i="2"/>
  <c r="N58" i="2"/>
  <c r="N327" i="2"/>
  <c r="N491" i="2"/>
  <c r="N100" i="2"/>
  <c r="N14" i="2"/>
  <c r="N160" i="2"/>
  <c r="N173" i="2"/>
  <c r="N347" i="2"/>
  <c r="N348" i="2"/>
  <c r="N229" i="2"/>
  <c r="N641" i="2"/>
  <c r="N126" i="2"/>
  <c r="N228" i="2"/>
  <c r="N24" i="2"/>
  <c r="N210" i="2"/>
  <c r="N248" i="2"/>
  <c r="N556" i="2"/>
  <c r="N618" i="2"/>
  <c r="N197" i="2"/>
  <c r="N549" i="2"/>
  <c r="N616" i="2"/>
  <c r="N252" i="2"/>
  <c r="N43" i="2"/>
  <c r="N246" i="2"/>
  <c r="N487" i="2"/>
  <c r="N251" i="2"/>
  <c r="N523" i="2"/>
  <c r="N219" i="2"/>
  <c r="N166" i="2"/>
  <c r="N15" i="2"/>
  <c r="N270" i="2"/>
  <c r="N220" i="2"/>
  <c r="N167" i="2"/>
  <c r="N119" i="2"/>
  <c r="N707" i="2"/>
  <c r="N31" i="2"/>
  <c r="N664" i="2"/>
  <c r="N147" i="2"/>
  <c r="N609" i="2"/>
  <c r="N538" i="2"/>
  <c r="N732" i="2"/>
  <c r="N109" i="2"/>
  <c r="N294" i="2"/>
  <c r="N412" i="2"/>
  <c r="N692" i="2"/>
  <c r="N293" i="2"/>
  <c r="N54" i="2"/>
  <c r="N128" i="2"/>
  <c r="N571" i="2"/>
  <c r="N305" i="2"/>
  <c r="N507" i="2"/>
  <c r="N483" i="2"/>
  <c r="N631" i="2"/>
  <c r="N214" i="2"/>
  <c r="N86" i="2"/>
  <c r="N598" i="2"/>
  <c r="N496" i="2"/>
  <c r="N154" i="2"/>
  <c r="N459" i="2"/>
  <c r="N633" i="2"/>
  <c r="N649" i="2"/>
  <c r="N64" i="2"/>
  <c r="N39" i="2"/>
  <c r="N432" i="2"/>
  <c r="N406" i="2"/>
  <c r="N716" i="2"/>
  <c r="N651" i="2"/>
  <c r="N292" i="2"/>
  <c r="N429" i="2"/>
  <c r="N693" i="2"/>
  <c r="N9" i="2"/>
  <c r="N156" i="2"/>
  <c r="N226" i="2"/>
  <c r="N526" i="2"/>
  <c r="N91" i="2"/>
  <c r="N592" i="2"/>
  <c r="N422" i="2"/>
  <c r="N704" i="2"/>
  <c r="N624" i="2"/>
  <c r="N93" i="2"/>
  <c r="N20" i="2"/>
  <c r="N138" i="2"/>
  <c r="N359" i="2"/>
  <c r="N183" i="2"/>
  <c r="N404" i="2"/>
  <c r="N574" i="2"/>
  <c r="N717" i="2"/>
  <c r="N652" i="2"/>
  <c r="N665" i="2"/>
  <c r="N362" i="2"/>
  <c r="N19" i="2"/>
  <c r="N157" i="2"/>
  <c r="N370" i="2"/>
  <c r="N26" i="2"/>
  <c r="N161" i="2"/>
  <c r="N456" i="2"/>
  <c r="N529" i="2"/>
  <c r="N534" i="2"/>
  <c r="N130" i="2"/>
  <c r="N107" i="2"/>
  <c r="N712" i="2"/>
  <c r="N101" i="2"/>
  <c r="N619" i="2"/>
  <c r="N611" i="2"/>
  <c r="N713" i="2"/>
  <c r="N484" i="2"/>
  <c r="N199" i="2"/>
  <c r="N158" i="2"/>
  <c r="N339" i="2"/>
  <c r="N108" i="2"/>
  <c r="N224" i="2"/>
  <c r="N621" i="2"/>
  <c r="N589" i="2"/>
  <c r="N540" i="2"/>
  <c r="N300" i="2"/>
  <c r="N408" i="2"/>
  <c r="N23" i="2"/>
  <c r="N532" i="2"/>
  <c r="N320" i="2"/>
  <c r="N488" i="2"/>
  <c r="N357" i="2"/>
  <c r="N79" i="2"/>
  <c r="N434" i="2"/>
  <c r="N520" i="2"/>
  <c r="N315" i="2"/>
  <c r="N444" i="2"/>
  <c r="N441" i="2"/>
  <c r="N522" i="2"/>
  <c r="N474" i="2"/>
  <c r="N286" i="2"/>
  <c r="N617" i="2"/>
  <c r="N449" i="2"/>
  <c r="N193" i="2"/>
  <c r="N353" i="2"/>
  <c r="N465" i="2"/>
  <c r="N585" i="2"/>
  <c r="N602" i="2"/>
  <c r="N380" i="2"/>
  <c r="N470" i="2"/>
  <c r="N490" i="2"/>
  <c r="N75" i="2"/>
  <c r="N699" i="2"/>
  <c r="N437" i="2"/>
  <c r="N121" i="2"/>
  <c r="N730" i="2"/>
  <c r="N336" i="2"/>
  <c r="N622" i="2"/>
  <c r="N593" i="2"/>
  <c r="N280" i="2"/>
  <c r="N627" i="2"/>
  <c r="N724" i="2"/>
  <c r="N176" i="2"/>
  <c r="N180" i="2"/>
  <c r="N727" i="2"/>
  <c r="N596" i="2"/>
  <c r="N500" i="2"/>
  <c r="N542" i="2"/>
  <c r="N407" i="2"/>
  <c r="N116" i="2"/>
  <c r="N376" i="2"/>
  <c r="N288" i="2"/>
  <c r="N597" i="2"/>
  <c r="N447" i="2"/>
  <c r="N653" i="2"/>
  <c r="N122" i="2"/>
  <c r="N495" i="2"/>
  <c r="N242" i="2"/>
  <c r="N37" i="2"/>
  <c r="N645" i="2"/>
  <c r="N546" i="2"/>
  <c r="N638" i="2"/>
  <c r="N335" i="2"/>
  <c r="N36" i="2"/>
  <c r="N237" i="2"/>
  <c r="N117" i="2"/>
  <c r="N98" i="2"/>
  <c r="N694" i="2"/>
  <c r="N455" i="2"/>
  <c r="N677" i="2"/>
  <c r="N480" i="2"/>
  <c r="N379" i="2"/>
  <c r="N103" i="2"/>
  <c r="N145" i="2"/>
  <c r="N670" i="2"/>
  <c r="N425" i="2"/>
  <c r="N140" i="2"/>
  <c r="N393" i="2"/>
  <c r="N471" i="2"/>
  <c r="N539" i="2"/>
  <c r="N715" i="2"/>
  <c r="N595" i="2"/>
  <c r="N563" i="2"/>
  <c r="N250" i="2"/>
  <c r="N254" i="2"/>
  <c r="N134" i="2"/>
  <c r="N318" i="2"/>
  <c r="N85" i="2"/>
  <c r="N382" i="2"/>
  <c r="N684" i="2"/>
  <c r="N634" i="2"/>
  <c r="N511" i="2"/>
  <c r="N230" i="2"/>
  <c r="N676" i="2"/>
  <c r="N306" i="2"/>
  <c r="N113" i="2"/>
  <c r="N96" i="2"/>
  <c r="N389" i="2"/>
  <c r="N356" i="2"/>
  <c r="N244" i="2"/>
  <c r="N573" i="2"/>
  <c r="N149" i="2"/>
  <c r="N55" i="2"/>
  <c r="N416" i="2"/>
  <c r="N387" i="2"/>
  <c r="N572" i="2"/>
  <c r="N587" i="2"/>
  <c r="N642" i="2"/>
  <c r="N399" i="2"/>
  <c r="N59" i="2"/>
  <c r="N731" i="2"/>
  <c r="N726" i="2"/>
  <c r="N666" i="2"/>
  <c r="N352" i="2"/>
  <c r="N65" i="2"/>
  <c r="N662" i="2"/>
  <c r="N660" i="2"/>
  <c r="N501" i="2"/>
  <c r="N296" i="2"/>
  <c r="N696" i="2"/>
  <c r="N263" i="2"/>
  <c r="N174" i="2"/>
  <c r="N590" i="2"/>
  <c r="N163" i="2"/>
  <c r="N398" i="2"/>
  <c r="N489" i="2"/>
  <c r="N40" i="2"/>
  <c r="N559" i="2"/>
  <c r="N287" i="2"/>
  <c r="N311" i="2"/>
  <c r="N304" i="2"/>
  <c r="N714" i="2"/>
  <c r="N324" i="2"/>
  <c r="N697" i="2"/>
  <c r="N374" i="2"/>
  <c r="N579" i="2"/>
  <c r="N215" i="2"/>
  <c r="N675" i="2"/>
  <c r="N461" i="2"/>
  <c r="N146" i="2"/>
  <c r="N232" i="2"/>
  <c r="N475" i="2"/>
  <c r="N691" i="2"/>
  <c r="N94" i="2"/>
  <c r="N516" i="2"/>
  <c r="N655" i="2"/>
  <c r="N518" i="2"/>
  <c r="N733" i="2"/>
  <c r="N299" i="2"/>
  <c r="N196" i="2"/>
  <c r="N706" i="2"/>
  <c r="N284" i="2"/>
  <c r="N323" i="2"/>
  <c r="N629" i="2"/>
  <c r="N509" i="2"/>
  <c r="N639" i="2"/>
  <c r="N377" i="2"/>
  <c r="N640" i="2"/>
  <c r="N524" i="2"/>
  <c r="N243" i="2"/>
  <c r="N403" i="2"/>
  <c r="N600" i="2"/>
  <c r="N504" i="2"/>
  <c r="N481" i="2"/>
  <c r="N201" i="2"/>
  <c r="N530" i="2"/>
  <c r="N274" i="2"/>
  <c r="N701" i="2"/>
  <c r="N319" i="2"/>
  <c r="N111" i="2"/>
  <c r="N290" i="2"/>
  <c r="N551" i="2"/>
  <c r="N297" i="2"/>
  <c r="N142" i="2"/>
  <c r="N552" i="2"/>
  <c r="N227" i="2"/>
  <c r="N547" i="2"/>
  <c r="N718" i="2"/>
  <c r="N275" i="2"/>
  <c r="N445" i="2"/>
  <c r="N314" i="2"/>
  <c r="N502" i="2"/>
  <c r="N557" i="2"/>
  <c r="N221" i="2"/>
  <c r="N463" i="2"/>
  <c r="N331" i="2"/>
  <c r="N372" i="2"/>
  <c r="N415" i="2"/>
  <c r="N625" i="2"/>
  <c r="N657" i="2"/>
  <c r="N698" i="2"/>
  <c r="N687" i="2"/>
  <c r="N545" i="2"/>
  <c r="N543" i="2"/>
  <c r="N360" i="2"/>
  <c r="N680" i="2"/>
  <c r="N729" i="2"/>
  <c r="N599" i="2"/>
  <c r="N637" i="2"/>
  <c r="N695" i="2"/>
  <c r="N659" i="2"/>
  <c r="N438" i="2"/>
  <c r="N671" i="2"/>
  <c r="N672" i="2"/>
  <c r="N535" i="2"/>
  <c r="N626" i="2"/>
  <c r="N648" i="2"/>
  <c r="N485" i="2"/>
  <c r="N681" i="2"/>
  <c r="N690" i="2"/>
  <c r="N580" i="2"/>
  <c r="N661" i="2"/>
  <c r="N723" i="2"/>
  <c r="N725" i="2"/>
  <c r="N709" i="2"/>
  <c r="N700" i="2"/>
  <c r="N711" i="2"/>
  <c r="N728" i="2"/>
  <c r="N643" i="2"/>
  <c r="N668" i="2"/>
  <c r="N720" i="2"/>
  <c r="L628" i="2"/>
  <c r="L581" i="2"/>
  <c r="L583" i="2"/>
  <c r="L87" i="2"/>
  <c r="L358" i="2"/>
  <c r="L450" i="2"/>
  <c r="L391" i="2"/>
  <c r="L550" i="2"/>
  <c r="L365" i="2"/>
  <c r="L560" i="2"/>
  <c r="L283" i="2"/>
  <c r="L428" i="2"/>
  <c r="L148" i="2"/>
  <c r="L710" i="2"/>
  <c r="L97" i="2"/>
  <c r="L553" i="2"/>
  <c r="L439" i="2"/>
  <c r="L51" i="2"/>
  <c r="L673" i="2"/>
  <c r="L394" i="2"/>
  <c r="L477" i="2"/>
  <c r="L453" i="2"/>
  <c r="L448" i="2"/>
  <c r="L208" i="2"/>
  <c r="L68" i="2"/>
  <c r="L239" i="2"/>
  <c r="L603" i="2"/>
  <c r="L309" i="2"/>
  <c r="L129" i="2"/>
  <c r="L635" i="2"/>
  <c r="L497" i="2"/>
  <c r="L605" i="2"/>
  <c r="L364" i="2"/>
  <c r="L4" i="2"/>
  <c r="L63" i="2"/>
  <c r="L705" i="2"/>
  <c r="L427" i="2"/>
  <c r="L205" i="2"/>
  <c r="L118" i="2"/>
  <c r="L663" i="2"/>
  <c r="L350" i="2"/>
  <c r="L310" i="2"/>
  <c r="L277" i="2"/>
  <c r="L537" i="2"/>
  <c r="L81" i="2"/>
  <c r="L582" i="2"/>
  <c r="L203" i="2"/>
  <c r="L245" i="2"/>
  <c r="L206" i="2"/>
  <c r="L326" i="2"/>
  <c r="L164" i="2"/>
  <c r="L517" i="2"/>
  <c r="L73" i="2"/>
  <c r="L436" i="2"/>
  <c r="L345" i="2"/>
  <c r="L508" i="2"/>
  <c r="L468" i="2"/>
  <c r="L291" i="2"/>
  <c r="L260" i="2"/>
  <c r="L132" i="2"/>
  <c r="L255" i="2"/>
  <c r="L247" i="2"/>
  <c r="L295" i="2"/>
  <c r="L527" i="2"/>
  <c r="L123" i="2"/>
  <c r="L88" i="2"/>
  <c r="L384" i="2"/>
  <c r="L458" i="2"/>
  <c r="L366" i="2"/>
  <c r="L62" i="2"/>
  <c r="L433" i="2"/>
  <c r="L125" i="2"/>
  <c r="L418" i="2"/>
  <c r="L567" i="2"/>
  <c r="L276" i="2"/>
  <c r="L268" i="2"/>
  <c r="L42" i="2"/>
  <c r="L442" i="2"/>
  <c r="L114" i="2"/>
  <c r="L238" i="2"/>
  <c r="L397" i="2"/>
  <c r="L431" i="2"/>
  <c r="L493" i="2"/>
  <c r="L285" i="2"/>
  <c r="L120" i="2"/>
  <c r="L386" i="2"/>
  <c r="L430" i="2"/>
  <c r="L231" i="2"/>
  <c r="L213" i="2"/>
  <c r="L209" i="2"/>
  <c r="L66" i="2"/>
  <c r="L689" i="2"/>
  <c r="L301" i="2"/>
  <c r="L452" i="2"/>
  <c r="L601" i="2"/>
  <c r="L606" i="2"/>
  <c r="L400" i="2"/>
  <c r="L388" i="2"/>
  <c r="L99" i="2"/>
  <c r="L321" i="2"/>
  <c r="L233" i="2"/>
  <c r="L110" i="2"/>
  <c r="L60" i="2"/>
  <c r="L10" i="2"/>
  <c r="L151" i="2"/>
  <c r="L28" i="2"/>
  <c r="L337" i="2"/>
  <c r="L48" i="2"/>
  <c r="L8" i="2"/>
  <c r="L421" i="2"/>
  <c r="L168" i="2"/>
  <c r="L34" i="2"/>
  <c r="L182" i="2"/>
  <c r="L133" i="2"/>
  <c r="L513" i="2"/>
  <c r="L679" i="2"/>
  <c r="L325" i="2"/>
  <c r="L240" i="2"/>
  <c r="L69" i="2"/>
  <c r="L462" i="2"/>
  <c r="L533" i="2"/>
  <c r="L191" i="2"/>
  <c r="L170" i="2"/>
  <c r="L269" i="2"/>
  <c r="L343" i="2"/>
  <c r="L78" i="2"/>
  <c r="L646" i="2"/>
  <c r="L368" i="2"/>
  <c r="L169" i="2"/>
  <c r="L47" i="2"/>
  <c r="L217" i="2"/>
  <c r="L18" i="2"/>
  <c r="L124" i="2"/>
  <c r="L281" i="2"/>
  <c r="L396" i="2"/>
  <c r="L632" i="2"/>
  <c r="L703" i="2"/>
  <c r="L678" i="2"/>
  <c r="L316" i="2"/>
  <c r="L189" i="2"/>
  <c r="L410" i="2"/>
  <c r="L390" i="2"/>
  <c r="L555" i="2"/>
  <c r="L630" i="2"/>
  <c r="L317" i="2"/>
  <c r="L282" i="2"/>
  <c r="L363" i="2"/>
  <c r="L7" i="2"/>
  <c r="L383" i="2"/>
  <c r="L466" i="2"/>
  <c r="L262" i="2"/>
  <c r="L186" i="2"/>
  <c r="L722" i="2"/>
  <c r="L27" i="2"/>
  <c r="L190" i="2"/>
  <c r="L29" i="2"/>
  <c r="L289" i="2"/>
  <c r="L478" i="2"/>
  <c r="L187" i="2"/>
  <c r="L413" i="2"/>
  <c r="L241" i="2"/>
  <c r="L385" i="2"/>
  <c r="L235" i="2"/>
  <c r="L278" i="2"/>
  <c r="L584" i="2"/>
  <c r="L473" i="2"/>
  <c r="L512" i="2"/>
  <c r="L179" i="2"/>
  <c r="L647" i="2"/>
  <c r="L153" i="2"/>
  <c r="L521" i="2"/>
  <c r="L249" i="2"/>
  <c r="L564" i="2"/>
  <c r="L329" i="2"/>
  <c r="L578" i="2"/>
  <c r="L570" i="2"/>
  <c r="L591" i="2"/>
  <c r="L658" i="2"/>
  <c r="L650" i="2"/>
  <c r="L486" i="2"/>
  <c r="L607" i="2"/>
  <c r="L454" i="2"/>
  <c r="L41" i="2"/>
  <c r="L264" i="2"/>
  <c r="L588" i="2"/>
  <c r="L165" i="2"/>
  <c r="L261" i="2"/>
  <c r="L143" i="2"/>
  <c r="L503" i="2"/>
  <c r="L604" i="2"/>
  <c r="L90" i="2"/>
  <c r="L467" i="2"/>
  <c r="L312" i="2"/>
  <c r="L5" i="2"/>
  <c r="L178" i="2"/>
  <c r="L225" i="2"/>
  <c r="L623" i="2"/>
  <c r="L544" i="2"/>
  <c r="L636" i="2"/>
  <c r="L115" i="2"/>
  <c r="L656" i="2"/>
  <c r="L137" i="2"/>
  <c r="L46" i="2"/>
  <c r="L200" i="2"/>
  <c r="L492" i="2"/>
  <c r="L346" i="2"/>
  <c r="L307" i="2"/>
  <c r="L84" i="2"/>
  <c r="L644" i="2"/>
  <c r="L469" i="2"/>
  <c r="L417" i="2"/>
  <c r="L70" i="2"/>
  <c r="L33" i="2"/>
  <c r="L472" i="2"/>
  <c r="L476" i="2"/>
  <c r="L610" i="2"/>
  <c r="L57" i="2"/>
  <c r="L104" i="2"/>
  <c r="L424" i="2"/>
  <c r="L499" i="2"/>
  <c r="L411" i="2"/>
  <c r="L576" i="2"/>
  <c r="L67" i="2"/>
  <c r="L222" i="2"/>
  <c r="L152" i="2"/>
  <c r="L136" i="2"/>
  <c r="L440" i="2"/>
  <c r="L525" i="2"/>
  <c r="L194" i="2"/>
  <c r="L303" i="2"/>
  <c r="L16" i="2"/>
  <c r="L702" i="2"/>
  <c r="L401" i="2"/>
  <c r="L482" i="2"/>
  <c r="L267" i="2"/>
  <c r="L373" i="2"/>
  <c r="L30" i="2"/>
  <c r="L340" i="2"/>
  <c r="L519" i="2"/>
  <c r="L45" i="2"/>
  <c r="L423" i="2"/>
  <c r="L505" i="2"/>
  <c r="L52" i="2"/>
  <c r="L72" i="2"/>
  <c r="L333" i="2"/>
  <c r="L420" i="2"/>
  <c r="L708" i="2"/>
  <c r="L451" i="2"/>
  <c r="L614" i="2"/>
  <c r="L92" i="2"/>
  <c r="L322" i="2"/>
  <c r="L298" i="2"/>
  <c r="L528" i="2"/>
  <c r="L17" i="2"/>
  <c r="L141" i="2"/>
  <c r="L443" i="2"/>
  <c r="L354" i="2"/>
  <c r="L686" i="2"/>
  <c r="L446" i="2"/>
  <c r="L334" i="2"/>
  <c r="L184" i="2"/>
  <c r="L568" i="2"/>
  <c r="L381" i="2"/>
  <c r="L721" i="2"/>
  <c r="L25" i="2"/>
  <c r="L308" i="2"/>
  <c r="L594" i="2"/>
  <c r="L615" i="2"/>
  <c r="L402" i="2"/>
  <c r="L95" i="2"/>
  <c r="L395" i="2"/>
  <c r="L494" i="2"/>
  <c r="L683" i="2"/>
  <c r="L378" i="2"/>
  <c r="L369" i="2"/>
  <c r="L371" i="2"/>
  <c r="L460" i="2"/>
  <c r="L566" i="2"/>
  <c r="L361" i="2"/>
  <c r="L479" i="2"/>
  <c r="L56" i="2"/>
  <c r="L218" i="2"/>
  <c r="L419" i="2"/>
  <c r="L409" i="2"/>
  <c r="L392" i="2"/>
  <c r="L89" i="2"/>
  <c r="L464" i="2"/>
  <c r="L253" i="2"/>
  <c r="L2" i="2"/>
  <c r="L562" i="2"/>
  <c r="L207" i="2"/>
  <c r="L83" i="2"/>
  <c r="L342" i="2"/>
  <c r="L212" i="2"/>
  <c r="L74" i="2"/>
  <c r="L155" i="2"/>
  <c r="L50" i="2"/>
  <c r="L338" i="2"/>
  <c r="L561" i="2"/>
  <c r="L144" i="2"/>
  <c r="L175" i="2"/>
  <c r="L127" i="2"/>
  <c r="L682" i="2"/>
  <c r="L612" i="2"/>
  <c r="L349" i="2"/>
  <c r="L515" i="2"/>
  <c r="L211" i="2"/>
  <c r="L344" i="2"/>
  <c r="L61" i="2"/>
  <c r="L177" i="2"/>
  <c r="L271" i="2"/>
  <c r="L80" i="2"/>
  <c r="L558" i="2"/>
  <c r="L405" i="2"/>
  <c r="L112" i="2"/>
  <c r="L457" i="2"/>
  <c r="L266" i="2"/>
  <c r="L575" i="2"/>
  <c r="L258" i="2"/>
  <c r="L202" i="2"/>
  <c r="L21" i="2"/>
  <c r="L273" i="2"/>
  <c r="L351" i="2"/>
  <c r="L332" i="2"/>
  <c r="L554" i="2"/>
  <c r="L135" i="2"/>
  <c r="L313" i="2"/>
  <c r="L435" i="2"/>
  <c r="L272" i="2"/>
  <c r="L257" i="2"/>
  <c r="L674" i="2"/>
  <c r="L565" i="2"/>
  <c r="L195" i="2"/>
  <c r="L159" i="2"/>
  <c r="L414" i="2"/>
  <c r="L76" i="2"/>
  <c r="L256" i="2"/>
  <c r="L216" i="2"/>
  <c r="L12" i="2"/>
  <c r="L106" i="2"/>
  <c r="L548" i="2"/>
  <c r="L82" i="2"/>
  <c r="L192" i="2"/>
  <c r="L279" i="2"/>
  <c r="L608" i="2"/>
  <c r="L71" i="2"/>
  <c r="L102" i="2"/>
  <c r="L302" i="2"/>
  <c r="L577" i="2"/>
  <c r="L719" i="2"/>
  <c r="L131" i="2"/>
  <c r="L669" i="2"/>
  <c r="L514" i="2"/>
  <c r="L204" i="2"/>
  <c r="L171" i="2"/>
  <c r="L185" i="2"/>
  <c r="L105" i="2"/>
  <c r="L172" i="2"/>
  <c r="L181" i="2"/>
  <c r="L38" i="2"/>
  <c r="L35" i="2"/>
  <c r="L13" i="2"/>
  <c r="L22" i="2"/>
  <c r="L198" i="2"/>
  <c r="L139" i="2"/>
  <c r="L375" i="2"/>
  <c r="L685" i="2"/>
  <c r="L531" i="2"/>
  <c r="L162" i="2"/>
  <c r="L536" i="2"/>
  <c r="L541" i="2"/>
  <c r="L77" i="2"/>
  <c r="L11" i="2"/>
  <c r="L426" i="2"/>
  <c r="L586" i="2"/>
  <c r="L234" i="2"/>
  <c r="L654" i="2"/>
  <c r="L49" i="2"/>
  <c r="L6" i="2"/>
  <c r="L44" i="2"/>
  <c r="L341" i="2"/>
  <c r="L259" i="2"/>
  <c r="L667" i="2"/>
  <c r="L620" i="2"/>
  <c r="L613" i="2"/>
  <c r="L150" i="2"/>
  <c r="L355" i="2"/>
  <c r="L367" i="2"/>
  <c r="L328" i="2"/>
  <c r="L330" i="2"/>
  <c r="L188" i="2"/>
  <c r="L3" i="2"/>
  <c r="L506" i="2"/>
  <c r="L510" i="2"/>
  <c r="L569" i="2"/>
  <c r="L498" i="2"/>
  <c r="L32" i="2"/>
  <c r="L223" i="2"/>
  <c r="L688" i="2"/>
  <c r="L53" i="2"/>
  <c r="L236" i="2"/>
  <c r="L265" i="2"/>
  <c r="L58" i="2"/>
  <c r="L327" i="2"/>
  <c r="L491" i="2"/>
  <c r="L100" i="2"/>
  <c r="L14" i="2"/>
  <c r="L160" i="2"/>
  <c r="L173" i="2"/>
  <c r="L347" i="2"/>
  <c r="L348" i="2"/>
  <c r="L229" i="2"/>
  <c r="L641" i="2"/>
  <c r="L126" i="2"/>
  <c r="L228" i="2"/>
  <c r="L24" i="2"/>
  <c r="L210" i="2"/>
  <c r="L248" i="2"/>
  <c r="L556" i="2"/>
  <c r="L618" i="2"/>
  <c r="L197" i="2"/>
  <c r="L549" i="2"/>
  <c r="L616" i="2"/>
  <c r="L252" i="2"/>
  <c r="L43" i="2"/>
  <c r="L246" i="2"/>
  <c r="L487" i="2"/>
  <c r="L251" i="2"/>
  <c r="L523" i="2"/>
  <c r="L219" i="2"/>
  <c r="L166" i="2"/>
  <c r="L15" i="2"/>
  <c r="L270" i="2"/>
  <c r="L220" i="2"/>
  <c r="L167" i="2"/>
  <c r="L119" i="2"/>
  <c r="L707" i="2"/>
  <c r="L31" i="2"/>
  <c r="L664" i="2"/>
  <c r="L147" i="2"/>
  <c r="L609" i="2"/>
  <c r="L538" i="2"/>
  <c r="L732" i="2"/>
  <c r="L109" i="2"/>
  <c r="L294" i="2"/>
  <c r="L412" i="2"/>
  <c r="L692" i="2"/>
  <c r="L293" i="2"/>
  <c r="L54" i="2"/>
  <c r="L128" i="2"/>
  <c r="L571" i="2"/>
  <c r="L305" i="2"/>
  <c r="L507" i="2"/>
  <c r="L483" i="2"/>
  <c r="L631" i="2"/>
  <c r="L214" i="2"/>
  <c r="L86" i="2"/>
  <c r="L598" i="2"/>
  <c r="L496" i="2"/>
  <c r="L154" i="2"/>
  <c r="L459" i="2"/>
  <c r="L633" i="2"/>
  <c r="L649" i="2"/>
  <c r="L64" i="2"/>
  <c r="L39" i="2"/>
  <c r="L432" i="2"/>
  <c r="L406" i="2"/>
  <c r="L716" i="2"/>
  <c r="L651" i="2"/>
  <c r="L292" i="2"/>
  <c r="L429" i="2"/>
  <c r="L693" i="2"/>
  <c r="L9" i="2"/>
  <c r="L156" i="2"/>
  <c r="L226" i="2"/>
  <c r="L526" i="2"/>
  <c r="L91" i="2"/>
  <c r="L592" i="2"/>
  <c r="L422" i="2"/>
  <c r="L704" i="2"/>
  <c r="L624" i="2"/>
  <c r="L93" i="2"/>
  <c r="L20" i="2"/>
  <c r="L138" i="2"/>
  <c r="L359" i="2"/>
  <c r="L183" i="2"/>
  <c r="L404" i="2"/>
  <c r="L574" i="2"/>
  <c r="L717" i="2"/>
  <c r="L652" i="2"/>
  <c r="L665" i="2"/>
  <c r="L362" i="2"/>
  <c r="L19" i="2"/>
  <c r="L157" i="2"/>
  <c r="L370" i="2"/>
  <c r="L26" i="2"/>
  <c r="L161" i="2"/>
  <c r="L456" i="2"/>
  <c r="L529" i="2"/>
  <c r="L534" i="2"/>
  <c r="L130" i="2"/>
  <c r="L107" i="2"/>
  <c r="L712" i="2"/>
  <c r="L101" i="2"/>
  <c r="L619" i="2"/>
  <c r="L611" i="2"/>
  <c r="L713" i="2"/>
  <c r="L484" i="2"/>
  <c r="L199" i="2"/>
  <c r="L158" i="2"/>
  <c r="L339" i="2"/>
  <c r="L108" i="2"/>
  <c r="L224" i="2"/>
  <c r="L621" i="2"/>
  <c r="L589" i="2"/>
  <c r="L540" i="2"/>
  <c r="L300" i="2"/>
  <c r="L408" i="2"/>
  <c r="L23" i="2"/>
  <c r="L532" i="2"/>
  <c r="L320" i="2"/>
  <c r="L488" i="2"/>
  <c r="L357" i="2"/>
  <c r="L79" i="2"/>
  <c r="L434" i="2"/>
  <c r="L520" i="2"/>
  <c r="L315" i="2"/>
  <c r="L444" i="2"/>
  <c r="L441" i="2"/>
  <c r="L522" i="2"/>
  <c r="L474" i="2"/>
  <c r="L286" i="2"/>
  <c r="L617" i="2"/>
  <c r="L449" i="2"/>
  <c r="L193" i="2"/>
  <c r="L353" i="2"/>
  <c r="L465" i="2"/>
  <c r="L585" i="2"/>
  <c r="L602" i="2"/>
  <c r="L380" i="2"/>
  <c r="L470" i="2"/>
  <c r="L490" i="2"/>
  <c r="L75" i="2"/>
  <c r="L699" i="2"/>
  <c r="L437" i="2"/>
  <c r="L121" i="2"/>
  <c r="L730" i="2"/>
  <c r="L336" i="2"/>
  <c r="L622" i="2"/>
  <c r="L593" i="2"/>
  <c r="L280" i="2"/>
  <c r="L627" i="2"/>
  <c r="L724" i="2"/>
  <c r="L176" i="2"/>
  <c r="L180" i="2"/>
  <c r="L727" i="2"/>
  <c r="L596" i="2"/>
  <c r="L500" i="2"/>
  <c r="L542" i="2"/>
  <c r="L407" i="2"/>
  <c r="L116" i="2"/>
  <c r="L376" i="2"/>
  <c r="L288" i="2"/>
  <c r="L597" i="2"/>
  <c r="L447" i="2"/>
  <c r="L653" i="2"/>
  <c r="L122" i="2"/>
  <c r="L495" i="2"/>
  <c r="L242" i="2"/>
  <c r="L37" i="2"/>
  <c r="L645" i="2"/>
  <c r="L546" i="2"/>
  <c r="L638" i="2"/>
  <c r="L335" i="2"/>
  <c r="L36" i="2"/>
  <c r="L237" i="2"/>
  <c r="L117" i="2"/>
  <c r="L98" i="2"/>
  <c r="L694" i="2"/>
  <c r="L455" i="2"/>
  <c r="L677" i="2"/>
  <c r="L480" i="2"/>
  <c r="L379" i="2"/>
  <c r="L103" i="2"/>
  <c r="L145" i="2"/>
  <c r="L670" i="2"/>
  <c r="L425" i="2"/>
  <c r="L140" i="2"/>
  <c r="L393" i="2"/>
  <c r="L471" i="2"/>
  <c r="L539" i="2"/>
  <c r="L715" i="2"/>
  <c r="L595" i="2"/>
  <c r="L563" i="2"/>
  <c r="L250" i="2"/>
  <c r="L254" i="2"/>
  <c r="L134" i="2"/>
  <c r="L318" i="2"/>
  <c r="L85" i="2"/>
  <c r="L382" i="2"/>
  <c r="L684" i="2"/>
  <c r="L634" i="2"/>
  <c r="L511" i="2"/>
  <c r="L230" i="2"/>
  <c r="L676" i="2"/>
  <c r="L306" i="2"/>
  <c r="L113" i="2"/>
  <c r="L96" i="2"/>
  <c r="L389" i="2"/>
  <c r="L356" i="2"/>
  <c r="L244" i="2"/>
  <c r="L573" i="2"/>
  <c r="L149" i="2"/>
  <c r="L55" i="2"/>
  <c r="L416" i="2"/>
  <c r="L387" i="2"/>
  <c r="L572" i="2"/>
  <c r="L587" i="2"/>
  <c r="L642" i="2"/>
  <c r="L399" i="2"/>
  <c r="L59" i="2"/>
  <c r="L731" i="2"/>
  <c r="L726" i="2"/>
  <c r="L666" i="2"/>
  <c r="L352" i="2"/>
  <c r="L65" i="2"/>
  <c r="L662" i="2"/>
  <c r="L660" i="2"/>
  <c r="L501" i="2"/>
  <c r="L296" i="2"/>
  <c r="L696" i="2"/>
  <c r="L263" i="2"/>
  <c r="L174" i="2"/>
  <c r="L590" i="2"/>
  <c r="L163" i="2"/>
  <c r="L398" i="2"/>
  <c r="L489" i="2"/>
  <c r="L40" i="2"/>
  <c r="L559" i="2"/>
  <c r="L287" i="2"/>
  <c r="L311" i="2"/>
  <c r="L304" i="2"/>
  <c r="L714" i="2"/>
  <c r="L324" i="2"/>
  <c r="L697" i="2"/>
  <c r="L374" i="2"/>
  <c r="L579" i="2"/>
  <c r="L215" i="2"/>
  <c r="L675" i="2"/>
  <c r="L461" i="2"/>
  <c r="L146" i="2"/>
  <c r="L232" i="2"/>
  <c r="L475" i="2"/>
  <c r="L691" i="2"/>
  <c r="L94" i="2"/>
  <c r="L516" i="2"/>
  <c r="L655" i="2"/>
  <c r="L518" i="2"/>
  <c r="L733" i="2"/>
  <c r="L299" i="2"/>
  <c r="L196" i="2"/>
  <c r="L706" i="2"/>
  <c r="L284" i="2"/>
  <c r="L323" i="2"/>
  <c r="L629" i="2"/>
  <c r="L509" i="2"/>
  <c r="L639" i="2"/>
  <c r="L377" i="2"/>
  <c r="L640" i="2"/>
  <c r="L524" i="2"/>
  <c r="L243" i="2"/>
  <c r="L403" i="2"/>
  <c r="L600" i="2"/>
  <c r="L504" i="2"/>
  <c r="L481" i="2"/>
  <c r="L201" i="2"/>
  <c r="L530" i="2"/>
  <c r="L274" i="2"/>
  <c r="L701" i="2"/>
  <c r="L319" i="2"/>
  <c r="L111" i="2"/>
  <c r="L290" i="2"/>
  <c r="L551" i="2"/>
  <c r="L297" i="2"/>
  <c r="L142" i="2"/>
  <c r="L552" i="2"/>
  <c r="L227" i="2"/>
  <c r="L547" i="2"/>
  <c r="L718" i="2"/>
  <c r="L275" i="2"/>
  <c r="L445" i="2"/>
  <c r="L314" i="2"/>
  <c r="L502" i="2"/>
  <c r="L557" i="2"/>
  <c r="L221" i="2"/>
  <c r="L463" i="2"/>
  <c r="L331" i="2"/>
  <c r="L372" i="2"/>
  <c r="L415" i="2"/>
  <c r="L625" i="2"/>
  <c r="L657" i="2"/>
  <c r="L698" i="2"/>
  <c r="L687" i="2"/>
  <c r="L545" i="2"/>
  <c r="L543" i="2"/>
  <c r="L360" i="2"/>
  <c r="L680" i="2"/>
  <c r="L729" i="2"/>
  <c r="L599" i="2"/>
  <c r="L637" i="2"/>
  <c r="L695" i="2"/>
  <c r="L659" i="2"/>
  <c r="L438" i="2"/>
  <c r="L671" i="2"/>
  <c r="L672" i="2"/>
  <c r="L535" i="2"/>
  <c r="L626" i="2"/>
  <c r="L648" i="2"/>
  <c r="L485" i="2"/>
  <c r="L681" i="2"/>
  <c r="L690" i="2"/>
  <c r="L580" i="2"/>
  <c r="L661" i="2"/>
  <c r="L723" i="2"/>
  <c r="L725" i="2"/>
  <c r="L709" i="2"/>
  <c r="L700" i="2"/>
  <c r="L711" i="2"/>
  <c r="L728" i="2"/>
  <c r="L643" i="2"/>
  <c r="L668" i="2"/>
  <c r="L720" i="2"/>
  <c r="J628" i="2"/>
  <c r="J581" i="2"/>
  <c r="J583" i="2"/>
  <c r="J87" i="2"/>
  <c r="J358" i="2"/>
  <c r="J450" i="2"/>
  <c r="J391" i="2"/>
  <c r="J550" i="2"/>
  <c r="J365" i="2"/>
  <c r="J560" i="2"/>
  <c r="J283" i="2"/>
  <c r="J428" i="2"/>
  <c r="J148" i="2"/>
  <c r="J710" i="2"/>
  <c r="J97" i="2"/>
  <c r="J553" i="2"/>
  <c r="J439" i="2"/>
  <c r="J51" i="2"/>
  <c r="J673" i="2"/>
  <c r="J394" i="2"/>
  <c r="J477" i="2"/>
  <c r="J453" i="2"/>
  <c r="J448" i="2"/>
  <c r="J208" i="2"/>
  <c r="J68" i="2"/>
  <c r="J239" i="2"/>
  <c r="J603" i="2"/>
  <c r="J309" i="2"/>
  <c r="J129" i="2"/>
  <c r="J635" i="2"/>
  <c r="J497" i="2"/>
  <c r="J605" i="2"/>
  <c r="J364" i="2"/>
  <c r="J4" i="2"/>
  <c r="J63" i="2"/>
  <c r="J705" i="2"/>
  <c r="J427" i="2"/>
  <c r="J205" i="2"/>
  <c r="J118" i="2"/>
  <c r="J663" i="2"/>
  <c r="J350" i="2"/>
  <c r="J310" i="2"/>
  <c r="J277" i="2"/>
  <c r="J537" i="2"/>
  <c r="J81" i="2"/>
  <c r="J582" i="2"/>
  <c r="J203" i="2"/>
  <c r="J245" i="2"/>
  <c r="J206" i="2"/>
  <c r="J326" i="2"/>
  <c r="J164" i="2"/>
  <c r="J517" i="2"/>
  <c r="J73" i="2"/>
  <c r="J436" i="2"/>
  <c r="J345" i="2"/>
  <c r="J508" i="2"/>
  <c r="J468" i="2"/>
  <c r="J291" i="2"/>
  <c r="J260" i="2"/>
  <c r="J132" i="2"/>
  <c r="J255" i="2"/>
  <c r="J247" i="2"/>
  <c r="J295" i="2"/>
  <c r="J527" i="2"/>
  <c r="J123" i="2"/>
  <c r="J88" i="2"/>
  <c r="J384" i="2"/>
  <c r="J458" i="2"/>
  <c r="J366" i="2"/>
  <c r="J62" i="2"/>
  <c r="J433" i="2"/>
  <c r="J125" i="2"/>
  <c r="J418" i="2"/>
  <c r="J567" i="2"/>
  <c r="J276" i="2"/>
  <c r="J268" i="2"/>
  <c r="J42" i="2"/>
  <c r="J442" i="2"/>
  <c r="J114" i="2"/>
  <c r="J238" i="2"/>
  <c r="J397" i="2"/>
  <c r="J431" i="2"/>
  <c r="J493" i="2"/>
  <c r="J285" i="2"/>
  <c r="J120" i="2"/>
  <c r="J386" i="2"/>
  <c r="J430" i="2"/>
  <c r="J231" i="2"/>
  <c r="J213" i="2"/>
  <c r="J209" i="2"/>
  <c r="J66" i="2"/>
  <c r="J689" i="2"/>
  <c r="J301" i="2"/>
  <c r="J452" i="2"/>
  <c r="J601" i="2"/>
  <c r="J606" i="2"/>
  <c r="J400" i="2"/>
  <c r="J388" i="2"/>
  <c r="J99" i="2"/>
  <c r="J321" i="2"/>
  <c r="J233" i="2"/>
  <c r="J110" i="2"/>
  <c r="J60" i="2"/>
  <c r="J10" i="2"/>
  <c r="J151" i="2"/>
  <c r="J28" i="2"/>
  <c r="J337" i="2"/>
  <c r="J48" i="2"/>
  <c r="J8" i="2"/>
  <c r="J421" i="2"/>
  <c r="J168" i="2"/>
  <c r="J34" i="2"/>
  <c r="J182" i="2"/>
  <c r="J133" i="2"/>
  <c r="J513" i="2"/>
  <c r="J679" i="2"/>
  <c r="J325" i="2"/>
  <c r="J240" i="2"/>
  <c r="J69" i="2"/>
  <c r="J462" i="2"/>
  <c r="J533" i="2"/>
  <c r="J191" i="2"/>
  <c r="J170" i="2"/>
  <c r="J269" i="2"/>
  <c r="J343" i="2"/>
  <c r="J78" i="2"/>
  <c r="J646" i="2"/>
  <c r="J368" i="2"/>
  <c r="J169" i="2"/>
  <c r="J47" i="2"/>
  <c r="J217" i="2"/>
  <c r="J18" i="2"/>
  <c r="J124" i="2"/>
  <c r="J281" i="2"/>
  <c r="J396" i="2"/>
  <c r="J632" i="2"/>
  <c r="J703" i="2"/>
  <c r="J678" i="2"/>
  <c r="J316" i="2"/>
  <c r="J189" i="2"/>
  <c r="J410" i="2"/>
  <c r="J390" i="2"/>
  <c r="J555" i="2"/>
  <c r="J630" i="2"/>
  <c r="J317" i="2"/>
  <c r="J282" i="2"/>
  <c r="J363" i="2"/>
  <c r="J7" i="2"/>
  <c r="J383" i="2"/>
  <c r="J466" i="2"/>
  <c r="J262" i="2"/>
  <c r="J186" i="2"/>
  <c r="J722" i="2"/>
  <c r="J27" i="2"/>
  <c r="J190" i="2"/>
  <c r="J29" i="2"/>
  <c r="J289" i="2"/>
  <c r="J478" i="2"/>
  <c r="J187" i="2"/>
  <c r="J413" i="2"/>
  <c r="J241" i="2"/>
  <c r="J385" i="2"/>
  <c r="J235" i="2"/>
  <c r="J278" i="2"/>
  <c r="J584" i="2"/>
  <c r="J473" i="2"/>
  <c r="J512" i="2"/>
  <c r="J179" i="2"/>
  <c r="J647" i="2"/>
  <c r="J153" i="2"/>
  <c r="J521" i="2"/>
  <c r="J249" i="2"/>
  <c r="J564" i="2"/>
  <c r="J329" i="2"/>
  <c r="J578" i="2"/>
  <c r="J570" i="2"/>
  <c r="J591" i="2"/>
  <c r="J658" i="2"/>
  <c r="J650" i="2"/>
  <c r="J486" i="2"/>
  <c r="J607" i="2"/>
  <c r="J454" i="2"/>
  <c r="J41" i="2"/>
  <c r="J264" i="2"/>
  <c r="J588" i="2"/>
  <c r="J165" i="2"/>
  <c r="J261" i="2"/>
  <c r="J143" i="2"/>
  <c r="J503" i="2"/>
  <c r="J604" i="2"/>
  <c r="J90" i="2"/>
  <c r="J467" i="2"/>
  <c r="J312" i="2"/>
  <c r="J5" i="2"/>
  <c r="J178" i="2"/>
  <c r="J225" i="2"/>
  <c r="J623" i="2"/>
  <c r="J544" i="2"/>
  <c r="J636" i="2"/>
  <c r="J115" i="2"/>
  <c r="J656" i="2"/>
  <c r="J137" i="2"/>
  <c r="J46" i="2"/>
  <c r="J200" i="2"/>
  <c r="J492" i="2"/>
  <c r="J346" i="2"/>
  <c r="J307" i="2"/>
  <c r="J84" i="2"/>
  <c r="J644" i="2"/>
  <c r="J469" i="2"/>
  <c r="J417" i="2"/>
  <c r="J70" i="2"/>
  <c r="J33" i="2"/>
  <c r="J472" i="2"/>
  <c r="J476" i="2"/>
  <c r="J610" i="2"/>
  <c r="J57" i="2"/>
  <c r="J104" i="2"/>
  <c r="J424" i="2"/>
  <c r="J499" i="2"/>
  <c r="J411" i="2"/>
  <c r="J576" i="2"/>
  <c r="J67" i="2"/>
  <c r="J222" i="2"/>
  <c r="J152" i="2"/>
  <c r="J136" i="2"/>
  <c r="J440" i="2"/>
  <c r="J525" i="2"/>
  <c r="J194" i="2"/>
  <c r="J303" i="2"/>
  <c r="J16" i="2"/>
  <c r="J702" i="2"/>
  <c r="J401" i="2"/>
  <c r="J482" i="2"/>
  <c r="J267" i="2"/>
  <c r="J373" i="2"/>
  <c r="J30" i="2"/>
  <c r="J340" i="2"/>
  <c r="J519" i="2"/>
  <c r="J45" i="2"/>
  <c r="J423" i="2"/>
  <c r="J505" i="2"/>
  <c r="J52" i="2"/>
  <c r="J72" i="2"/>
  <c r="J333" i="2"/>
  <c r="J420" i="2"/>
  <c r="J708" i="2"/>
  <c r="J451" i="2"/>
  <c r="J614" i="2"/>
  <c r="J92" i="2"/>
  <c r="J322" i="2"/>
  <c r="J298" i="2"/>
  <c r="J528" i="2"/>
  <c r="J17" i="2"/>
  <c r="J141" i="2"/>
  <c r="J443" i="2"/>
  <c r="J354" i="2"/>
  <c r="J686" i="2"/>
  <c r="J446" i="2"/>
  <c r="J334" i="2"/>
  <c r="J184" i="2"/>
  <c r="J568" i="2"/>
  <c r="J381" i="2"/>
  <c r="J721" i="2"/>
  <c r="J25" i="2"/>
  <c r="J308" i="2"/>
  <c r="J594" i="2"/>
  <c r="J615" i="2"/>
  <c r="J402" i="2"/>
  <c r="J95" i="2"/>
  <c r="J395" i="2"/>
  <c r="J494" i="2"/>
  <c r="J683" i="2"/>
  <c r="J378" i="2"/>
  <c r="J369" i="2"/>
  <c r="J371" i="2"/>
  <c r="J460" i="2"/>
  <c r="J566" i="2"/>
  <c r="J361" i="2"/>
  <c r="J479" i="2"/>
  <c r="J56" i="2"/>
  <c r="J218" i="2"/>
  <c r="J419" i="2"/>
  <c r="J409" i="2"/>
  <c r="J392" i="2"/>
  <c r="J89" i="2"/>
  <c r="J464" i="2"/>
  <c r="J253" i="2"/>
  <c r="J2" i="2"/>
  <c r="J562" i="2"/>
  <c r="J207" i="2"/>
  <c r="J83" i="2"/>
  <c r="J342" i="2"/>
  <c r="J212" i="2"/>
  <c r="J74" i="2"/>
  <c r="J155" i="2"/>
  <c r="J50" i="2"/>
  <c r="J338" i="2"/>
  <c r="J561" i="2"/>
  <c r="J144" i="2"/>
  <c r="J175" i="2"/>
  <c r="J127" i="2"/>
  <c r="J682" i="2"/>
  <c r="J612" i="2"/>
  <c r="J349" i="2"/>
  <c r="J515" i="2"/>
  <c r="J211" i="2"/>
  <c r="J344" i="2"/>
  <c r="J61" i="2"/>
  <c r="J177" i="2"/>
  <c r="J271" i="2"/>
  <c r="J80" i="2"/>
  <c r="J558" i="2"/>
  <c r="J405" i="2"/>
  <c r="J112" i="2"/>
  <c r="J457" i="2"/>
  <c r="J266" i="2"/>
  <c r="J575" i="2"/>
  <c r="J258" i="2"/>
  <c r="J202" i="2"/>
  <c r="J21" i="2"/>
  <c r="J273" i="2"/>
  <c r="J351" i="2"/>
  <c r="J332" i="2"/>
  <c r="J554" i="2"/>
  <c r="J135" i="2"/>
  <c r="J313" i="2"/>
  <c r="J435" i="2"/>
  <c r="J272" i="2"/>
  <c r="J257" i="2"/>
  <c r="J674" i="2"/>
  <c r="J565" i="2"/>
  <c r="J195" i="2"/>
  <c r="J159" i="2"/>
  <c r="J414" i="2"/>
  <c r="J76" i="2"/>
  <c r="J256" i="2"/>
  <c r="J216" i="2"/>
  <c r="J12" i="2"/>
  <c r="J106" i="2"/>
  <c r="J548" i="2"/>
  <c r="J82" i="2"/>
  <c r="J192" i="2"/>
  <c r="J279" i="2"/>
  <c r="J608" i="2"/>
  <c r="J71" i="2"/>
  <c r="J102" i="2"/>
  <c r="J302" i="2"/>
  <c r="J577" i="2"/>
  <c r="J719" i="2"/>
  <c r="J131" i="2"/>
  <c r="J669" i="2"/>
  <c r="J514" i="2"/>
  <c r="J204" i="2"/>
  <c r="J171" i="2"/>
  <c r="J185" i="2"/>
  <c r="J105" i="2"/>
  <c r="J172" i="2"/>
  <c r="J181" i="2"/>
  <c r="J38" i="2"/>
  <c r="J35" i="2"/>
  <c r="J13" i="2"/>
  <c r="J22" i="2"/>
  <c r="J198" i="2"/>
  <c r="J139" i="2"/>
  <c r="J375" i="2"/>
  <c r="J685" i="2"/>
  <c r="J531" i="2"/>
  <c r="J162" i="2"/>
  <c r="J536" i="2"/>
  <c r="J541" i="2"/>
  <c r="J77" i="2"/>
  <c r="J11" i="2"/>
  <c r="J426" i="2"/>
  <c r="J586" i="2"/>
  <c r="J234" i="2"/>
  <c r="J654" i="2"/>
  <c r="J49" i="2"/>
  <c r="J6" i="2"/>
  <c r="J44" i="2"/>
  <c r="J341" i="2"/>
  <c r="J259" i="2"/>
  <c r="J667" i="2"/>
  <c r="J620" i="2"/>
  <c r="J613" i="2"/>
  <c r="J150" i="2"/>
  <c r="J355" i="2"/>
  <c r="J367" i="2"/>
  <c r="J328" i="2"/>
  <c r="J330" i="2"/>
  <c r="J188" i="2"/>
  <c r="J3" i="2"/>
  <c r="J506" i="2"/>
  <c r="J510" i="2"/>
  <c r="J569" i="2"/>
  <c r="J498" i="2"/>
  <c r="J32" i="2"/>
  <c r="J223" i="2"/>
  <c r="J688" i="2"/>
  <c r="J53" i="2"/>
  <c r="J236" i="2"/>
  <c r="J265" i="2"/>
  <c r="J58" i="2"/>
  <c r="J327" i="2"/>
  <c r="J491" i="2"/>
  <c r="J100" i="2"/>
  <c r="J14" i="2"/>
  <c r="J160" i="2"/>
  <c r="J173" i="2"/>
  <c r="J347" i="2"/>
  <c r="J348" i="2"/>
  <c r="J229" i="2"/>
  <c r="J641" i="2"/>
  <c r="J126" i="2"/>
  <c r="J228" i="2"/>
  <c r="J24" i="2"/>
  <c r="J210" i="2"/>
  <c r="J248" i="2"/>
  <c r="J556" i="2"/>
  <c r="J618" i="2"/>
  <c r="J197" i="2"/>
  <c r="J549" i="2"/>
  <c r="J616" i="2"/>
  <c r="J252" i="2"/>
  <c r="J43" i="2"/>
  <c r="J246" i="2"/>
  <c r="J487" i="2"/>
  <c r="J251" i="2"/>
  <c r="J523" i="2"/>
  <c r="J219" i="2"/>
  <c r="J166" i="2"/>
  <c r="J15" i="2"/>
  <c r="J270" i="2"/>
  <c r="J220" i="2"/>
  <c r="J167" i="2"/>
  <c r="J119" i="2"/>
  <c r="J707" i="2"/>
  <c r="J31" i="2"/>
  <c r="J664" i="2"/>
  <c r="J147" i="2"/>
  <c r="J609" i="2"/>
  <c r="J538" i="2"/>
  <c r="J732" i="2"/>
  <c r="J109" i="2"/>
  <c r="J294" i="2"/>
  <c r="J412" i="2"/>
  <c r="J692" i="2"/>
  <c r="J293" i="2"/>
  <c r="J54" i="2"/>
  <c r="J128" i="2"/>
  <c r="J571" i="2"/>
  <c r="J305" i="2"/>
  <c r="J507" i="2"/>
  <c r="J483" i="2"/>
  <c r="J631" i="2"/>
  <c r="J214" i="2"/>
  <c r="J86" i="2"/>
  <c r="J598" i="2"/>
  <c r="J496" i="2"/>
  <c r="J154" i="2"/>
  <c r="J459" i="2"/>
  <c r="J633" i="2"/>
  <c r="J649" i="2"/>
  <c r="J64" i="2"/>
  <c r="J39" i="2"/>
  <c r="J432" i="2"/>
  <c r="J406" i="2"/>
  <c r="J716" i="2"/>
  <c r="J651" i="2"/>
  <c r="J292" i="2"/>
  <c r="J429" i="2"/>
  <c r="J693" i="2"/>
  <c r="J9" i="2"/>
  <c r="J156" i="2"/>
  <c r="J226" i="2"/>
  <c r="J526" i="2"/>
  <c r="J91" i="2"/>
  <c r="J592" i="2"/>
  <c r="J422" i="2"/>
  <c r="J704" i="2"/>
  <c r="J624" i="2"/>
  <c r="J93" i="2"/>
  <c r="J20" i="2"/>
  <c r="J138" i="2"/>
  <c r="J359" i="2"/>
  <c r="J183" i="2"/>
  <c r="J404" i="2"/>
  <c r="J574" i="2"/>
  <c r="J717" i="2"/>
  <c r="J652" i="2"/>
  <c r="J665" i="2"/>
  <c r="J362" i="2"/>
  <c r="J19" i="2"/>
  <c r="J157" i="2"/>
  <c r="J370" i="2"/>
  <c r="J26" i="2"/>
  <c r="J161" i="2"/>
  <c r="J456" i="2"/>
  <c r="J529" i="2"/>
  <c r="J534" i="2"/>
  <c r="J130" i="2"/>
  <c r="J107" i="2"/>
  <c r="J712" i="2"/>
  <c r="J101" i="2"/>
  <c r="J619" i="2"/>
  <c r="J611" i="2"/>
  <c r="J713" i="2"/>
  <c r="J484" i="2"/>
  <c r="J199" i="2"/>
  <c r="J158" i="2"/>
  <c r="J339" i="2"/>
  <c r="J108" i="2"/>
  <c r="J224" i="2"/>
  <c r="J621" i="2"/>
  <c r="J589" i="2"/>
  <c r="J540" i="2"/>
  <c r="J300" i="2"/>
  <c r="J408" i="2"/>
  <c r="J23" i="2"/>
  <c r="J532" i="2"/>
  <c r="J320" i="2"/>
  <c r="J488" i="2"/>
  <c r="J357" i="2"/>
  <c r="J79" i="2"/>
  <c r="J434" i="2"/>
  <c r="J520" i="2"/>
  <c r="J315" i="2"/>
  <c r="J444" i="2"/>
  <c r="J441" i="2"/>
  <c r="J522" i="2"/>
  <c r="J474" i="2"/>
  <c r="J286" i="2"/>
  <c r="J617" i="2"/>
  <c r="J449" i="2"/>
  <c r="J193" i="2"/>
  <c r="J353" i="2"/>
  <c r="J465" i="2"/>
  <c r="J585" i="2"/>
  <c r="J602" i="2"/>
  <c r="J380" i="2"/>
  <c r="J470" i="2"/>
  <c r="J490" i="2"/>
  <c r="J75" i="2"/>
  <c r="J699" i="2"/>
  <c r="J437" i="2"/>
  <c r="J121" i="2"/>
  <c r="J730" i="2"/>
  <c r="J336" i="2"/>
  <c r="J622" i="2"/>
  <c r="J593" i="2"/>
  <c r="J280" i="2"/>
  <c r="J627" i="2"/>
  <c r="J724" i="2"/>
  <c r="J176" i="2"/>
  <c r="J180" i="2"/>
  <c r="J727" i="2"/>
  <c r="J596" i="2"/>
  <c r="J500" i="2"/>
  <c r="J542" i="2"/>
  <c r="J407" i="2"/>
  <c r="J116" i="2"/>
  <c r="J376" i="2"/>
  <c r="J288" i="2"/>
  <c r="J597" i="2"/>
  <c r="J447" i="2"/>
  <c r="J653" i="2"/>
  <c r="J122" i="2"/>
  <c r="J495" i="2"/>
  <c r="J242" i="2"/>
  <c r="J37" i="2"/>
  <c r="J645" i="2"/>
  <c r="J546" i="2"/>
  <c r="J638" i="2"/>
  <c r="J335" i="2"/>
  <c r="J36" i="2"/>
  <c r="J237" i="2"/>
  <c r="J117" i="2"/>
  <c r="J98" i="2"/>
  <c r="J694" i="2"/>
  <c r="J455" i="2"/>
  <c r="J677" i="2"/>
  <c r="J480" i="2"/>
  <c r="J379" i="2"/>
  <c r="J103" i="2"/>
  <c r="J145" i="2"/>
  <c r="J670" i="2"/>
  <c r="J425" i="2"/>
  <c r="J140" i="2"/>
  <c r="J393" i="2"/>
  <c r="J471" i="2"/>
  <c r="J539" i="2"/>
  <c r="J715" i="2"/>
  <c r="J595" i="2"/>
  <c r="J563" i="2"/>
  <c r="J250" i="2"/>
  <c r="J254" i="2"/>
  <c r="J134" i="2"/>
  <c r="J318" i="2"/>
  <c r="J85" i="2"/>
  <c r="J382" i="2"/>
  <c r="J684" i="2"/>
  <c r="J634" i="2"/>
  <c r="J511" i="2"/>
  <c r="J230" i="2"/>
  <c r="J676" i="2"/>
  <c r="J306" i="2"/>
  <c r="J113" i="2"/>
  <c r="J96" i="2"/>
  <c r="J389" i="2"/>
  <c r="J356" i="2"/>
  <c r="J244" i="2"/>
  <c r="J573" i="2"/>
  <c r="J149" i="2"/>
  <c r="J55" i="2"/>
  <c r="J416" i="2"/>
  <c r="J387" i="2"/>
  <c r="J572" i="2"/>
  <c r="J587" i="2"/>
  <c r="J642" i="2"/>
  <c r="J399" i="2"/>
  <c r="J59" i="2"/>
  <c r="J731" i="2"/>
  <c r="J726" i="2"/>
  <c r="J666" i="2"/>
  <c r="J352" i="2"/>
  <c r="J65" i="2"/>
  <c r="J662" i="2"/>
  <c r="J660" i="2"/>
  <c r="J501" i="2"/>
  <c r="J296" i="2"/>
  <c r="J696" i="2"/>
  <c r="J263" i="2"/>
  <c r="J174" i="2"/>
  <c r="J590" i="2"/>
  <c r="J163" i="2"/>
  <c r="J398" i="2"/>
  <c r="J489" i="2"/>
  <c r="J40" i="2"/>
  <c r="J559" i="2"/>
  <c r="J287" i="2"/>
  <c r="J311" i="2"/>
  <c r="J304" i="2"/>
  <c r="J714" i="2"/>
  <c r="J324" i="2"/>
  <c r="J697" i="2"/>
  <c r="J374" i="2"/>
  <c r="J579" i="2"/>
  <c r="J215" i="2"/>
  <c r="J675" i="2"/>
  <c r="J461" i="2"/>
  <c r="J146" i="2"/>
  <c r="J232" i="2"/>
  <c r="J475" i="2"/>
  <c r="J691" i="2"/>
  <c r="J94" i="2"/>
  <c r="J516" i="2"/>
  <c r="J655" i="2"/>
  <c r="J518" i="2"/>
  <c r="J733" i="2"/>
  <c r="J299" i="2"/>
  <c r="J196" i="2"/>
  <c r="J706" i="2"/>
  <c r="J284" i="2"/>
  <c r="J323" i="2"/>
  <c r="J629" i="2"/>
  <c r="J509" i="2"/>
  <c r="J639" i="2"/>
  <c r="J377" i="2"/>
  <c r="J640" i="2"/>
  <c r="J524" i="2"/>
  <c r="J243" i="2"/>
  <c r="J403" i="2"/>
  <c r="J600" i="2"/>
  <c r="J504" i="2"/>
  <c r="J481" i="2"/>
  <c r="J201" i="2"/>
  <c r="J530" i="2"/>
  <c r="J274" i="2"/>
  <c r="J701" i="2"/>
  <c r="J319" i="2"/>
  <c r="J111" i="2"/>
  <c r="J290" i="2"/>
  <c r="J551" i="2"/>
  <c r="J297" i="2"/>
  <c r="J142" i="2"/>
  <c r="J552" i="2"/>
  <c r="J227" i="2"/>
  <c r="J547" i="2"/>
  <c r="J718" i="2"/>
  <c r="J275" i="2"/>
  <c r="J445" i="2"/>
  <c r="J314" i="2"/>
  <c r="J502" i="2"/>
  <c r="J557" i="2"/>
  <c r="J221" i="2"/>
  <c r="J463" i="2"/>
  <c r="J331" i="2"/>
  <c r="J372" i="2"/>
  <c r="J415" i="2"/>
  <c r="J625" i="2"/>
  <c r="J657" i="2"/>
  <c r="J698" i="2"/>
  <c r="J687" i="2"/>
  <c r="J545" i="2"/>
  <c r="J543" i="2"/>
  <c r="J360" i="2"/>
  <c r="J680" i="2"/>
  <c r="J729" i="2"/>
  <c r="J599" i="2"/>
  <c r="J637" i="2"/>
  <c r="J695" i="2"/>
  <c r="J659" i="2"/>
  <c r="J438" i="2"/>
  <c r="J671" i="2"/>
  <c r="J672" i="2"/>
  <c r="J535" i="2"/>
  <c r="J626" i="2"/>
  <c r="J648" i="2"/>
  <c r="J485" i="2"/>
  <c r="J681" i="2"/>
  <c r="J690" i="2"/>
  <c r="J580" i="2"/>
  <c r="J661" i="2"/>
  <c r="J723" i="2"/>
  <c r="J725" i="2"/>
  <c r="J709" i="2"/>
  <c r="J700" i="2"/>
  <c r="J711" i="2"/>
  <c r="J728" i="2"/>
  <c r="J643" i="2"/>
  <c r="J668" i="2"/>
  <c r="J720" i="2"/>
  <c r="H628" i="2"/>
  <c r="H581" i="2"/>
  <c r="H583" i="2"/>
  <c r="H87" i="2"/>
  <c r="H358" i="2"/>
  <c r="H450" i="2"/>
  <c r="H391" i="2"/>
  <c r="H550" i="2"/>
  <c r="H365" i="2"/>
  <c r="H560" i="2"/>
  <c r="H283" i="2"/>
  <c r="H428" i="2"/>
  <c r="H148" i="2"/>
  <c r="H710" i="2"/>
  <c r="H97" i="2"/>
  <c r="H553" i="2"/>
  <c r="H439" i="2"/>
  <c r="H51" i="2"/>
  <c r="H673" i="2"/>
  <c r="H394" i="2"/>
  <c r="H477" i="2"/>
  <c r="H453" i="2"/>
  <c r="H448" i="2"/>
  <c r="H208" i="2"/>
  <c r="H68" i="2"/>
  <c r="H239" i="2"/>
  <c r="H603" i="2"/>
  <c r="H309" i="2"/>
  <c r="H129" i="2"/>
  <c r="H635" i="2"/>
  <c r="H497" i="2"/>
  <c r="H605" i="2"/>
  <c r="H364" i="2"/>
  <c r="H4" i="2"/>
  <c r="H63" i="2"/>
  <c r="H705" i="2"/>
  <c r="H427" i="2"/>
  <c r="H205" i="2"/>
  <c r="H118" i="2"/>
  <c r="H663" i="2"/>
  <c r="H350" i="2"/>
  <c r="H310" i="2"/>
  <c r="H277" i="2"/>
  <c r="H537" i="2"/>
  <c r="H81" i="2"/>
  <c r="H582" i="2"/>
  <c r="H203" i="2"/>
  <c r="H245" i="2"/>
  <c r="H206" i="2"/>
  <c r="H326" i="2"/>
  <c r="H164" i="2"/>
  <c r="H517" i="2"/>
  <c r="H73" i="2"/>
  <c r="H436" i="2"/>
  <c r="H345" i="2"/>
  <c r="H508" i="2"/>
  <c r="H468" i="2"/>
  <c r="H291" i="2"/>
  <c r="H260" i="2"/>
  <c r="H132" i="2"/>
  <c r="H255" i="2"/>
  <c r="H247" i="2"/>
  <c r="H295" i="2"/>
  <c r="H527" i="2"/>
  <c r="H123" i="2"/>
  <c r="H88" i="2"/>
  <c r="H384" i="2"/>
  <c r="H458" i="2"/>
  <c r="H366" i="2"/>
  <c r="H62" i="2"/>
  <c r="H433" i="2"/>
  <c r="H125" i="2"/>
  <c r="H418" i="2"/>
  <c r="H567" i="2"/>
  <c r="H276" i="2"/>
  <c r="H268" i="2"/>
  <c r="H42" i="2"/>
  <c r="H442" i="2"/>
  <c r="H114" i="2"/>
  <c r="H238" i="2"/>
  <c r="H397" i="2"/>
  <c r="H431" i="2"/>
  <c r="H493" i="2"/>
  <c r="H285" i="2"/>
  <c r="H120" i="2"/>
  <c r="H386" i="2"/>
  <c r="H430" i="2"/>
  <c r="H231" i="2"/>
  <c r="H213" i="2"/>
  <c r="H209" i="2"/>
  <c r="H66" i="2"/>
  <c r="H689" i="2"/>
  <c r="H301" i="2"/>
  <c r="H452" i="2"/>
  <c r="H601" i="2"/>
  <c r="H606" i="2"/>
  <c r="H400" i="2"/>
  <c r="H388" i="2"/>
  <c r="H99" i="2"/>
  <c r="H321" i="2"/>
  <c r="H233" i="2"/>
  <c r="H110" i="2"/>
  <c r="H60" i="2"/>
  <c r="H10" i="2"/>
  <c r="H151" i="2"/>
  <c r="H28" i="2"/>
  <c r="H337" i="2"/>
  <c r="H48" i="2"/>
  <c r="H8" i="2"/>
  <c r="H421" i="2"/>
  <c r="H168" i="2"/>
  <c r="H34" i="2"/>
  <c r="H182" i="2"/>
  <c r="H133" i="2"/>
  <c r="H513" i="2"/>
  <c r="H679" i="2"/>
  <c r="H325" i="2"/>
  <c r="H240" i="2"/>
  <c r="H69" i="2"/>
  <c r="H462" i="2"/>
  <c r="H533" i="2"/>
  <c r="H191" i="2"/>
  <c r="H170" i="2"/>
  <c r="H269" i="2"/>
  <c r="H343" i="2"/>
  <c r="H78" i="2"/>
  <c r="H646" i="2"/>
  <c r="H368" i="2"/>
  <c r="H169" i="2"/>
  <c r="H47" i="2"/>
  <c r="H217" i="2"/>
  <c r="H18" i="2"/>
  <c r="H124" i="2"/>
  <c r="H281" i="2"/>
  <c r="H396" i="2"/>
  <c r="H632" i="2"/>
  <c r="H703" i="2"/>
  <c r="H678" i="2"/>
  <c r="H316" i="2"/>
  <c r="H189" i="2"/>
  <c r="H410" i="2"/>
  <c r="H390" i="2"/>
  <c r="H555" i="2"/>
  <c r="H630" i="2"/>
  <c r="H317" i="2"/>
  <c r="H282" i="2"/>
  <c r="H363" i="2"/>
  <c r="H7" i="2"/>
  <c r="H383" i="2"/>
  <c r="H466" i="2"/>
  <c r="H262" i="2"/>
  <c r="H186" i="2"/>
  <c r="H722" i="2"/>
  <c r="H27" i="2"/>
  <c r="H190" i="2"/>
  <c r="H29" i="2"/>
  <c r="H289" i="2"/>
  <c r="H478" i="2"/>
  <c r="H187" i="2"/>
  <c r="H413" i="2"/>
  <c r="H241" i="2"/>
  <c r="H385" i="2"/>
  <c r="H235" i="2"/>
  <c r="H278" i="2"/>
  <c r="H584" i="2"/>
  <c r="H473" i="2"/>
  <c r="H512" i="2"/>
  <c r="H179" i="2"/>
  <c r="H647" i="2"/>
  <c r="H153" i="2"/>
  <c r="H521" i="2"/>
  <c r="H249" i="2"/>
  <c r="H564" i="2"/>
  <c r="H329" i="2"/>
  <c r="H578" i="2"/>
  <c r="H570" i="2"/>
  <c r="H591" i="2"/>
  <c r="H658" i="2"/>
  <c r="H650" i="2"/>
  <c r="H486" i="2"/>
  <c r="H607" i="2"/>
  <c r="H454" i="2"/>
  <c r="H41" i="2"/>
  <c r="H264" i="2"/>
  <c r="H588" i="2"/>
  <c r="H165" i="2"/>
  <c r="H261" i="2"/>
  <c r="H143" i="2"/>
  <c r="H503" i="2"/>
  <c r="H604" i="2"/>
  <c r="H90" i="2"/>
  <c r="H467" i="2"/>
  <c r="H312" i="2"/>
  <c r="H5" i="2"/>
  <c r="H178" i="2"/>
  <c r="H225" i="2"/>
  <c r="H623" i="2"/>
  <c r="H544" i="2"/>
  <c r="H636" i="2"/>
  <c r="H115" i="2"/>
  <c r="H656" i="2"/>
  <c r="H137" i="2"/>
  <c r="H46" i="2"/>
  <c r="H200" i="2"/>
  <c r="H492" i="2"/>
  <c r="H346" i="2"/>
  <c r="H307" i="2"/>
  <c r="H84" i="2"/>
  <c r="H644" i="2"/>
  <c r="H469" i="2"/>
  <c r="H417" i="2"/>
  <c r="H70" i="2"/>
  <c r="H33" i="2"/>
  <c r="H472" i="2"/>
  <c r="H476" i="2"/>
  <c r="H610" i="2"/>
  <c r="H57" i="2"/>
  <c r="H104" i="2"/>
  <c r="H424" i="2"/>
  <c r="H499" i="2"/>
  <c r="H411" i="2"/>
  <c r="H576" i="2"/>
  <c r="H67" i="2"/>
  <c r="H222" i="2"/>
  <c r="H152" i="2"/>
  <c r="H136" i="2"/>
  <c r="H440" i="2"/>
  <c r="H525" i="2"/>
  <c r="H194" i="2"/>
  <c r="H303" i="2"/>
  <c r="H16" i="2"/>
  <c r="H702" i="2"/>
  <c r="H401" i="2"/>
  <c r="H482" i="2"/>
  <c r="H267" i="2"/>
  <c r="H373" i="2"/>
  <c r="H30" i="2"/>
  <c r="H340" i="2"/>
  <c r="H519" i="2"/>
  <c r="H45" i="2"/>
  <c r="H423" i="2"/>
  <c r="H505" i="2"/>
  <c r="H52" i="2"/>
  <c r="H72" i="2"/>
  <c r="H333" i="2"/>
  <c r="H420" i="2"/>
  <c r="H708" i="2"/>
  <c r="H451" i="2"/>
  <c r="H614" i="2"/>
  <c r="H92" i="2"/>
  <c r="H322" i="2"/>
  <c r="H298" i="2"/>
  <c r="H528" i="2"/>
  <c r="H17" i="2"/>
  <c r="H141" i="2"/>
  <c r="H443" i="2"/>
  <c r="H354" i="2"/>
  <c r="H686" i="2"/>
  <c r="H446" i="2"/>
  <c r="H334" i="2"/>
  <c r="H184" i="2"/>
  <c r="H568" i="2"/>
  <c r="H381" i="2"/>
  <c r="H721" i="2"/>
  <c r="H25" i="2"/>
  <c r="H308" i="2"/>
  <c r="H594" i="2"/>
  <c r="H615" i="2"/>
  <c r="H402" i="2"/>
  <c r="H95" i="2"/>
  <c r="H395" i="2"/>
  <c r="H494" i="2"/>
  <c r="H683" i="2"/>
  <c r="H378" i="2"/>
  <c r="H369" i="2"/>
  <c r="H371" i="2"/>
  <c r="H460" i="2"/>
  <c r="H566" i="2"/>
  <c r="H361" i="2"/>
  <c r="H479" i="2"/>
  <c r="H56" i="2"/>
  <c r="H218" i="2"/>
  <c r="H419" i="2"/>
  <c r="H409" i="2"/>
  <c r="H392" i="2"/>
  <c r="H89" i="2"/>
  <c r="H464" i="2"/>
  <c r="H253" i="2"/>
  <c r="H2" i="2"/>
  <c r="H562" i="2"/>
  <c r="H207" i="2"/>
  <c r="H83" i="2"/>
  <c r="H342" i="2"/>
  <c r="H212" i="2"/>
  <c r="H74" i="2"/>
  <c r="H155" i="2"/>
  <c r="H50" i="2"/>
  <c r="H338" i="2"/>
  <c r="H561" i="2"/>
  <c r="H144" i="2"/>
  <c r="H175" i="2"/>
  <c r="H127" i="2"/>
  <c r="H682" i="2"/>
  <c r="H612" i="2"/>
  <c r="H349" i="2"/>
  <c r="H515" i="2"/>
  <c r="H211" i="2"/>
  <c r="H344" i="2"/>
  <c r="H61" i="2"/>
  <c r="H177" i="2"/>
  <c r="H271" i="2"/>
  <c r="H80" i="2"/>
  <c r="H558" i="2"/>
  <c r="H405" i="2"/>
  <c r="H112" i="2"/>
  <c r="H457" i="2"/>
  <c r="H266" i="2"/>
  <c r="H575" i="2"/>
  <c r="H258" i="2"/>
  <c r="H202" i="2"/>
  <c r="H21" i="2"/>
  <c r="H273" i="2"/>
  <c r="H351" i="2"/>
  <c r="H332" i="2"/>
  <c r="H554" i="2"/>
  <c r="H135" i="2"/>
  <c r="H313" i="2"/>
  <c r="H435" i="2"/>
  <c r="H272" i="2"/>
  <c r="H257" i="2"/>
  <c r="H674" i="2"/>
  <c r="H565" i="2"/>
  <c r="H195" i="2"/>
  <c r="H159" i="2"/>
  <c r="H414" i="2"/>
  <c r="H76" i="2"/>
  <c r="H256" i="2"/>
  <c r="H216" i="2"/>
  <c r="H12" i="2"/>
  <c r="H106" i="2"/>
  <c r="H548" i="2"/>
  <c r="H82" i="2"/>
  <c r="H192" i="2"/>
  <c r="H279" i="2"/>
  <c r="H608" i="2"/>
  <c r="H71" i="2"/>
  <c r="H102" i="2"/>
  <c r="H302" i="2"/>
  <c r="H577" i="2"/>
  <c r="H719" i="2"/>
  <c r="H131" i="2"/>
  <c r="H669" i="2"/>
  <c r="H514" i="2"/>
  <c r="H204" i="2"/>
  <c r="H171" i="2"/>
  <c r="H185" i="2"/>
  <c r="H105" i="2"/>
  <c r="H172" i="2"/>
  <c r="H181" i="2"/>
  <c r="H38" i="2"/>
  <c r="H35" i="2"/>
  <c r="H13" i="2"/>
  <c r="H22" i="2"/>
  <c r="H198" i="2"/>
  <c r="H139" i="2"/>
  <c r="H375" i="2"/>
  <c r="H685" i="2"/>
  <c r="H531" i="2"/>
  <c r="H162" i="2"/>
  <c r="H536" i="2"/>
  <c r="H541" i="2"/>
  <c r="H77" i="2"/>
  <c r="H11" i="2"/>
  <c r="H426" i="2"/>
  <c r="H586" i="2"/>
  <c r="H234" i="2"/>
  <c r="H654" i="2"/>
  <c r="H49" i="2"/>
  <c r="H6" i="2"/>
  <c r="H44" i="2"/>
  <c r="H341" i="2"/>
  <c r="H259" i="2"/>
  <c r="H667" i="2"/>
  <c r="H620" i="2"/>
  <c r="H613" i="2"/>
  <c r="H150" i="2"/>
  <c r="H355" i="2"/>
  <c r="H367" i="2"/>
  <c r="H328" i="2"/>
  <c r="H330" i="2"/>
  <c r="H188" i="2"/>
  <c r="H3" i="2"/>
  <c r="H506" i="2"/>
  <c r="H510" i="2"/>
  <c r="H569" i="2"/>
  <c r="H498" i="2"/>
  <c r="H32" i="2"/>
  <c r="H223" i="2"/>
  <c r="H688" i="2"/>
  <c r="H53" i="2"/>
  <c r="H236" i="2"/>
  <c r="H265" i="2"/>
  <c r="H58" i="2"/>
  <c r="H327" i="2"/>
  <c r="H491" i="2"/>
  <c r="H100" i="2"/>
  <c r="H14" i="2"/>
  <c r="H160" i="2"/>
  <c r="H173" i="2"/>
  <c r="H347" i="2"/>
  <c r="H348" i="2"/>
  <c r="H229" i="2"/>
  <c r="H641" i="2"/>
  <c r="H126" i="2"/>
  <c r="H228" i="2"/>
  <c r="H24" i="2"/>
  <c r="H210" i="2"/>
  <c r="H248" i="2"/>
  <c r="H556" i="2"/>
  <c r="H618" i="2"/>
  <c r="H197" i="2"/>
  <c r="H549" i="2"/>
  <c r="H616" i="2"/>
  <c r="H252" i="2"/>
  <c r="H43" i="2"/>
  <c r="H246" i="2"/>
  <c r="H487" i="2"/>
  <c r="H251" i="2"/>
  <c r="H523" i="2"/>
  <c r="H219" i="2"/>
  <c r="H166" i="2"/>
  <c r="H15" i="2"/>
  <c r="H270" i="2"/>
  <c r="H220" i="2"/>
  <c r="H167" i="2"/>
  <c r="H119" i="2"/>
  <c r="H707" i="2"/>
  <c r="H31" i="2"/>
  <c r="H664" i="2"/>
  <c r="H147" i="2"/>
  <c r="H609" i="2"/>
  <c r="H538" i="2"/>
  <c r="H732" i="2"/>
  <c r="H109" i="2"/>
  <c r="H294" i="2"/>
  <c r="H412" i="2"/>
  <c r="H692" i="2"/>
  <c r="H293" i="2"/>
  <c r="H54" i="2"/>
  <c r="H128" i="2"/>
  <c r="H571" i="2"/>
  <c r="H305" i="2"/>
  <c r="H507" i="2"/>
  <c r="H483" i="2"/>
  <c r="H631" i="2"/>
  <c r="H214" i="2"/>
  <c r="H86" i="2"/>
  <c r="H598" i="2"/>
  <c r="H496" i="2"/>
  <c r="H154" i="2"/>
  <c r="H459" i="2"/>
  <c r="H633" i="2"/>
  <c r="H649" i="2"/>
  <c r="H64" i="2"/>
  <c r="H39" i="2"/>
  <c r="H432" i="2"/>
  <c r="H406" i="2"/>
  <c r="H716" i="2"/>
  <c r="H651" i="2"/>
  <c r="H292" i="2"/>
  <c r="H429" i="2"/>
  <c r="H693" i="2"/>
  <c r="H9" i="2"/>
  <c r="H156" i="2"/>
  <c r="H226" i="2"/>
  <c r="H526" i="2"/>
  <c r="H91" i="2"/>
  <c r="H592" i="2"/>
  <c r="H422" i="2"/>
  <c r="H704" i="2"/>
  <c r="H624" i="2"/>
  <c r="H93" i="2"/>
  <c r="H20" i="2"/>
  <c r="H138" i="2"/>
  <c r="H359" i="2"/>
  <c r="H183" i="2"/>
  <c r="H404" i="2"/>
  <c r="H574" i="2"/>
  <c r="H717" i="2"/>
  <c r="H652" i="2"/>
  <c r="H665" i="2"/>
  <c r="H362" i="2"/>
  <c r="H19" i="2"/>
  <c r="H157" i="2"/>
  <c r="H370" i="2"/>
  <c r="H26" i="2"/>
  <c r="H161" i="2"/>
  <c r="H456" i="2"/>
  <c r="H529" i="2"/>
  <c r="H534" i="2"/>
  <c r="H130" i="2"/>
  <c r="H107" i="2"/>
  <c r="H712" i="2"/>
  <c r="H101" i="2"/>
  <c r="H619" i="2"/>
  <c r="H611" i="2"/>
  <c r="H713" i="2"/>
  <c r="H484" i="2"/>
  <c r="H199" i="2"/>
  <c r="H158" i="2"/>
  <c r="H339" i="2"/>
  <c r="H108" i="2"/>
  <c r="H224" i="2"/>
  <c r="H621" i="2"/>
  <c r="H589" i="2"/>
  <c r="H540" i="2"/>
  <c r="H300" i="2"/>
  <c r="H408" i="2"/>
  <c r="H23" i="2"/>
  <c r="H532" i="2"/>
  <c r="H320" i="2"/>
  <c r="H488" i="2"/>
  <c r="H357" i="2"/>
  <c r="H79" i="2"/>
  <c r="H434" i="2"/>
  <c r="H520" i="2"/>
  <c r="H315" i="2"/>
  <c r="H444" i="2"/>
  <c r="H441" i="2"/>
  <c r="H522" i="2"/>
  <c r="H474" i="2"/>
  <c r="H286" i="2"/>
  <c r="H617" i="2"/>
  <c r="H449" i="2"/>
  <c r="H193" i="2"/>
  <c r="H353" i="2"/>
  <c r="H465" i="2"/>
  <c r="H585" i="2"/>
  <c r="H602" i="2"/>
  <c r="H380" i="2"/>
  <c r="H470" i="2"/>
  <c r="H490" i="2"/>
  <c r="H75" i="2"/>
  <c r="H699" i="2"/>
  <c r="H437" i="2"/>
  <c r="H121" i="2"/>
  <c r="H730" i="2"/>
  <c r="H336" i="2"/>
  <c r="H622" i="2"/>
  <c r="H593" i="2"/>
  <c r="H280" i="2"/>
  <c r="H627" i="2"/>
  <c r="H724" i="2"/>
  <c r="H176" i="2"/>
  <c r="H180" i="2"/>
  <c r="H727" i="2"/>
  <c r="H596" i="2"/>
  <c r="H500" i="2"/>
  <c r="H542" i="2"/>
  <c r="H407" i="2"/>
  <c r="H116" i="2"/>
  <c r="H376" i="2"/>
  <c r="H288" i="2"/>
  <c r="H597" i="2"/>
  <c r="H447" i="2"/>
  <c r="H653" i="2"/>
  <c r="H122" i="2"/>
  <c r="H495" i="2"/>
  <c r="H242" i="2"/>
  <c r="H37" i="2"/>
  <c r="H645" i="2"/>
  <c r="H546" i="2"/>
  <c r="H638" i="2"/>
  <c r="H335" i="2"/>
  <c r="H36" i="2"/>
  <c r="H237" i="2"/>
  <c r="H117" i="2"/>
  <c r="H98" i="2"/>
  <c r="H694" i="2"/>
  <c r="H455" i="2"/>
  <c r="H677" i="2"/>
  <c r="H480" i="2"/>
  <c r="H379" i="2"/>
  <c r="H103" i="2"/>
  <c r="H145" i="2"/>
  <c r="H670" i="2"/>
  <c r="H425" i="2"/>
  <c r="H140" i="2"/>
  <c r="H393" i="2"/>
  <c r="H471" i="2"/>
  <c r="H539" i="2"/>
  <c r="H715" i="2"/>
  <c r="H595" i="2"/>
  <c r="H563" i="2"/>
  <c r="H250" i="2"/>
  <c r="H254" i="2"/>
  <c r="H134" i="2"/>
  <c r="H318" i="2"/>
  <c r="H85" i="2"/>
  <c r="H382" i="2"/>
  <c r="H684" i="2"/>
  <c r="H634" i="2"/>
  <c r="H511" i="2"/>
  <c r="H230" i="2"/>
  <c r="H676" i="2"/>
  <c r="H306" i="2"/>
  <c r="H113" i="2"/>
  <c r="H96" i="2"/>
  <c r="H389" i="2"/>
  <c r="H356" i="2"/>
  <c r="H244" i="2"/>
  <c r="H573" i="2"/>
  <c r="H149" i="2"/>
  <c r="H55" i="2"/>
  <c r="H416" i="2"/>
  <c r="H387" i="2"/>
  <c r="H572" i="2"/>
  <c r="H587" i="2"/>
  <c r="H642" i="2"/>
  <c r="H399" i="2"/>
  <c r="H59" i="2"/>
  <c r="H731" i="2"/>
  <c r="H726" i="2"/>
  <c r="H666" i="2"/>
  <c r="H352" i="2"/>
  <c r="H65" i="2"/>
  <c r="H662" i="2"/>
  <c r="H660" i="2"/>
  <c r="H501" i="2"/>
  <c r="H296" i="2"/>
  <c r="H696" i="2"/>
  <c r="H263" i="2"/>
  <c r="H174" i="2"/>
  <c r="H590" i="2"/>
  <c r="H163" i="2"/>
  <c r="H398" i="2"/>
  <c r="H489" i="2"/>
  <c r="H40" i="2"/>
  <c r="H559" i="2"/>
  <c r="H287" i="2"/>
  <c r="H311" i="2"/>
  <c r="H304" i="2"/>
  <c r="H714" i="2"/>
  <c r="H324" i="2"/>
  <c r="H697" i="2"/>
  <c r="H374" i="2"/>
  <c r="H579" i="2"/>
  <c r="H215" i="2"/>
  <c r="H675" i="2"/>
  <c r="H461" i="2"/>
  <c r="H146" i="2"/>
  <c r="H232" i="2"/>
  <c r="H475" i="2"/>
  <c r="H691" i="2"/>
  <c r="H94" i="2"/>
  <c r="H516" i="2"/>
  <c r="H655" i="2"/>
  <c r="H518" i="2"/>
  <c r="H733" i="2"/>
  <c r="H299" i="2"/>
  <c r="H196" i="2"/>
  <c r="H706" i="2"/>
  <c r="H284" i="2"/>
  <c r="H323" i="2"/>
  <c r="H629" i="2"/>
  <c r="H509" i="2"/>
  <c r="H639" i="2"/>
  <c r="H377" i="2"/>
  <c r="H640" i="2"/>
  <c r="H524" i="2"/>
  <c r="H243" i="2"/>
  <c r="H403" i="2"/>
  <c r="H600" i="2"/>
  <c r="H504" i="2"/>
  <c r="H481" i="2"/>
  <c r="H201" i="2"/>
  <c r="H530" i="2"/>
  <c r="H274" i="2"/>
  <c r="H701" i="2"/>
  <c r="H319" i="2"/>
  <c r="H111" i="2"/>
  <c r="H290" i="2"/>
  <c r="H551" i="2"/>
  <c r="H297" i="2"/>
  <c r="H142" i="2"/>
  <c r="H552" i="2"/>
  <c r="H227" i="2"/>
  <c r="H547" i="2"/>
  <c r="H718" i="2"/>
  <c r="H275" i="2"/>
  <c r="H445" i="2"/>
  <c r="H314" i="2"/>
  <c r="H502" i="2"/>
  <c r="H557" i="2"/>
  <c r="H221" i="2"/>
  <c r="H463" i="2"/>
  <c r="H331" i="2"/>
  <c r="H372" i="2"/>
  <c r="H415" i="2"/>
  <c r="H625" i="2"/>
  <c r="H657" i="2"/>
  <c r="H698" i="2"/>
  <c r="H687" i="2"/>
  <c r="H545" i="2"/>
  <c r="H543" i="2"/>
  <c r="H360" i="2"/>
  <c r="H680" i="2"/>
  <c r="H729" i="2"/>
  <c r="H599" i="2"/>
  <c r="H637" i="2"/>
  <c r="H695" i="2"/>
  <c r="H659" i="2"/>
  <c r="H438" i="2"/>
  <c r="H671" i="2"/>
  <c r="H672" i="2"/>
  <c r="H535" i="2"/>
  <c r="H626" i="2"/>
  <c r="H648" i="2"/>
  <c r="H485" i="2"/>
  <c r="H681" i="2"/>
  <c r="H690" i="2"/>
  <c r="H580" i="2"/>
  <c r="H661" i="2"/>
  <c r="H723" i="2"/>
  <c r="H725" i="2"/>
  <c r="H709" i="2"/>
  <c r="H700" i="2"/>
  <c r="H711" i="2"/>
  <c r="H728" i="2"/>
  <c r="H643" i="2"/>
  <c r="H668" i="2"/>
  <c r="H720" i="2"/>
  <c r="O14" i="3" l="1"/>
  <c r="C14" i="3"/>
  <c r="J15" i="3"/>
  <c r="C15" i="3"/>
  <c r="C2" i="3"/>
  <c r="J99" i="3"/>
  <c r="K98" i="3"/>
  <c r="K121" i="3"/>
  <c r="L99" i="3"/>
  <c r="M24" i="3"/>
  <c r="C16" i="3"/>
  <c r="C65" i="3"/>
  <c r="K25" i="3"/>
  <c r="C63" i="3"/>
  <c r="C76" i="3"/>
  <c r="C40" i="3"/>
  <c r="C10" i="3"/>
  <c r="C107" i="3"/>
  <c r="J87" i="3"/>
  <c r="J61" i="3"/>
  <c r="C77" i="3"/>
  <c r="C32" i="3"/>
  <c r="C87" i="3"/>
  <c r="D47" i="3"/>
  <c r="L120" i="3"/>
  <c r="C19" i="3"/>
  <c r="E44" i="3"/>
  <c r="C82" i="3"/>
  <c r="K34" i="3"/>
  <c r="N30" i="3"/>
  <c r="G81" i="3"/>
  <c r="K72" i="3"/>
  <c r="N72" i="3"/>
  <c r="C88" i="3"/>
  <c r="C99" i="3"/>
  <c r="C61" i="3"/>
  <c r="D120" i="3"/>
  <c r="J56" i="3"/>
  <c r="C56" i="3"/>
  <c r="E115" i="3"/>
  <c r="O113" i="3"/>
  <c r="L59" i="3"/>
  <c r="D95" i="3"/>
  <c r="D85" i="3"/>
  <c r="F61" i="3"/>
  <c r="J121" i="3"/>
  <c r="K91" i="3"/>
  <c r="N98" i="3"/>
  <c r="M46" i="3"/>
  <c r="K24" i="3"/>
  <c r="J34" i="3"/>
  <c r="K85" i="3"/>
  <c r="J25" i="3"/>
  <c r="L39" i="3"/>
  <c r="C118" i="3"/>
  <c r="C69" i="3"/>
  <c r="D46" i="3"/>
  <c r="F76" i="3"/>
  <c r="G24" i="3"/>
  <c r="H39" i="3"/>
  <c r="K100" i="3"/>
  <c r="K96" i="3"/>
  <c r="C90" i="3"/>
  <c r="C108" i="3"/>
  <c r="D109" i="3"/>
  <c r="E16" i="3"/>
  <c r="C64" i="3"/>
  <c r="C106" i="3"/>
  <c r="D16" i="3"/>
  <c r="D25" i="3"/>
  <c r="E65" i="3"/>
  <c r="F8" i="3"/>
  <c r="G26" i="3"/>
  <c r="C96" i="3"/>
  <c r="D121" i="3"/>
  <c r="D72" i="3"/>
  <c r="F60" i="3"/>
  <c r="G121" i="3"/>
  <c r="G85" i="3"/>
  <c r="M15" i="3"/>
  <c r="C95" i="3"/>
  <c r="D39" i="3"/>
  <c r="E10" i="3"/>
  <c r="F109" i="3"/>
  <c r="G91" i="3"/>
  <c r="G25" i="3"/>
  <c r="I61" i="3"/>
  <c r="AS720" i="2"/>
  <c r="J107" i="3"/>
  <c r="J55" i="3"/>
  <c r="D107" i="3"/>
  <c r="D24" i="3"/>
  <c r="D69" i="3"/>
  <c r="E88" i="3"/>
  <c r="F87" i="3"/>
  <c r="L63" i="3"/>
  <c r="C52" i="3"/>
  <c r="D118" i="3"/>
  <c r="D2" i="3"/>
  <c r="G13" i="3"/>
  <c r="H124" i="3"/>
  <c r="M89" i="3"/>
  <c r="C60" i="3"/>
  <c r="D108" i="3"/>
  <c r="D63" i="3"/>
  <c r="E66" i="3"/>
  <c r="F15" i="3"/>
  <c r="G46" i="3"/>
  <c r="H91" i="3"/>
  <c r="C109" i="3"/>
  <c r="D91" i="3"/>
  <c r="E5" i="3"/>
  <c r="H46" i="3"/>
  <c r="C122" i="3"/>
  <c r="C43" i="3"/>
  <c r="D98" i="3"/>
  <c r="F86" i="3"/>
  <c r="H24" i="3"/>
  <c r="E107" i="3"/>
  <c r="E96" i="3"/>
  <c r="F11" i="3"/>
  <c r="G5" i="3"/>
  <c r="H84" i="3"/>
  <c r="I54" i="3"/>
  <c r="J73" i="3"/>
  <c r="V33" i="3"/>
  <c r="S33" i="3"/>
  <c r="R33" i="3"/>
  <c r="O33" i="3"/>
  <c r="T33" i="3"/>
  <c r="Q33" i="3"/>
  <c r="N33" i="3"/>
  <c r="U33" i="3"/>
  <c r="K33" i="3"/>
  <c r="H33" i="3"/>
  <c r="P33" i="3"/>
  <c r="L33" i="3"/>
  <c r="M33" i="3"/>
  <c r="J33" i="3"/>
  <c r="G33" i="3"/>
  <c r="I33" i="3"/>
  <c r="T111" i="3"/>
  <c r="V111" i="3"/>
  <c r="S111" i="3"/>
  <c r="U111" i="3"/>
  <c r="R111" i="3"/>
  <c r="O111" i="3"/>
  <c r="Q111" i="3"/>
  <c r="N111" i="3"/>
  <c r="P111" i="3"/>
  <c r="M111" i="3"/>
  <c r="J111" i="3"/>
  <c r="G111" i="3"/>
  <c r="I111" i="3"/>
  <c r="H111" i="3"/>
  <c r="K111" i="3"/>
  <c r="T68" i="3"/>
  <c r="V68" i="3"/>
  <c r="S68" i="3"/>
  <c r="R68" i="3"/>
  <c r="O68" i="3"/>
  <c r="L68" i="3"/>
  <c r="Q68" i="3"/>
  <c r="N68" i="3"/>
  <c r="U68" i="3"/>
  <c r="P68" i="3"/>
  <c r="M68" i="3"/>
  <c r="J68" i="3"/>
  <c r="G68" i="3"/>
  <c r="K68" i="3"/>
  <c r="I68" i="3"/>
  <c r="H68" i="3"/>
  <c r="C68" i="3"/>
  <c r="D68" i="3"/>
  <c r="E105" i="3"/>
  <c r="F73" i="3"/>
  <c r="G71" i="3"/>
  <c r="J11" i="3"/>
  <c r="V38" i="3"/>
  <c r="S38" i="3"/>
  <c r="R38" i="3"/>
  <c r="O38" i="3"/>
  <c r="T38" i="3"/>
  <c r="Q38" i="3"/>
  <c r="N38" i="3"/>
  <c r="L38" i="3"/>
  <c r="K38" i="3"/>
  <c r="H38" i="3"/>
  <c r="P38" i="3"/>
  <c r="U38" i="3"/>
  <c r="F38" i="3"/>
  <c r="J38" i="3"/>
  <c r="M38" i="3"/>
  <c r="G38" i="3"/>
  <c r="I38" i="3"/>
  <c r="E38" i="3"/>
  <c r="T125" i="3"/>
  <c r="V125" i="3"/>
  <c r="S125" i="3"/>
  <c r="R125" i="3"/>
  <c r="O125" i="3"/>
  <c r="Q125" i="3"/>
  <c r="N125" i="3"/>
  <c r="P125" i="3"/>
  <c r="M125" i="3"/>
  <c r="J125" i="3"/>
  <c r="U125" i="3"/>
  <c r="H125" i="3"/>
  <c r="L125" i="3"/>
  <c r="K125" i="3"/>
  <c r="I125" i="3"/>
  <c r="T48" i="3"/>
  <c r="V48" i="3"/>
  <c r="S48" i="3"/>
  <c r="R48" i="3"/>
  <c r="O48" i="3"/>
  <c r="U48" i="3"/>
  <c r="Q48" i="3"/>
  <c r="N48" i="3"/>
  <c r="P48" i="3"/>
  <c r="M48" i="3"/>
  <c r="J48" i="3"/>
  <c r="G48" i="3"/>
  <c r="I48" i="3"/>
  <c r="L48" i="3"/>
  <c r="H48" i="3"/>
  <c r="K48" i="3"/>
  <c r="C105" i="3"/>
  <c r="D105" i="3"/>
  <c r="C114" i="3"/>
  <c r="C111" i="3"/>
  <c r="C62" i="3"/>
  <c r="C66" i="3"/>
  <c r="C6" i="3"/>
  <c r="D114" i="3"/>
  <c r="D111" i="3"/>
  <c r="D40" i="3"/>
  <c r="E111" i="3"/>
  <c r="E40" i="3"/>
  <c r="E62" i="3"/>
  <c r="E17" i="3"/>
  <c r="F48" i="3"/>
  <c r="G125" i="3"/>
  <c r="G55" i="3"/>
  <c r="L111" i="3"/>
  <c r="V32" i="3"/>
  <c r="S32" i="3"/>
  <c r="R32" i="3"/>
  <c r="O32" i="3"/>
  <c r="U32" i="3"/>
  <c r="Q32" i="3"/>
  <c r="N32" i="3"/>
  <c r="K32" i="3"/>
  <c r="H32" i="3"/>
  <c r="L32" i="3"/>
  <c r="T32" i="3"/>
  <c r="J32" i="3"/>
  <c r="P32" i="3"/>
  <c r="I32" i="3"/>
  <c r="E32" i="3"/>
  <c r="M32" i="3"/>
  <c r="T97" i="3"/>
  <c r="V97" i="3"/>
  <c r="S97" i="3"/>
  <c r="R97" i="3"/>
  <c r="O97" i="3"/>
  <c r="U97" i="3"/>
  <c r="Q97" i="3"/>
  <c r="N97" i="3"/>
  <c r="P97" i="3"/>
  <c r="M97" i="3"/>
  <c r="J97" i="3"/>
  <c r="G97" i="3"/>
  <c r="L97" i="3"/>
  <c r="K97" i="3"/>
  <c r="I97" i="3"/>
  <c r="H97" i="3"/>
  <c r="T57" i="3"/>
  <c r="V57" i="3"/>
  <c r="S57" i="3"/>
  <c r="U57" i="3"/>
  <c r="R57" i="3"/>
  <c r="O57" i="3"/>
  <c r="L57" i="3"/>
  <c r="Q57" i="3"/>
  <c r="N57" i="3"/>
  <c r="P57" i="3"/>
  <c r="M57" i="3"/>
  <c r="J57" i="3"/>
  <c r="G57" i="3"/>
  <c r="I57" i="3"/>
  <c r="H57" i="3"/>
  <c r="K57" i="3"/>
  <c r="T8" i="3"/>
  <c r="V8" i="3"/>
  <c r="S8" i="3"/>
  <c r="O8" i="3"/>
  <c r="L8" i="3"/>
  <c r="R8" i="3"/>
  <c r="U8" i="3"/>
  <c r="Q8" i="3"/>
  <c r="N8" i="3"/>
  <c r="P8" i="3"/>
  <c r="M8" i="3"/>
  <c r="J8" i="3"/>
  <c r="G8" i="3"/>
  <c r="K8" i="3"/>
  <c r="I8" i="3"/>
  <c r="H8" i="3"/>
  <c r="T123" i="3"/>
  <c r="V123" i="3"/>
  <c r="U123" i="3"/>
  <c r="S123" i="3"/>
  <c r="R123" i="3"/>
  <c r="P123" i="3"/>
  <c r="N123" i="3"/>
  <c r="J123" i="3"/>
  <c r="Q123" i="3"/>
  <c r="O123" i="3"/>
  <c r="L123" i="3"/>
  <c r="F123" i="3"/>
  <c r="C123" i="3"/>
  <c r="K123" i="3"/>
  <c r="I123" i="3"/>
  <c r="G123" i="3"/>
  <c r="D123" i="3"/>
  <c r="M123" i="3"/>
  <c r="T116" i="3"/>
  <c r="V116" i="3"/>
  <c r="U116" i="3"/>
  <c r="R116" i="3"/>
  <c r="S116" i="3"/>
  <c r="P116" i="3"/>
  <c r="J116" i="3"/>
  <c r="L116" i="3"/>
  <c r="N116" i="3"/>
  <c r="F116" i="3"/>
  <c r="C116" i="3"/>
  <c r="H116" i="3"/>
  <c r="Q116" i="3"/>
  <c r="O116" i="3"/>
  <c r="M116" i="3"/>
  <c r="K116" i="3"/>
  <c r="G116" i="3"/>
  <c r="D116" i="3"/>
  <c r="T21" i="3"/>
  <c r="V21" i="3"/>
  <c r="U21" i="3"/>
  <c r="R21" i="3"/>
  <c r="S21" i="3"/>
  <c r="P21" i="3"/>
  <c r="N21" i="3"/>
  <c r="J21" i="3"/>
  <c r="M21" i="3"/>
  <c r="L21" i="3"/>
  <c r="O21" i="3"/>
  <c r="Q21" i="3"/>
  <c r="F21" i="3"/>
  <c r="C21" i="3"/>
  <c r="K21" i="3"/>
  <c r="I21" i="3"/>
  <c r="H21" i="3"/>
  <c r="D21" i="3"/>
  <c r="T75" i="3"/>
  <c r="V75" i="3"/>
  <c r="U75" i="3"/>
  <c r="S75" i="3"/>
  <c r="R75" i="3"/>
  <c r="P75" i="3"/>
  <c r="J75" i="3"/>
  <c r="O75" i="3"/>
  <c r="Q75" i="3"/>
  <c r="L75" i="3"/>
  <c r="N75" i="3"/>
  <c r="M75" i="3"/>
  <c r="F75" i="3"/>
  <c r="C75" i="3"/>
  <c r="G75" i="3"/>
  <c r="H75" i="3"/>
  <c r="K75" i="3"/>
  <c r="D75" i="3"/>
  <c r="T44" i="3"/>
  <c r="V44" i="3"/>
  <c r="U44" i="3"/>
  <c r="R44" i="3"/>
  <c r="S44" i="3"/>
  <c r="P44" i="3"/>
  <c r="N44" i="3"/>
  <c r="J44" i="3"/>
  <c r="M44" i="3"/>
  <c r="L44" i="3"/>
  <c r="O44" i="3"/>
  <c r="F44" i="3"/>
  <c r="C44" i="3"/>
  <c r="Q44" i="3"/>
  <c r="K44" i="3"/>
  <c r="I44" i="3"/>
  <c r="H44" i="3"/>
  <c r="D44" i="3"/>
  <c r="T92" i="3"/>
  <c r="V92" i="3"/>
  <c r="U92" i="3"/>
  <c r="R92" i="3"/>
  <c r="P92" i="3"/>
  <c r="J92" i="3"/>
  <c r="L92" i="3"/>
  <c r="O92" i="3"/>
  <c r="S92" i="3"/>
  <c r="Q92" i="3"/>
  <c r="N92" i="3"/>
  <c r="M92" i="3"/>
  <c r="F92" i="3"/>
  <c r="C92" i="3"/>
  <c r="H92" i="3"/>
  <c r="G92" i="3"/>
  <c r="K92" i="3"/>
  <c r="D92" i="3"/>
  <c r="T78" i="3"/>
  <c r="V78" i="3"/>
  <c r="U78" i="3"/>
  <c r="R78" i="3"/>
  <c r="S78" i="3"/>
  <c r="P78" i="3"/>
  <c r="J78" i="3"/>
  <c r="O78" i="3"/>
  <c r="N78" i="3"/>
  <c r="M78" i="3"/>
  <c r="Q78" i="3"/>
  <c r="L78" i="3"/>
  <c r="F78" i="3"/>
  <c r="C78" i="3"/>
  <c r="K78" i="3"/>
  <c r="I78" i="3"/>
  <c r="H78" i="3"/>
  <c r="D78" i="3"/>
  <c r="T58" i="3"/>
  <c r="V58" i="3"/>
  <c r="U58" i="3"/>
  <c r="R58" i="3"/>
  <c r="P58" i="3"/>
  <c r="Q58" i="3"/>
  <c r="J58" i="3"/>
  <c r="S58" i="3"/>
  <c r="M58" i="3"/>
  <c r="O58" i="3"/>
  <c r="F58" i="3"/>
  <c r="C58" i="3"/>
  <c r="G58" i="3"/>
  <c r="H58" i="3"/>
  <c r="L58" i="3"/>
  <c r="N58" i="3"/>
  <c r="K58" i="3"/>
  <c r="D58" i="3"/>
  <c r="T51" i="3"/>
  <c r="V51" i="3"/>
  <c r="U51" i="3"/>
  <c r="R51" i="3"/>
  <c r="S51" i="3"/>
  <c r="P51" i="3"/>
  <c r="J51" i="3"/>
  <c r="M51" i="3"/>
  <c r="N51" i="3"/>
  <c r="O51" i="3"/>
  <c r="L51" i="3"/>
  <c r="F51" i="3"/>
  <c r="C51" i="3"/>
  <c r="K51" i="3"/>
  <c r="I51" i="3"/>
  <c r="G51" i="3"/>
  <c r="H51" i="3"/>
  <c r="D51" i="3"/>
  <c r="Q51" i="3"/>
  <c r="T70" i="3"/>
  <c r="V70" i="3"/>
  <c r="U70" i="3"/>
  <c r="S70" i="3"/>
  <c r="R70" i="3"/>
  <c r="P70" i="3"/>
  <c r="J70" i="3"/>
  <c r="O70" i="3"/>
  <c r="L70" i="3"/>
  <c r="Q70" i="3"/>
  <c r="M70" i="3"/>
  <c r="F70" i="3"/>
  <c r="C70" i="3"/>
  <c r="H70" i="3"/>
  <c r="N70" i="3"/>
  <c r="K70" i="3"/>
  <c r="D70" i="3"/>
  <c r="G70" i="3"/>
  <c r="T29" i="3"/>
  <c r="V29" i="3"/>
  <c r="U29" i="3"/>
  <c r="R29" i="3"/>
  <c r="S29" i="3"/>
  <c r="P29" i="3"/>
  <c r="J29" i="3"/>
  <c r="M29" i="3"/>
  <c r="Q29" i="3"/>
  <c r="N29" i="3"/>
  <c r="O29" i="3"/>
  <c r="F29" i="3"/>
  <c r="C29" i="3"/>
  <c r="G29" i="3"/>
  <c r="K29" i="3"/>
  <c r="I29" i="3"/>
  <c r="H29" i="3"/>
  <c r="D29" i="3"/>
  <c r="C110" i="3"/>
  <c r="C37" i="3"/>
  <c r="C73" i="3"/>
  <c r="C104" i="3"/>
  <c r="C5" i="3"/>
  <c r="C8" i="3"/>
  <c r="D73" i="3"/>
  <c r="D8" i="3"/>
  <c r="E75" i="3"/>
  <c r="E104" i="3"/>
  <c r="E7" i="3"/>
  <c r="V71" i="3"/>
  <c r="S71" i="3"/>
  <c r="R71" i="3"/>
  <c r="T71" i="3"/>
  <c r="Q71" i="3"/>
  <c r="N71" i="3"/>
  <c r="U71" i="3"/>
  <c r="K71" i="3"/>
  <c r="H71" i="3"/>
  <c r="O71" i="3"/>
  <c r="M71" i="3"/>
  <c r="L71" i="3"/>
  <c r="J71" i="3"/>
  <c r="I71" i="3"/>
  <c r="P71" i="3"/>
  <c r="V55" i="3"/>
  <c r="S55" i="3"/>
  <c r="T55" i="3"/>
  <c r="O55" i="3"/>
  <c r="R55" i="3"/>
  <c r="Q55" i="3"/>
  <c r="N55" i="3"/>
  <c r="K55" i="3"/>
  <c r="H55" i="3"/>
  <c r="L55" i="3"/>
  <c r="U55" i="3"/>
  <c r="M55" i="3"/>
  <c r="I55" i="3"/>
  <c r="F55" i="3"/>
  <c r="P55" i="3"/>
  <c r="E55" i="3"/>
  <c r="T3" i="3"/>
  <c r="V3" i="3"/>
  <c r="S3" i="3"/>
  <c r="R3" i="3"/>
  <c r="O3" i="3"/>
  <c r="Q3" i="3"/>
  <c r="N3" i="3"/>
  <c r="P3" i="3"/>
  <c r="M3" i="3"/>
  <c r="J3" i="3"/>
  <c r="G3" i="3"/>
  <c r="U3" i="3"/>
  <c r="K3" i="3"/>
  <c r="I3" i="3"/>
  <c r="L3" i="3"/>
  <c r="H3" i="3"/>
  <c r="T74" i="3"/>
  <c r="V74" i="3"/>
  <c r="S74" i="3"/>
  <c r="O74" i="3"/>
  <c r="L74" i="3"/>
  <c r="R74" i="3"/>
  <c r="Q74" i="3"/>
  <c r="N74" i="3"/>
  <c r="U74" i="3"/>
  <c r="P74" i="3"/>
  <c r="M74" i="3"/>
  <c r="J74" i="3"/>
  <c r="G74" i="3"/>
  <c r="I74" i="3"/>
  <c r="H74" i="3"/>
  <c r="K74" i="3"/>
  <c r="V122" i="3"/>
  <c r="U122" i="3"/>
  <c r="Q122" i="3"/>
  <c r="T122" i="3"/>
  <c r="P122" i="3"/>
  <c r="N122" i="3"/>
  <c r="J122" i="3"/>
  <c r="S122" i="3"/>
  <c r="R122" i="3"/>
  <c r="O122" i="3"/>
  <c r="M122" i="3"/>
  <c r="L122" i="3"/>
  <c r="K122" i="3"/>
  <c r="I122" i="3"/>
  <c r="G122" i="3"/>
  <c r="H122" i="3"/>
  <c r="V108" i="3"/>
  <c r="U108" i="3"/>
  <c r="T108" i="3"/>
  <c r="S108" i="3"/>
  <c r="Q108" i="3"/>
  <c r="P108" i="3"/>
  <c r="J108" i="3"/>
  <c r="N108" i="3"/>
  <c r="M108" i="3"/>
  <c r="O108" i="3"/>
  <c r="H108" i="3"/>
  <c r="L108" i="3"/>
  <c r="K108" i="3"/>
  <c r="G108" i="3"/>
  <c r="R108" i="3"/>
  <c r="V112" i="3"/>
  <c r="U112" i="3"/>
  <c r="Q112" i="3"/>
  <c r="S112" i="3"/>
  <c r="P112" i="3"/>
  <c r="M112" i="3"/>
  <c r="T112" i="3"/>
  <c r="N112" i="3"/>
  <c r="J112" i="3"/>
  <c r="G112" i="3"/>
  <c r="O112" i="3"/>
  <c r="R112" i="3"/>
  <c r="K112" i="3"/>
  <c r="L112" i="3"/>
  <c r="I112" i="3"/>
  <c r="H112" i="3"/>
  <c r="V37" i="3"/>
  <c r="U37" i="3"/>
  <c r="Q37" i="3"/>
  <c r="T37" i="3"/>
  <c r="P37" i="3"/>
  <c r="M37" i="3"/>
  <c r="J37" i="3"/>
  <c r="G37" i="3"/>
  <c r="O37" i="3"/>
  <c r="R37" i="3"/>
  <c r="N37" i="3"/>
  <c r="H37" i="3"/>
  <c r="S37" i="3"/>
  <c r="K37" i="3"/>
  <c r="L37" i="3"/>
  <c r="V109" i="3"/>
  <c r="U109" i="3"/>
  <c r="Q109" i="3"/>
  <c r="T109" i="3"/>
  <c r="S109" i="3"/>
  <c r="P109" i="3"/>
  <c r="M109" i="3"/>
  <c r="N109" i="3"/>
  <c r="J109" i="3"/>
  <c r="G109" i="3"/>
  <c r="R109" i="3"/>
  <c r="K109" i="3"/>
  <c r="O109" i="3"/>
  <c r="I109" i="3"/>
  <c r="L109" i="3"/>
  <c r="H109" i="3"/>
  <c r="V54" i="3"/>
  <c r="U54" i="3"/>
  <c r="T54" i="3"/>
  <c r="Q54" i="3"/>
  <c r="P54" i="3"/>
  <c r="M54" i="3"/>
  <c r="S54" i="3"/>
  <c r="J54" i="3"/>
  <c r="G54" i="3"/>
  <c r="O54" i="3"/>
  <c r="N54" i="3"/>
  <c r="H54" i="3"/>
  <c r="L54" i="3"/>
  <c r="R54" i="3"/>
  <c r="K54" i="3"/>
  <c r="V10" i="3"/>
  <c r="U10" i="3"/>
  <c r="Q10" i="3"/>
  <c r="S10" i="3"/>
  <c r="P10" i="3"/>
  <c r="M10" i="3"/>
  <c r="T10" i="3"/>
  <c r="J10" i="3"/>
  <c r="G10" i="3"/>
  <c r="O10" i="3"/>
  <c r="N10" i="3"/>
  <c r="K10" i="3"/>
  <c r="I10" i="3"/>
  <c r="R10" i="3"/>
  <c r="H10" i="3"/>
  <c r="L10" i="3"/>
  <c r="V86" i="3"/>
  <c r="U86" i="3"/>
  <c r="Q86" i="3"/>
  <c r="T86" i="3"/>
  <c r="P86" i="3"/>
  <c r="M86" i="3"/>
  <c r="S86" i="3"/>
  <c r="J86" i="3"/>
  <c r="G86" i="3"/>
  <c r="L86" i="3"/>
  <c r="R86" i="3"/>
  <c r="N86" i="3"/>
  <c r="O86" i="3"/>
  <c r="H86" i="3"/>
  <c r="K86" i="3"/>
  <c r="V66" i="3"/>
  <c r="U66" i="3"/>
  <c r="Q66" i="3"/>
  <c r="T66" i="3"/>
  <c r="S66" i="3"/>
  <c r="P66" i="3"/>
  <c r="M66" i="3"/>
  <c r="J66" i="3"/>
  <c r="G66" i="3"/>
  <c r="N66" i="3"/>
  <c r="R66" i="3"/>
  <c r="O66" i="3"/>
  <c r="K66" i="3"/>
  <c r="L66" i="3"/>
  <c r="I66" i="3"/>
  <c r="H66" i="3"/>
  <c r="V18" i="3"/>
  <c r="U18" i="3"/>
  <c r="R18" i="3"/>
  <c r="T18" i="3"/>
  <c r="Q18" i="3"/>
  <c r="P18" i="3"/>
  <c r="M18" i="3"/>
  <c r="J18" i="3"/>
  <c r="G18" i="3"/>
  <c r="O18" i="3"/>
  <c r="L18" i="3"/>
  <c r="S18" i="3"/>
  <c r="N18" i="3"/>
  <c r="H18" i="3"/>
  <c r="K18" i="3"/>
  <c r="C71" i="3"/>
  <c r="C50" i="3"/>
  <c r="C49" i="3"/>
  <c r="C48" i="3"/>
  <c r="C17" i="3"/>
  <c r="D71" i="3"/>
  <c r="D110" i="3"/>
  <c r="D48" i="3"/>
  <c r="E71" i="3"/>
  <c r="E37" i="3"/>
  <c r="E48" i="3"/>
  <c r="E57" i="3"/>
  <c r="E74" i="3"/>
  <c r="F111" i="3"/>
  <c r="F68" i="3"/>
  <c r="G107" i="3"/>
  <c r="I70" i="3"/>
  <c r="L29" i="3"/>
  <c r="V53" i="3"/>
  <c r="S53" i="3"/>
  <c r="R53" i="3"/>
  <c r="U53" i="3"/>
  <c r="Q53" i="3"/>
  <c r="N53" i="3"/>
  <c r="K53" i="3"/>
  <c r="H53" i="3"/>
  <c r="T53" i="3"/>
  <c r="P53" i="3"/>
  <c r="O53" i="3"/>
  <c r="L53" i="3"/>
  <c r="J53" i="3"/>
  <c r="M53" i="3"/>
  <c r="I53" i="3"/>
  <c r="T118" i="3"/>
  <c r="V118" i="3"/>
  <c r="S118" i="3"/>
  <c r="R118" i="3"/>
  <c r="O118" i="3"/>
  <c r="U118" i="3"/>
  <c r="Q118" i="3"/>
  <c r="N118" i="3"/>
  <c r="P118" i="3"/>
  <c r="M118" i="3"/>
  <c r="J118" i="3"/>
  <c r="I118" i="3"/>
  <c r="L118" i="3"/>
  <c r="K118" i="3"/>
  <c r="T63" i="3"/>
  <c r="V63" i="3"/>
  <c r="S63" i="3"/>
  <c r="R63" i="3"/>
  <c r="O63" i="3"/>
  <c r="U63" i="3"/>
  <c r="Q63" i="3"/>
  <c r="N63" i="3"/>
  <c r="P63" i="3"/>
  <c r="M63" i="3"/>
  <c r="J63" i="3"/>
  <c r="G63" i="3"/>
  <c r="K63" i="3"/>
  <c r="I63" i="3"/>
  <c r="H63" i="3"/>
  <c r="V102" i="3"/>
  <c r="U102" i="3"/>
  <c r="Q102" i="3"/>
  <c r="N102" i="3"/>
  <c r="T102" i="3"/>
  <c r="P102" i="3"/>
  <c r="M102" i="3"/>
  <c r="S102" i="3"/>
  <c r="R102" i="3"/>
  <c r="O102" i="3"/>
  <c r="L102" i="3"/>
  <c r="I102" i="3"/>
  <c r="K102" i="3"/>
  <c r="J102" i="3"/>
  <c r="G102" i="3"/>
  <c r="H102" i="3"/>
  <c r="V114" i="3"/>
  <c r="S114" i="3"/>
  <c r="U114" i="3"/>
  <c r="T114" i="3"/>
  <c r="Q114" i="3"/>
  <c r="N114" i="3"/>
  <c r="P114" i="3"/>
  <c r="M114" i="3"/>
  <c r="R114" i="3"/>
  <c r="O114" i="3"/>
  <c r="L114" i="3"/>
  <c r="I114" i="3"/>
  <c r="H114" i="3"/>
  <c r="K114" i="3"/>
  <c r="G114" i="3"/>
  <c r="J114" i="3"/>
  <c r="V115" i="3"/>
  <c r="S115" i="3"/>
  <c r="U115" i="3"/>
  <c r="Q115" i="3"/>
  <c r="N115" i="3"/>
  <c r="P115" i="3"/>
  <c r="M115" i="3"/>
  <c r="R115" i="3"/>
  <c r="O115" i="3"/>
  <c r="T115" i="3"/>
  <c r="L115" i="3"/>
  <c r="I115" i="3"/>
  <c r="K115" i="3"/>
  <c r="J115" i="3"/>
  <c r="H115" i="3"/>
  <c r="G115" i="3"/>
  <c r="V49" i="3"/>
  <c r="S49" i="3"/>
  <c r="U49" i="3"/>
  <c r="Q49" i="3"/>
  <c r="N49" i="3"/>
  <c r="T49" i="3"/>
  <c r="P49" i="3"/>
  <c r="M49" i="3"/>
  <c r="R49" i="3"/>
  <c r="O49" i="3"/>
  <c r="L49" i="3"/>
  <c r="I49" i="3"/>
  <c r="H49" i="3"/>
  <c r="G49" i="3"/>
  <c r="K49" i="3"/>
  <c r="J49" i="3"/>
  <c r="V16" i="3"/>
  <c r="S16" i="3"/>
  <c r="U16" i="3"/>
  <c r="Q16" i="3"/>
  <c r="N16" i="3"/>
  <c r="T16" i="3"/>
  <c r="P16" i="3"/>
  <c r="M16" i="3"/>
  <c r="R16" i="3"/>
  <c r="O16" i="3"/>
  <c r="L16" i="3"/>
  <c r="I16" i="3"/>
  <c r="K16" i="3"/>
  <c r="J16" i="3"/>
  <c r="G16" i="3"/>
  <c r="H16" i="3"/>
  <c r="V77" i="3"/>
  <c r="S77" i="3"/>
  <c r="U77" i="3"/>
  <c r="T77" i="3"/>
  <c r="Q77" i="3"/>
  <c r="N77" i="3"/>
  <c r="P77" i="3"/>
  <c r="M77" i="3"/>
  <c r="R77" i="3"/>
  <c r="O77" i="3"/>
  <c r="L77" i="3"/>
  <c r="I77" i="3"/>
  <c r="H77" i="3"/>
  <c r="K77" i="3"/>
  <c r="G77" i="3"/>
  <c r="J77" i="3"/>
  <c r="V88" i="3"/>
  <c r="S88" i="3"/>
  <c r="U88" i="3"/>
  <c r="Q88" i="3"/>
  <c r="N88" i="3"/>
  <c r="P88" i="3"/>
  <c r="M88" i="3"/>
  <c r="R88" i="3"/>
  <c r="O88" i="3"/>
  <c r="L88" i="3"/>
  <c r="I88" i="3"/>
  <c r="T88" i="3"/>
  <c r="K88" i="3"/>
  <c r="J88" i="3"/>
  <c r="H88" i="3"/>
  <c r="G88" i="3"/>
  <c r="V9" i="3"/>
  <c r="S9" i="3"/>
  <c r="U9" i="3"/>
  <c r="Q9" i="3"/>
  <c r="N9" i="3"/>
  <c r="T9" i="3"/>
  <c r="P9" i="3"/>
  <c r="M9" i="3"/>
  <c r="R9" i="3"/>
  <c r="O9" i="3"/>
  <c r="I9" i="3"/>
  <c r="L9" i="3"/>
  <c r="H9" i="3"/>
  <c r="G9" i="3"/>
  <c r="K9" i="3"/>
  <c r="J9" i="3"/>
  <c r="V5" i="3"/>
  <c r="S5" i="3"/>
  <c r="U5" i="3"/>
  <c r="R5" i="3"/>
  <c r="Q5" i="3"/>
  <c r="N5" i="3"/>
  <c r="T5" i="3"/>
  <c r="P5" i="3"/>
  <c r="M5" i="3"/>
  <c r="O5" i="3"/>
  <c r="I5" i="3"/>
  <c r="L5" i="3"/>
  <c r="K5" i="3"/>
  <c r="J5" i="3"/>
  <c r="H5" i="3"/>
  <c r="V76" i="3"/>
  <c r="S76" i="3"/>
  <c r="U76" i="3"/>
  <c r="R76" i="3"/>
  <c r="T76" i="3"/>
  <c r="Q76" i="3"/>
  <c r="N76" i="3"/>
  <c r="P76" i="3"/>
  <c r="M76" i="3"/>
  <c r="O76" i="3"/>
  <c r="L76" i="3"/>
  <c r="I76" i="3"/>
  <c r="H76" i="3"/>
  <c r="K76" i="3"/>
  <c r="G76" i="3"/>
  <c r="J76" i="3"/>
  <c r="C125" i="3"/>
  <c r="C84" i="3"/>
  <c r="C54" i="3"/>
  <c r="C11" i="3"/>
  <c r="C7" i="3"/>
  <c r="D125" i="3"/>
  <c r="D50" i="3"/>
  <c r="D54" i="3"/>
  <c r="E125" i="3"/>
  <c r="E49" i="3"/>
  <c r="E92" i="3"/>
  <c r="E58" i="3"/>
  <c r="E70" i="3"/>
  <c r="F107" i="3"/>
  <c r="F37" i="3"/>
  <c r="F66" i="3"/>
  <c r="G118" i="3"/>
  <c r="H123" i="3"/>
  <c r="I18" i="3"/>
  <c r="V11" i="3"/>
  <c r="S11" i="3"/>
  <c r="U11" i="3"/>
  <c r="R11" i="3"/>
  <c r="O11" i="3"/>
  <c r="Q11" i="3"/>
  <c r="N11" i="3"/>
  <c r="T11" i="3"/>
  <c r="K11" i="3"/>
  <c r="H11" i="3"/>
  <c r="P11" i="3"/>
  <c r="M11" i="3"/>
  <c r="I11" i="3"/>
  <c r="G11" i="3"/>
  <c r="E11" i="3"/>
  <c r="L11" i="3"/>
  <c r="D122" i="3"/>
  <c r="D53" i="3"/>
  <c r="D84" i="3"/>
  <c r="D77" i="3"/>
  <c r="D57" i="3"/>
  <c r="E123" i="3"/>
  <c r="E53" i="3"/>
  <c r="E54" i="3"/>
  <c r="E86" i="3"/>
  <c r="E18" i="3"/>
  <c r="F118" i="3"/>
  <c r="F49" i="3"/>
  <c r="F32" i="3"/>
  <c r="F5" i="3"/>
  <c r="G32" i="3"/>
  <c r="H118" i="3"/>
  <c r="I116" i="3"/>
  <c r="V73" i="3"/>
  <c r="S73" i="3"/>
  <c r="T73" i="3"/>
  <c r="R73" i="3"/>
  <c r="O73" i="3"/>
  <c r="U73" i="3"/>
  <c r="Q73" i="3"/>
  <c r="N73" i="3"/>
  <c r="K73" i="3"/>
  <c r="H73" i="3"/>
  <c r="P73" i="3"/>
  <c r="L73" i="3"/>
  <c r="M73" i="3"/>
  <c r="I73" i="3"/>
  <c r="G73" i="3"/>
  <c r="C53" i="3"/>
  <c r="C57" i="3"/>
  <c r="C102" i="3"/>
  <c r="C97" i="3"/>
  <c r="C86" i="3"/>
  <c r="C55" i="3"/>
  <c r="D102" i="3"/>
  <c r="D97" i="3"/>
  <c r="D52" i="3"/>
  <c r="D86" i="3"/>
  <c r="D55" i="3"/>
  <c r="E122" i="3"/>
  <c r="E97" i="3"/>
  <c r="E77" i="3"/>
  <c r="E9" i="3"/>
  <c r="E76" i="3"/>
  <c r="F108" i="3"/>
  <c r="F63" i="3"/>
  <c r="G53" i="3"/>
  <c r="G78" i="3"/>
  <c r="I108" i="3"/>
  <c r="V105" i="3"/>
  <c r="S105" i="3"/>
  <c r="U105" i="3"/>
  <c r="R105" i="3"/>
  <c r="O105" i="3"/>
  <c r="Q105" i="3"/>
  <c r="N105" i="3"/>
  <c r="T105" i="3"/>
  <c r="K105" i="3"/>
  <c r="H105" i="3"/>
  <c r="L105" i="3"/>
  <c r="M105" i="3"/>
  <c r="I105" i="3"/>
  <c r="G105" i="3"/>
  <c r="P105" i="3"/>
  <c r="C38" i="3"/>
  <c r="T100" i="3"/>
  <c r="P100" i="3"/>
  <c r="V100" i="3"/>
  <c r="S100" i="3"/>
  <c r="R100" i="3"/>
  <c r="O100" i="3"/>
  <c r="U100" i="3"/>
  <c r="L100" i="3"/>
  <c r="I100" i="3"/>
  <c r="Q100" i="3"/>
  <c r="M100" i="3"/>
  <c r="N100" i="3"/>
  <c r="J100" i="3"/>
  <c r="G100" i="3"/>
  <c r="H100" i="3"/>
  <c r="F100" i="3"/>
  <c r="T110" i="3"/>
  <c r="V110" i="3"/>
  <c r="P110" i="3"/>
  <c r="U110" i="3"/>
  <c r="R110" i="3"/>
  <c r="O110" i="3"/>
  <c r="L110" i="3"/>
  <c r="I110" i="3"/>
  <c r="N110" i="3"/>
  <c r="M110" i="3"/>
  <c r="Q110" i="3"/>
  <c r="G110" i="3"/>
  <c r="K110" i="3"/>
  <c r="S110" i="3"/>
  <c r="J110" i="3"/>
  <c r="F110" i="3"/>
  <c r="T96" i="3"/>
  <c r="V96" i="3"/>
  <c r="U96" i="3"/>
  <c r="P96" i="3"/>
  <c r="S96" i="3"/>
  <c r="R96" i="3"/>
  <c r="O96" i="3"/>
  <c r="M96" i="3"/>
  <c r="L96" i="3"/>
  <c r="I96" i="3"/>
  <c r="Q96" i="3"/>
  <c r="N96" i="3"/>
  <c r="J96" i="3"/>
  <c r="G96" i="3"/>
  <c r="F96" i="3"/>
  <c r="T84" i="3"/>
  <c r="P84" i="3"/>
  <c r="R84" i="3"/>
  <c r="O84" i="3"/>
  <c r="L84" i="3"/>
  <c r="I84" i="3"/>
  <c r="Q84" i="3"/>
  <c r="V84" i="3"/>
  <c r="N84" i="3"/>
  <c r="M84" i="3"/>
  <c r="U84" i="3"/>
  <c r="S84" i="3"/>
  <c r="K84" i="3"/>
  <c r="J84" i="3"/>
  <c r="F84" i="3"/>
  <c r="G84" i="3"/>
  <c r="T65" i="3"/>
  <c r="S65" i="3"/>
  <c r="P65" i="3"/>
  <c r="R65" i="3"/>
  <c r="O65" i="3"/>
  <c r="U65" i="3"/>
  <c r="M65" i="3"/>
  <c r="L65" i="3"/>
  <c r="I65" i="3"/>
  <c r="V65" i="3"/>
  <c r="N65" i="3"/>
  <c r="Q65" i="3"/>
  <c r="G65" i="3"/>
  <c r="J65" i="3"/>
  <c r="H65" i="3"/>
  <c r="F65" i="3"/>
  <c r="T90" i="3"/>
  <c r="P90" i="3"/>
  <c r="U90" i="3"/>
  <c r="V90" i="3"/>
  <c r="R90" i="3"/>
  <c r="O90" i="3"/>
  <c r="L90" i="3"/>
  <c r="I90" i="3"/>
  <c r="N90" i="3"/>
  <c r="Q90" i="3"/>
  <c r="S90" i="3"/>
  <c r="M90" i="3"/>
  <c r="G90" i="3"/>
  <c r="K90" i="3"/>
  <c r="J90" i="3"/>
  <c r="F90" i="3"/>
  <c r="T62" i="3"/>
  <c r="U62" i="3"/>
  <c r="S62" i="3"/>
  <c r="P62" i="3"/>
  <c r="V62" i="3"/>
  <c r="R62" i="3"/>
  <c r="O62" i="3"/>
  <c r="M62" i="3"/>
  <c r="L62" i="3"/>
  <c r="I62" i="3"/>
  <c r="Q62" i="3"/>
  <c r="J62" i="3"/>
  <c r="H62" i="3"/>
  <c r="G62" i="3"/>
  <c r="F62" i="3"/>
  <c r="K62" i="3"/>
  <c r="N62" i="3"/>
  <c r="U47" i="3"/>
  <c r="T47" i="3"/>
  <c r="V47" i="3"/>
  <c r="P47" i="3"/>
  <c r="R47" i="3"/>
  <c r="O47" i="3"/>
  <c r="I47" i="3"/>
  <c r="L47" i="3"/>
  <c r="S47" i="3"/>
  <c r="N47" i="3"/>
  <c r="M47" i="3"/>
  <c r="K47" i="3"/>
  <c r="J47" i="3"/>
  <c r="F47" i="3"/>
  <c r="G47" i="3"/>
  <c r="U17" i="3"/>
  <c r="T17" i="3"/>
  <c r="V17" i="3"/>
  <c r="S17" i="3"/>
  <c r="P17" i="3"/>
  <c r="O17" i="3"/>
  <c r="R17" i="3"/>
  <c r="M17" i="3"/>
  <c r="I17" i="3"/>
  <c r="N17" i="3"/>
  <c r="L17" i="3"/>
  <c r="Q17" i="3"/>
  <c r="J17" i="3"/>
  <c r="G17" i="3"/>
  <c r="H17" i="3"/>
  <c r="F17" i="3"/>
  <c r="K17" i="3"/>
  <c r="U69" i="3"/>
  <c r="T69" i="3"/>
  <c r="P69" i="3"/>
  <c r="O69" i="3"/>
  <c r="S69" i="3"/>
  <c r="I69" i="3"/>
  <c r="V69" i="3"/>
  <c r="R69" i="3"/>
  <c r="Q69" i="3"/>
  <c r="M69" i="3"/>
  <c r="N69" i="3"/>
  <c r="L69" i="3"/>
  <c r="K69" i="3"/>
  <c r="G69" i="3"/>
  <c r="J69" i="3"/>
  <c r="F69" i="3"/>
  <c r="C100" i="3"/>
  <c r="C112" i="3"/>
  <c r="C33" i="3"/>
  <c r="C9" i="3"/>
  <c r="C74" i="3"/>
  <c r="D112" i="3"/>
  <c r="D33" i="3"/>
  <c r="D90" i="3"/>
  <c r="D9" i="3"/>
  <c r="D74" i="3"/>
  <c r="E102" i="3"/>
  <c r="E21" i="3"/>
  <c r="E33" i="3"/>
  <c r="E90" i="3"/>
  <c r="E47" i="3"/>
  <c r="E69" i="3"/>
  <c r="F114" i="3"/>
  <c r="F33" i="3"/>
  <c r="F10" i="3"/>
  <c r="F74" i="3"/>
  <c r="G21" i="3"/>
  <c r="H110" i="3"/>
  <c r="I75" i="3"/>
  <c r="V107" i="3"/>
  <c r="T107" i="3"/>
  <c r="R107" i="3"/>
  <c r="S107" i="3"/>
  <c r="U107" i="3"/>
  <c r="Q107" i="3"/>
  <c r="N107" i="3"/>
  <c r="O107" i="3"/>
  <c r="K107" i="3"/>
  <c r="H107" i="3"/>
  <c r="P107" i="3"/>
  <c r="I107" i="3"/>
  <c r="M107" i="3"/>
  <c r="L107" i="3"/>
  <c r="V6" i="3"/>
  <c r="S6" i="3"/>
  <c r="O6" i="3"/>
  <c r="R6" i="3"/>
  <c r="U6" i="3"/>
  <c r="Q6" i="3"/>
  <c r="N6" i="3"/>
  <c r="K6" i="3"/>
  <c r="H6" i="3"/>
  <c r="M6" i="3"/>
  <c r="P6" i="3"/>
  <c r="L6" i="3"/>
  <c r="T6" i="3"/>
  <c r="G6" i="3"/>
  <c r="F6" i="3"/>
  <c r="J6" i="3"/>
  <c r="I6" i="3"/>
  <c r="E6" i="3"/>
  <c r="D38" i="3"/>
  <c r="V42" i="3"/>
  <c r="S42" i="3"/>
  <c r="U42" i="3"/>
  <c r="T42" i="3"/>
  <c r="Q42" i="3"/>
  <c r="N42" i="3"/>
  <c r="P42" i="3"/>
  <c r="M42" i="3"/>
  <c r="L42" i="3"/>
  <c r="I42" i="3"/>
  <c r="O42" i="3"/>
  <c r="K42" i="3"/>
  <c r="H42" i="3"/>
  <c r="R42" i="3"/>
  <c r="J42" i="3"/>
  <c r="E42" i="3"/>
  <c r="G42" i="3"/>
  <c r="D42" i="3"/>
  <c r="F42" i="3"/>
  <c r="C42" i="3"/>
  <c r="U120" i="3"/>
  <c r="T120" i="3"/>
  <c r="P120" i="3"/>
  <c r="M120" i="3"/>
  <c r="V120" i="3"/>
  <c r="S120" i="3"/>
  <c r="R120" i="3"/>
  <c r="O120" i="3"/>
  <c r="Q120" i="3"/>
  <c r="N120" i="3"/>
  <c r="K120" i="3"/>
  <c r="H120" i="3"/>
  <c r="J120" i="3"/>
  <c r="G120" i="3"/>
  <c r="I120" i="3"/>
  <c r="F120" i="3"/>
  <c r="U50" i="3"/>
  <c r="T50" i="3"/>
  <c r="V50" i="3"/>
  <c r="P50" i="3"/>
  <c r="M50" i="3"/>
  <c r="R50" i="3"/>
  <c r="O50" i="3"/>
  <c r="S50" i="3"/>
  <c r="Q50" i="3"/>
  <c r="N50" i="3"/>
  <c r="K50" i="3"/>
  <c r="H50" i="3"/>
  <c r="G50" i="3"/>
  <c r="L50" i="3"/>
  <c r="J50" i="3"/>
  <c r="F50" i="3"/>
  <c r="I50" i="3"/>
  <c r="U95" i="3"/>
  <c r="T95" i="3"/>
  <c r="V95" i="3"/>
  <c r="P95" i="3"/>
  <c r="M95" i="3"/>
  <c r="S95" i="3"/>
  <c r="R95" i="3"/>
  <c r="O95" i="3"/>
  <c r="Q95" i="3"/>
  <c r="N95" i="3"/>
  <c r="K95" i="3"/>
  <c r="H95" i="3"/>
  <c r="J95" i="3"/>
  <c r="L95" i="3"/>
  <c r="I95" i="3"/>
  <c r="G95" i="3"/>
  <c r="F95" i="3"/>
  <c r="U52" i="3"/>
  <c r="T52" i="3"/>
  <c r="P52" i="3"/>
  <c r="M52" i="3"/>
  <c r="R52" i="3"/>
  <c r="O52" i="3"/>
  <c r="S52" i="3"/>
  <c r="V52" i="3"/>
  <c r="Q52" i="3"/>
  <c r="N52" i="3"/>
  <c r="K52" i="3"/>
  <c r="H52" i="3"/>
  <c r="J52" i="3"/>
  <c r="F52" i="3"/>
  <c r="G52" i="3"/>
  <c r="L52" i="3"/>
  <c r="I52" i="3"/>
  <c r="U40" i="3"/>
  <c r="T40" i="3"/>
  <c r="S40" i="3"/>
  <c r="P40" i="3"/>
  <c r="M40" i="3"/>
  <c r="R40" i="3"/>
  <c r="O40" i="3"/>
  <c r="V40" i="3"/>
  <c r="Q40" i="3"/>
  <c r="N40" i="3"/>
  <c r="K40" i="3"/>
  <c r="H40" i="3"/>
  <c r="J40" i="3"/>
  <c r="I40" i="3"/>
  <c r="L40" i="3"/>
  <c r="F40" i="3"/>
  <c r="U64" i="3"/>
  <c r="T64" i="3"/>
  <c r="P64" i="3"/>
  <c r="M64" i="3"/>
  <c r="V64" i="3"/>
  <c r="R64" i="3"/>
  <c r="O64" i="3"/>
  <c r="S64" i="3"/>
  <c r="Q64" i="3"/>
  <c r="N64" i="3"/>
  <c r="K64" i="3"/>
  <c r="H64" i="3"/>
  <c r="L64" i="3"/>
  <c r="G64" i="3"/>
  <c r="J64" i="3"/>
  <c r="F64" i="3"/>
  <c r="I64" i="3"/>
  <c r="U104" i="3"/>
  <c r="T104" i="3"/>
  <c r="S104" i="3"/>
  <c r="P104" i="3"/>
  <c r="M104" i="3"/>
  <c r="V104" i="3"/>
  <c r="R104" i="3"/>
  <c r="O104" i="3"/>
  <c r="Q104" i="3"/>
  <c r="N104" i="3"/>
  <c r="K104" i="3"/>
  <c r="H104" i="3"/>
  <c r="J104" i="3"/>
  <c r="I104" i="3"/>
  <c r="G104" i="3"/>
  <c r="F104" i="3"/>
  <c r="L104" i="3"/>
  <c r="U19" i="3"/>
  <c r="T19" i="3"/>
  <c r="V19" i="3"/>
  <c r="P19" i="3"/>
  <c r="M19" i="3"/>
  <c r="R19" i="3"/>
  <c r="O19" i="3"/>
  <c r="L19" i="3"/>
  <c r="S19" i="3"/>
  <c r="Q19" i="3"/>
  <c r="N19" i="3"/>
  <c r="K19" i="3"/>
  <c r="H19" i="3"/>
  <c r="J19" i="3"/>
  <c r="F19" i="3"/>
  <c r="G19" i="3"/>
  <c r="I19" i="3"/>
  <c r="U7" i="3"/>
  <c r="T7" i="3"/>
  <c r="V7" i="3"/>
  <c r="S7" i="3"/>
  <c r="P7" i="3"/>
  <c r="M7" i="3"/>
  <c r="O7" i="3"/>
  <c r="L7" i="3"/>
  <c r="R7" i="3"/>
  <c r="Q7" i="3"/>
  <c r="N7" i="3"/>
  <c r="K7" i="3"/>
  <c r="H7" i="3"/>
  <c r="J7" i="3"/>
  <c r="G7" i="3"/>
  <c r="I7" i="3"/>
  <c r="F7" i="3"/>
  <c r="U2" i="3"/>
  <c r="T2" i="3"/>
  <c r="P2" i="3"/>
  <c r="M2" i="3"/>
  <c r="O2" i="3"/>
  <c r="L2" i="3"/>
  <c r="R2" i="3"/>
  <c r="V2" i="3"/>
  <c r="Q2" i="3"/>
  <c r="N2" i="3"/>
  <c r="S2" i="3"/>
  <c r="K2" i="3"/>
  <c r="H2" i="3"/>
  <c r="F2" i="3"/>
  <c r="J2" i="3"/>
  <c r="I2" i="3"/>
  <c r="C120" i="3"/>
  <c r="C115" i="3"/>
  <c r="C3" i="3"/>
  <c r="C47" i="3"/>
  <c r="C18" i="3"/>
  <c r="D100" i="3"/>
  <c r="D115" i="3"/>
  <c r="D3" i="3"/>
  <c r="D64" i="3"/>
  <c r="D18" i="3"/>
  <c r="E100" i="3"/>
  <c r="E112" i="3"/>
  <c r="E3" i="3"/>
  <c r="E64" i="3"/>
  <c r="E19" i="3"/>
  <c r="E2" i="3"/>
  <c r="F3" i="3"/>
  <c r="F88" i="3"/>
  <c r="F18" i="3"/>
  <c r="H96" i="3"/>
  <c r="I37" i="3"/>
  <c r="J105" i="3"/>
  <c r="K65" i="3"/>
  <c r="Q47" i="3"/>
  <c r="U119" i="3"/>
  <c r="T119" i="3"/>
  <c r="V119" i="3"/>
  <c r="S119" i="3"/>
  <c r="P119" i="3"/>
  <c r="M119" i="3"/>
  <c r="R119" i="3"/>
  <c r="O119" i="3"/>
  <c r="Q119" i="3"/>
  <c r="K119" i="3"/>
  <c r="H119" i="3"/>
  <c r="J119" i="3"/>
  <c r="L119" i="3"/>
  <c r="I119" i="3"/>
  <c r="U79" i="3"/>
  <c r="T79" i="3"/>
  <c r="V79" i="3"/>
  <c r="S79" i="3"/>
  <c r="P79" i="3"/>
  <c r="M79" i="3"/>
  <c r="R79" i="3"/>
  <c r="O79" i="3"/>
  <c r="K79" i="3"/>
  <c r="H79" i="3"/>
  <c r="N79" i="3"/>
  <c r="J79" i="3"/>
  <c r="Q79" i="3"/>
  <c r="L79" i="3"/>
  <c r="I79" i="3"/>
  <c r="U94" i="3"/>
  <c r="T94" i="3"/>
  <c r="V94" i="3"/>
  <c r="S94" i="3"/>
  <c r="P94" i="3"/>
  <c r="M94" i="3"/>
  <c r="R94" i="3"/>
  <c r="O94" i="3"/>
  <c r="K94" i="3"/>
  <c r="H94" i="3"/>
  <c r="Q94" i="3"/>
  <c r="J94" i="3"/>
  <c r="L94" i="3"/>
  <c r="I94" i="3"/>
  <c r="U93" i="3"/>
  <c r="T93" i="3"/>
  <c r="V93" i="3"/>
  <c r="S93" i="3"/>
  <c r="P93" i="3"/>
  <c r="M93" i="3"/>
  <c r="R93" i="3"/>
  <c r="O93" i="3"/>
  <c r="Q93" i="3"/>
  <c r="K93" i="3"/>
  <c r="H93" i="3"/>
  <c r="N93" i="3"/>
  <c r="J93" i="3"/>
  <c r="L93" i="3"/>
  <c r="I93" i="3"/>
  <c r="U30" i="3"/>
  <c r="T30" i="3"/>
  <c r="V30" i="3"/>
  <c r="S30" i="3"/>
  <c r="P30" i="3"/>
  <c r="M30" i="3"/>
  <c r="R30" i="3"/>
  <c r="O30" i="3"/>
  <c r="K30" i="3"/>
  <c r="H30" i="3"/>
  <c r="J30" i="3"/>
  <c r="Q30" i="3"/>
  <c r="L30" i="3"/>
  <c r="I30" i="3"/>
  <c r="U22" i="3"/>
  <c r="T22" i="3"/>
  <c r="V22" i="3"/>
  <c r="S22" i="3"/>
  <c r="P22" i="3"/>
  <c r="M22" i="3"/>
  <c r="R22" i="3"/>
  <c r="O22" i="3"/>
  <c r="K22" i="3"/>
  <c r="H22" i="3"/>
  <c r="N22" i="3"/>
  <c r="Q22" i="3"/>
  <c r="J22" i="3"/>
  <c r="L22" i="3"/>
  <c r="I22" i="3"/>
  <c r="U67" i="3"/>
  <c r="T67" i="3"/>
  <c r="V67" i="3"/>
  <c r="S67" i="3"/>
  <c r="P67" i="3"/>
  <c r="M67" i="3"/>
  <c r="R67" i="3"/>
  <c r="O67" i="3"/>
  <c r="L67" i="3"/>
  <c r="Q67" i="3"/>
  <c r="K67" i="3"/>
  <c r="H67" i="3"/>
  <c r="J67" i="3"/>
  <c r="N67" i="3"/>
  <c r="I67" i="3"/>
  <c r="U36" i="3"/>
  <c r="T36" i="3"/>
  <c r="V36" i="3"/>
  <c r="S36" i="3"/>
  <c r="P36" i="3"/>
  <c r="M36" i="3"/>
  <c r="R36" i="3"/>
  <c r="O36" i="3"/>
  <c r="L36" i="3"/>
  <c r="K36" i="3"/>
  <c r="H36" i="3"/>
  <c r="N36" i="3"/>
  <c r="J36" i="3"/>
  <c r="G36" i="3"/>
  <c r="Q36" i="3"/>
  <c r="I36" i="3"/>
  <c r="U31" i="3"/>
  <c r="T31" i="3"/>
  <c r="V31" i="3"/>
  <c r="S31" i="3"/>
  <c r="P31" i="3"/>
  <c r="M31" i="3"/>
  <c r="O31" i="3"/>
  <c r="L31" i="3"/>
  <c r="R31" i="3"/>
  <c r="N31" i="3"/>
  <c r="K31" i="3"/>
  <c r="H31" i="3"/>
  <c r="J31" i="3"/>
  <c r="G31" i="3"/>
  <c r="Q31" i="3"/>
  <c r="I31" i="3"/>
  <c r="U4" i="3"/>
  <c r="T4" i="3"/>
  <c r="V4" i="3"/>
  <c r="S4" i="3"/>
  <c r="P4" i="3"/>
  <c r="M4" i="3"/>
  <c r="O4" i="3"/>
  <c r="L4" i="3"/>
  <c r="R4" i="3"/>
  <c r="K4" i="3"/>
  <c r="H4" i="3"/>
  <c r="Q4" i="3"/>
  <c r="J4" i="3"/>
  <c r="G4" i="3"/>
  <c r="N4" i="3"/>
  <c r="I4" i="3"/>
  <c r="C101" i="3"/>
  <c r="C113" i="3"/>
  <c r="C103" i="3"/>
  <c r="C13" i="3"/>
  <c r="C81" i="3"/>
  <c r="C12" i="3"/>
  <c r="C26" i="3"/>
  <c r="C59" i="3"/>
  <c r="C23" i="3"/>
  <c r="D124" i="3"/>
  <c r="D117" i="3"/>
  <c r="D89" i="3"/>
  <c r="E119" i="3"/>
  <c r="E79" i="3"/>
  <c r="E94" i="3"/>
  <c r="E93" i="3"/>
  <c r="E30" i="3"/>
  <c r="E22" i="3"/>
  <c r="E67" i="3"/>
  <c r="E36" i="3"/>
  <c r="E31" i="3"/>
  <c r="E4" i="3"/>
  <c r="F101" i="3"/>
  <c r="F113" i="3"/>
  <c r="F103" i="3"/>
  <c r="F13" i="3"/>
  <c r="F81" i="3"/>
  <c r="F12" i="3"/>
  <c r="F26" i="3"/>
  <c r="F59" i="3"/>
  <c r="F23" i="3"/>
  <c r="P98" i="3"/>
  <c r="U99" i="3"/>
  <c r="V99" i="3"/>
  <c r="T99" i="3"/>
  <c r="S99" i="3"/>
  <c r="Q99" i="3"/>
  <c r="R99" i="3"/>
  <c r="M99" i="3"/>
  <c r="O99" i="3"/>
  <c r="K99" i="3"/>
  <c r="P99" i="3"/>
  <c r="N99" i="3"/>
  <c r="U106" i="3"/>
  <c r="T106" i="3"/>
  <c r="V106" i="3"/>
  <c r="Q106" i="3"/>
  <c r="K106" i="3"/>
  <c r="H106" i="3"/>
  <c r="P106" i="3"/>
  <c r="N106" i="3"/>
  <c r="M106" i="3"/>
  <c r="O106" i="3"/>
  <c r="S106" i="3"/>
  <c r="U56" i="3"/>
  <c r="T56" i="3"/>
  <c r="V56" i="3"/>
  <c r="S56" i="3"/>
  <c r="Q56" i="3"/>
  <c r="K56" i="3"/>
  <c r="H56" i="3"/>
  <c r="O56" i="3"/>
  <c r="R56" i="3"/>
  <c r="N56" i="3"/>
  <c r="P56" i="3"/>
  <c r="U60" i="3"/>
  <c r="T60" i="3"/>
  <c r="V60" i="3"/>
  <c r="S60" i="3"/>
  <c r="Q60" i="3"/>
  <c r="K60" i="3"/>
  <c r="H60" i="3"/>
  <c r="N60" i="3"/>
  <c r="R60" i="3"/>
  <c r="M60" i="3"/>
  <c r="P60" i="3"/>
  <c r="U87" i="3"/>
  <c r="T87" i="3"/>
  <c r="V87" i="3"/>
  <c r="S87" i="3"/>
  <c r="Q87" i="3"/>
  <c r="R87" i="3"/>
  <c r="K87" i="3"/>
  <c r="H87" i="3"/>
  <c r="P87" i="3"/>
  <c r="O87" i="3"/>
  <c r="N87" i="3"/>
  <c r="U82" i="3"/>
  <c r="T82" i="3"/>
  <c r="V82" i="3"/>
  <c r="R82" i="3"/>
  <c r="S82" i="3"/>
  <c r="Q82" i="3"/>
  <c r="N82" i="3"/>
  <c r="K82" i="3"/>
  <c r="H82" i="3"/>
  <c r="O82" i="3"/>
  <c r="M82" i="3"/>
  <c r="P82" i="3"/>
  <c r="U15" i="3"/>
  <c r="T15" i="3"/>
  <c r="V15" i="3"/>
  <c r="S15" i="3"/>
  <c r="R15" i="3"/>
  <c r="Q15" i="3"/>
  <c r="N15" i="3"/>
  <c r="K15" i="3"/>
  <c r="H15" i="3"/>
  <c r="P15" i="3"/>
  <c r="L15" i="3"/>
  <c r="U43" i="3"/>
  <c r="T43" i="3"/>
  <c r="V43" i="3"/>
  <c r="R43" i="3"/>
  <c r="S43" i="3"/>
  <c r="Q43" i="3"/>
  <c r="N43" i="3"/>
  <c r="L43" i="3"/>
  <c r="K43" i="3"/>
  <c r="H43" i="3"/>
  <c r="P43" i="3"/>
  <c r="M43" i="3"/>
  <c r="O43" i="3"/>
  <c r="U61" i="3"/>
  <c r="T61" i="3"/>
  <c r="V61" i="3"/>
  <c r="S61" i="3"/>
  <c r="R61" i="3"/>
  <c r="Q61" i="3"/>
  <c r="N61" i="3"/>
  <c r="K61" i="3"/>
  <c r="H61" i="3"/>
  <c r="O61" i="3"/>
  <c r="P61" i="3"/>
  <c r="U14" i="3"/>
  <c r="T14" i="3"/>
  <c r="V14" i="3"/>
  <c r="R14" i="3"/>
  <c r="S14" i="3"/>
  <c r="Q14" i="3"/>
  <c r="N14" i="3"/>
  <c r="K14" i="3"/>
  <c r="H14" i="3"/>
  <c r="M14" i="3"/>
  <c r="P14" i="3"/>
  <c r="C121" i="3"/>
  <c r="C91" i="3"/>
  <c r="C98" i="3"/>
  <c r="C46" i="3"/>
  <c r="C72" i="3"/>
  <c r="C24" i="3"/>
  <c r="C34" i="3"/>
  <c r="C85" i="3"/>
  <c r="C25" i="3"/>
  <c r="C39" i="3"/>
  <c r="E99" i="3"/>
  <c r="E106" i="3"/>
  <c r="E56" i="3"/>
  <c r="E60" i="3"/>
  <c r="E87" i="3"/>
  <c r="E82" i="3"/>
  <c r="E15" i="3"/>
  <c r="E43" i="3"/>
  <c r="E61" i="3"/>
  <c r="E14" i="3"/>
  <c r="F121" i="3"/>
  <c r="F91" i="3"/>
  <c r="F98" i="3"/>
  <c r="F46" i="3"/>
  <c r="F72" i="3"/>
  <c r="F24" i="3"/>
  <c r="F34" i="3"/>
  <c r="F85" i="3"/>
  <c r="F25" i="3"/>
  <c r="F39" i="3"/>
  <c r="G103" i="3"/>
  <c r="G12" i="3"/>
  <c r="I106" i="3"/>
  <c r="I60" i="3"/>
  <c r="I82" i="3"/>
  <c r="I43" i="3"/>
  <c r="I14" i="3"/>
  <c r="J91" i="3"/>
  <c r="J46" i="3"/>
  <c r="J24" i="3"/>
  <c r="J85" i="3"/>
  <c r="J39" i="3"/>
  <c r="L60" i="3"/>
  <c r="R106" i="3"/>
  <c r="G98" i="3"/>
  <c r="G93" i="3"/>
  <c r="G34" i="3"/>
  <c r="G43" i="3"/>
  <c r="G23" i="3"/>
  <c r="H121" i="3"/>
  <c r="M91" i="3"/>
  <c r="M85" i="3"/>
  <c r="P24" i="3"/>
  <c r="G39" i="3"/>
  <c r="L26" i="3"/>
  <c r="N39" i="3"/>
  <c r="T124" i="3"/>
  <c r="V124" i="3"/>
  <c r="U124" i="3"/>
  <c r="S124" i="3"/>
  <c r="R124" i="3"/>
  <c r="O124" i="3"/>
  <c r="Q124" i="3"/>
  <c r="N124" i="3"/>
  <c r="J124" i="3"/>
  <c r="M124" i="3"/>
  <c r="L124" i="3"/>
  <c r="I124" i="3"/>
  <c r="P124" i="3"/>
  <c r="K124" i="3"/>
  <c r="T117" i="3"/>
  <c r="V117" i="3"/>
  <c r="U117" i="3"/>
  <c r="R117" i="3"/>
  <c r="O117" i="3"/>
  <c r="S117" i="3"/>
  <c r="Q117" i="3"/>
  <c r="N117" i="3"/>
  <c r="J117" i="3"/>
  <c r="P117" i="3"/>
  <c r="L117" i="3"/>
  <c r="I117" i="3"/>
  <c r="M117" i="3"/>
  <c r="K117" i="3"/>
  <c r="T80" i="3"/>
  <c r="V80" i="3"/>
  <c r="U80" i="3"/>
  <c r="R80" i="3"/>
  <c r="O80" i="3"/>
  <c r="Q80" i="3"/>
  <c r="N80" i="3"/>
  <c r="S80" i="3"/>
  <c r="P80" i="3"/>
  <c r="J80" i="3"/>
  <c r="G80" i="3"/>
  <c r="M80" i="3"/>
  <c r="L80" i="3"/>
  <c r="I80" i="3"/>
  <c r="K80" i="3"/>
  <c r="H80" i="3"/>
  <c r="T20" i="3"/>
  <c r="V20" i="3"/>
  <c r="U20" i="3"/>
  <c r="S20" i="3"/>
  <c r="R20" i="3"/>
  <c r="O20" i="3"/>
  <c r="Q20" i="3"/>
  <c r="N20" i="3"/>
  <c r="J20" i="3"/>
  <c r="G20" i="3"/>
  <c r="L20" i="3"/>
  <c r="I20" i="3"/>
  <c r="P20" i="3"/>
  <c r="K20" i="3"/>
  <c r="H20" i="3"/>
  <c r="T83" i="3"/>
  <c r="V83" i="3"/>
  <c r="U83" i="3"/>
  <c r="R83" i="3"/>
  <c r="O83" i="3"/>
  <c r="Q83" i="3"/>
  <c r="N83" i="3"/>
  <c r="S83" i="3"/>
  <c r="J83" i="3"/>
  <c r="G83" i="3"/>
  <c r="M83" i="3"/>
  <c r="P83" i="3"/>
  <c r="L83" i="3"/>
  <c r="I83" i="3"/>
  <c r="K83" i="3"/>
  <c r="H83" i="3"/>
  <c r="T27" i="3"/>
  <c r="V27" i="3"/>
  <c r="U27" i="3"/>
  <c r="S27" i="3"/>
  <c r="R27" i="3"/>
  <c r="O27" i="3"/>
  <c r="Q27" i="3"/>
  <c r="N27" i="3"/>
  <c r="P27" i="3"/>
  <c r="J27" i="3"/>
  <c r="G27" i="3"/>
  <c r="L27" i="3"/>
  <c r="I27" i="3"/>
  <c r="K27" i="3"/>
  <c r="H27" i="3"/>
  <c r="T35" i="3"/>
  <c r="V35" i="3"/>
  <c r="U35" i="3"/>
  <c r="R35" i="3"/>
  <c r="O35" i="3"/>
  <c r="Q35" i="3"/>
  <c r="N35" i="3"/>
  <c r="S35" i="3"/>
  <c r="J35" i="3"/>
  <c r="G35" i="3"/>
  <c r="M35" i="3"/>
  <c r="L35" i="3"/>
  <c r="I35" i="3"/>
  <c r="P35" i="3"/>
  <c r="K35" i="3"/>
  <c r="H35" i="3"/>
  <c r="T89" i="3"/>
  <c r="V89" i="3"/>
  <c r="U89" i="3"/>
  <c r="S89" i="3"/>
  <c r="R89" i="3"/>
  <c r="O89" i="3"/>
  <c r="Q89" i="3"/>
  <c r="N89" i="3"/>
  <c r="J89" i="3"/>
  <c r="G89" i="3"/>
  <c r="P89" i="3"/>
  <c r="I89" i="3"/>
  <c r="L89" i="3"/>
  <c r="K89" i="3"/>
  <c r="H89" i="3"/>
  <c r="T45" i="3"/>
  <c r="V45" i="3"/>
  <c r="U45" i="3"/>
  <c r="R45" i="3"/>
  <c r="O45" i="3"/>
  <c r="Q45" i="3"/>
  <c r="N45" i="3"/>
  <c r="S45" i="3"/>
  <c r="P45" i="3"/>
  <c r="J45" i="3"/>
  <c r="G45" i="3"/>
  <c r="M45" i="3"/>
  <c r="I45" i="3"/>
  <c r="K45" i="3"/>
  <c r="H45" i="3"/>
  <c r="T41" i="3"/>
  <c r="V41" i="3"/>
  <c r="S41" i="3"/>
  <c r="U41" i="3"/>
  <c r="O41" i="3"/>
  <c r="L41" i="3"/>
  <c r="R41" i="3"/>
  <c r="Q41" i="3"/>
  <c r="N41" i="3"/>
  <c r="J41" i="3"/>
  <c r="G41" i="3"/>
  <c r="I41" i="3"/>
  <c r="P41" i="3"/>
  <c r="K41" i="3"/>
  <c r="H41" i="3"/>
  <c r="T28" i="3"/>
  <c r="V28" i="3"/>
  <c r="S28" i="3"/>
  <c r="U28" i="3"/>
  <c r="R28" i="3"/>
  <c r="O28" i="3"/>
  <c r="L28" i="3"/>
  <c r="Q28" i="3"/>
  <c r="N28" i="3"/>
  <c r="J28" i="3"/>
  <c r="G28" i="3"/>
  <c r="M28" i="3"/>
  <c r="P28" i="3"/>
  <c r="I28" i="3"/>
  <c r="K28" i="3"/>
  <c r="H28" i="3"/>
  <c r="C119" i="3"/>
  <c r="C79" i="3"/>
  <c r="C94" i="3"/>
  <c r="C93" i="3"/>
  <c r="C30" i="3"/>
  <c r="C22" i="3"/>
  <c r="C67" i="3"/>
  <c r="C36" i="3"/>
  <c r="C31" i="3"/>
  <c r="C4" i="3"/>
  <c r="D101" i="3"/>
  <c r="D113" i="3"/>
  <c r="D59" i="3"/>
  <c r="E124" i="3"/>
  <c r="E117" i="3"/>
  <c r="E80" i="3"/>
  <c r="E20" i="3"/>
  <c r="E83" i="3"/>
  <c r="E27" i="3"/>
  <c r="E35" i="3"/>
  <c r="E89" i="3"/>
  <c r="E45" i="3"/>
  <c r="E41" i="3"/>
  <c r="E28" i="3"/>
  <c r="F119" i="3"/>
  <c r="F79" i="3"/>
  <c r="F94" i="3"/>
  <c r="F93" i="3"/>
  <c r="F30" i="3"/>
  <c r="F22" i="3"/>
  <c r="F67" i="3"/>
  <c r="F36" i="3"/>
  <c r="F31" i="3"/>
  <c r="F4" i="3"/>
  <c r="G113" i="3"/>
  <c r="H99" i="3"/>
  <c r="H98" i="3"/>
  <c r="H72" i="3"/>
  <c r="H34" i="3"/>
  <c r="H25" i="3"/>
  <c r="J106" i="3"/>
  <c r="J60" i="3"/>
  <c r="J82" i="3"/>
  <c r="J43" i="3"/>
  <c r="J14" i="3"/>
  <c r="K46" i="3"/>
  <c r="L106" i="3"/>
  <c r="L45" i="3"/>
  <c r="M56" i="3"/>
  <c r="M61" i="3"/>
  <c r="P25" i="3"/>
  <c r="L87" i="3"/>
  <c r="M20" i="3"/>
  <c r="M41" i="3"/>
  <c r="G56" i="3"/>
  <c r="G15" i="3"/>
  <c r="G59" i="3"/>
  <c r="G14" i="3"/>
  <c r="H117" i="3"/>
  <c r="N121" i="3"/>
  <c r="O60" i="3"/>
  <c r="I99" i="3"/>
  <c r="I56" i="3"/>
  <c r="I87" i="3"/>
  <c r="J98" i="3"/>
  <c r="J72" i="3"/>
  <c r="L61" i="3"/>
  <c r="N119" i="3"/>
  <c r="V101" i="3"/>
  <c r="U101" i="3"/>
  <c r="T101" i="3"/>
  <c r="Q101" i="3"/>
  <c r="N101" i="3"/>
  <c r="P101" i="3"/>
  <c r="M101" i="3"/>
  <c r="S101" i="3"/>
  <c r="R101" i="3"/>
  <c r="O101" i="3"/>
  <c r="L101" i="3"/>
  <c r="I101" i="3"/>
  <c r="K101" i="3"/>
  <c r="H101" i="3"/>
  <c r="J101" i="3"/>
  <c r="V113" i="3"/>
  <c r="S113" i="3"/>
  <c r="U113" i="3"/>
  <c r="T113" i="3"/>
  <c r="Q113" i="3"/>
  <c r="N113" i="3"/>
  <c r="P113" i="3"/>
  <c r="M113" i="3"/>
  <c r="L113" i="3"/>
  <c r="I113" i="3"/>
  <c r="K113" i="3"/>
  <c r="H113" i="3"/>
  <c r="R113" i="3"/>
  <c r="J113" i="3"/>
  <c r="V103" i="3"/>
  <c r="S103" i="3"/>
  <c r="U103" i="3"/>
  <c r="T103" i="3"/>
  <c r="Q103" i="3"/>
  <c r="N103" i="3"/>
  <c r="P103" i="3"/>
  <c r="M103" i="3"/>
  <c r="L103" i="3"/>
  <c r="I103" i="3"/>
  <c r="O103" i="3"/>
  <c r="K103" i="3"/>
  <c r="H103" i="3"/>
  <c r="R103" i="3"/>
  <c r="J103" i="3"/>
  <c r="V13" i="3"/>
  <c r="S13" i="3"/>
  <c r="U13" i="3"/>
  <c r="T13" i="3"/>
  <c r="Q13" i="3"/>
  <c r="N13" i="3"/>
  <c r="P13" i="3"/>
  <c r="M13" i="3"/>
  <c r="O13" i="3"/>
  <c r="L13" i="3"/>
  <c r="I13" i="3"/>
  <c r="R13" i="3"/>
  <c r="K13" i="3"/>
  <c r="H13" i="3"/>
  <c r="J13" i="3"/>
  <c r="V81" i="3"/>
  <c r="S81" i="3"/>
  <c r="U81" i="3"/>
  <c r="T81" i="3"/>
  <c r="Q81" i="3"/>
  <c r="N81" i="3"/>
  <c r="P81" i="3"/>
  <c r="M81" i="3"/>
  <c r="R81" i="3"/>
  <c r="L81" i="3"/>
  <c r="I81" i="3"/>
  <c r="K81" i="3"/>
  <c r="H81" i="3"/>
  <c r="O81" i="3"/>
  <c r="J81" i="3"/>
  <c r="V12" i="3"/>
  <c r="S12" i="3"/>
  <c r="U12" i="3"/>
  <c r="T12" i="3"/>
  <c r="Q12" i="3"/>
  <c r="N12" i="3"/>
  <c r="P12" i="3"/>
  <c r="M12" i="3"/>
  <c r="O12" i="3"/>
  <c r="L12" i="3"/>
  <c r="I12" i="3"/>
  <c r="K12" i="3"/>
  <c r="H12" i="3"/>
  <c r="R12" i="3"/>
  <c r="J12" i="3"/>
  <c r="V26" i="3"/>
  <c r="S26" i="3"/>
  <c r="U26" i="3"/>
  <c r="T26" i="3"/>
  <c r="Q26" i="3"/>
  <c r="N26" i="3"/>
  <c r="P26" i="3"/>
  <c r="M26" i="3"/>
  <c r="I26" i="3"/>
  <c r="R26" i="3"/>
  <c r="K26" i="3"/>
  <c r="H26" i="3"/>
  <c r="O26" i="3"/>
  <c r="J26" i="3"/>
  <c r="V59" i="3"/>
  <c r="S59" i="3"/>
  <c r="U59" i="3"/>
  <c r="T59" i="3"/>
  <c r="Q59" i="3"/>
  <c r="N59" i="3"/>
  <c r="P59" i="3"/>
  <c r="M59" i="3"/>
  <c r="R59" i="3"/>
  <c r="I59" i="3"/>
  <c r="O59" i="3"/>
  <c r="K59" i="3"/>
  <c r="H59" i="3"/>
  <c r="J59" i="3"/>
  <c r="V23" i="3"/>
  <c r="S23" i="3"/>
  <c r="U23" i="3"/>
  <c r="T23" i="3"/>
  <c r="Q23" i="3"/>
  <c r="N23" i="3"/>
  <c r="P23" i="3"/>
  <c r="M23" i="3"/>
  <c r="O23" i="3"/>
  <c r="L23" i="3"/>
  <c r="I23" i="3"/>
  <c r="R23" i="3"/>
  <c r="K23" i="3"/>
  <c r="H23" i="3"/>
  <c r="J23" i="3"/>
  <c r="C124" i="3"/>
  <c r="C117" i="3"/>
  <c r="C80" i="3"/>
  <c r="C20" i="3"/>
  <c r="C83" i="3"/>
  <c r="C27" i="3"/>
  <c r="C35" i="3"/>
  <c r="C89" i="3"/>
  <c r="C45" i="3"/>
  <c r="C41" i="3"/>
  <c r="C28" i="3"/>
  <c r="D119" i="3"/>
  <c r="D79" i="3"/>
  <c r="D94" i="3"/>
  <c r="D93" i="3"/>
  <c r="D30" i="3"/>
  <c r="D22" i="3"/>
  <c r="D67" i="3"/>
  <c r="D36" i="3"/>
  <c r="D31" i="3"/>
  <c r="D4" i="3"/>
  <c r="E101" i="3"/>
  <c r="E113" i="3"/>
  <c r="E103" i="3"/>
  <c r="E13" i="3"/>
  <c r="E81" i="3"/>
  <c r="E12" i="3"/>
  <c r="E26" i="3"/>
  <c r="E59" i="3"/>
  <c r="E23" i="3"/>
  <c r="F124" i="3"/>
  <c r="F117" i="3"/>
  <c r="F80" i="3"/>
  <c r="F20" i="3"/>
  <c r="F83" i="3"/>
  <c r="F27" i="3"/>
  <c r="F35" i="3"/>
  <c r="F89" i="3"/>
  <c r="F45" i="3"/>
  <c r="F41" i="3"/>
  <c r="F28" i="3"/>
  <c r="G119" i="3"/>
  <c r="G79" i="3"/>
  <c r="G22" i="3"/>
  <c r="M87" i="3"/>
  <c r="O15" i="3"/>
  <c r="V121" i="3"/>
  <c r="U121" i="3"/>
  <c r="T121" i="3"/>
  <c r="S121" i="3"/>
  <c r="R121" i="3"/>
  <c r="O121" i="3"/>
  <c r="L121" i="3"/>
  <c r="I121" i="3"/>
  <c r="Q121" i="3"/>
  <c r="M121" i="3"/>
  <c r="P121" i="3"/>
  <c r="V91" i="3"/>
  <c r="U91" i="3"/>
  <c r="T91" i="3"/>
  <c r="S91" i="3"/>
  <c r="R91" i="3"/>
  <c r="O91" i="3"/>
  <c r="L91" i="3"/>
  <c r="I91" i="3"/>
  <c r="P91" i="3"/>
  <c r="N91" i="3"/>
  <c r="Q91" i="3"/>
  <c r="V98" i="3"/>
  <c r="U98" i="3"/>
  <c r="T98" i="3"/>
  <c r="S98" i="3"/>
  <c r="R98" i="3"/>
  <c r="O98" i="3"/>
  <c r="M98" i="3"/>
  <c r="L98" i="3"/>
  <c r="I98" i="3"/>
  <c r="Q98" i="3"/>
  <c r="V46" i="3"/>
  <c r="U46" i="3"/>
  <c r="T46" i="3"/>
  <c r="R46" i="3"/>
  <c r="O46" i="3"/>
  <c r="S46" i="3"/>
  <c r="L46" i="3"/>
  <c r="I46" i="3"/>
  <c r="Q46" i="3"/>
  <c r="N46" i="3"/>
  <c r="P46" i="3"/>
  <c r="V72" i="3"/>
  <c r="S72" i="3"/>
  <c r="U72" i="3"/>
  <c r="T72" i="3"/>
  <c r="R72" i="3"/>
  <c r="O72" i="3"/>
  <c r="M72" i="3"/>
  <c r="L72" i="3"/>
  <c r="I72" i="3"/>
  <c r="P72" i="3"/>
  <c r="Q72" i="3"/>
  <c r="V24" i="3"/>
  <c r="S24" i="3"/>
  <c r="U24" i="3"/>
  <c r="T24" i="3"/>
  <c r="R24" i="3"/>
  <c r="O24" i="3"/>
  <c r="L24" i="3"/>
  <c r="I24" i="3"/>
  <c r="N24" i="3"/>
  <c r="Q24" i="3"/>
  <c r="V34" i="3"/>
  <c r="S34" i="3"/>
  <c r="U34" i="3"/>
  <c r="T34" i="3"/>
  <c r="Q34" i="3"/>
  <c r="R34" i="3"/>
  <c r="O34" i="3"/>
  <c r="N34" i="3"/>
  <c r="M34" i="3"/>
  <c r="L34" i="3"/>
  <c r="I34" i="3"/>
  <c r="P34" i="3"/>
  <c r="V85" i="3"/>
  <c r="S85" i="3"/>
  <c r="U85" i="3"/>
  <c r="T85" i="3"/>
  <c r="Q85" i="3"/>
  <c r="R85" i="3"/>
  <c r="O85" i="3"/>
  <c r="I85" i="3"/>
  <c r="P85" i="3"/>
  <c r="L85" i="3"/>
  <c r="N85" i="3"/>
  <c r="V25" i="3"/>
  <c r="S25" i="3"/>
  <c r="U25" i="3"/>
  <c r="T25" i="3"/>
  <c r="Q25" i="3"/>
  <c r="O25" i="3"/>
  <c r="M25" i="3"/>
  <c r="I25" i="3"/>
  <c r="N25" i="3"/>
  <c r="R25" i="3"/>
  <c r="L25" i="3"/>
  <c r="V39" i="3"/>
  <c r="S39" i="3"/>
  <c r="U39" i="3"/>
  <c r="T39" i="3"/>
  <c r="Q39" i="3"/>
  <c r="O39" i="3"/>
  <c r="R39" i="3"/>
  <c r="I39" i="3"/>
  <c r="K39" i="3"/>
  <c r="P39" i="3"/>
  <c r="M39" i="3"/>
  <c r="D99" i="3"/>
  <c r="D106" i="3"/>
  <c r="D56" i="3"/>
  <c r="D60" i="3"/>
  <c r="D87" i="3"/>
  <c r="D82" i="3"/>
  <c r="D15" i="3"/>
  <c r="D43" i="3"/>
  <c r="D61" i="3"/>
  <c r="D14" i="3"/>
  <c r="E121" i="3"/>
  <c r="E91" i="3"/>
  <c r="E98" i="3"/>
  <c r="E46" i="3"/>
  <c r="E72" i="3"/>
  <c r="E24" i="3"/>
  <c r="E34" i="3"/>
  <c r="E85" i="3"/>
  <c r="E25" i="3"/>
  <c r="E39" i="3"/>
  <c r="G99" i="3"/>
  <c r="G106" i="3"/>
  <c r="G82" i="3"/>
  <c r="L56" i="3"/>
  <c r="L82" i="3"/>
  <c r="L14" i="3"/>
  <c r="M27" i="3"/>
  <c r="N94" i="3"/>
  <c r="AS681" i="2"/>
  <c r="AS403" i="2"/>
  <c r="AS297" i="2"/>
  <c r="AS729" i="2"/>
  <c r="AS463" i="2"/>
  <c r="AU215" i="2"/>
  <c r="AU398" i="2"/>
  <c r="AT630" i="2"/>
  <c r="AS666" i="2"/>
  <c r="AS101" i="2"/>
  <c r="AS620" i="2"/>
  <c r="AS721" i="2"/>
  <c r="AS630" i="2"/>
  <c r="AS208" i="2"/>
  <c r="AT297" i="2"/>
  <c r="AT597" i="2"/>
  <c r="AT298" i="2"/>
  <c r="AT18" i="2"/>
  <c r="AR101" i="2"/>
  <c r="AR15" i="2"/>
  <c r="AR332" i="2"/>
  <c r="AR45" i="2"/>
  <c r="AR630" i="2"/>
  <c r="AR462" i="2"/>
  <c r="AR125" i="2"/>
  <c r="AS243" i="2"/>
  <c r="AS602" i="2"/>
  <c r="AS14" i="2"/>
  <c r="AS181" i="2"/>
  <c r="AS414" i="2"/>
  <c r="AS271" i="2"/>
  <c r="AS464" i="2"/>
  <c r="AS381" i="2"/>
  <c r="AS519" i="2"/>
  <c r="AS476" i="2"/>
  <c r="AS90" i="2"/>
  <c r="AS512" i="2"/>
  <c r="AS555" i="2"/>
  <c r="AS69" i="2"/>
  <c r="AS601" i="2"/>
  <c r="AS433" i="2"/>
  <c r="AS203" i="2"/>
  <c r="AS63" i="2"/>
  <c r="AS448" i="2"/>
  <c r="AS283" i="2"/>
  <c r="AS215" i="2"/>
  <c r="AS444" i="2"/>
  <c r="AS160" i="2"/>
  <c r="AS253" i="2"/>
  <c r="AS179" i="2"/>
  <c r="AS245" i="2"/>
  <c r="AT720" i="2"/>
  <c r="AT573" i="2"/>
  <c r="AT362" i="2"/>
  <c r="AT620" i="2"/>
  <c r="AT371" i="2"/>
  <c r="AT467" i="2"/>
  <c r="AT462" i="2"/>
  <c r="AR215" i="2"/>
  <c r="AU463" i="2"/>
  <c r="AS221" i="2"/>
  <c r="AS288" i="2"/>
  <c r="AS166" i="2"/>
  <c r="AS541" i="2"/>
  <c r="AS102" i="2"/>
  <c r="AS351" i="2"/>
  <c r="AS561" i="2"/>
  <c r="AS369" i="2"/>
  <c r="AS322" i="2"/>
  <c r="AS440" i="2"/>
  <c r="AS46" i="2"/>
  <c r="AS650" i="2"/>
  <c r="AS190" i="2"/>
  <c r="AS217" i="2"/>
  <c r="AS337" i="2"/>
  <c r="AS493" i="2"/>
  <c r="AS260" i="2"/>
  <c r="AS643" i="2"/>
  <c r="AS648" i="2"/>
  <c r="AS360" i="2"/>
  <c r="AS557" i="2"/>
  <c r="AS290" i="2"/>
  <c r="AS524" i="2"/>
  <c r="AS518" i="2"/>
  <c r="AS374" i="2"/>
  <c r="AS590" i="2"/>
  <c r="AS731" i="2"/>
  <c r="AS356" i="2"/>
  <c r="AS318" i="2"/>
  <c r="AS670" i="2"/>
  <c r="AS335" i="2"/>
  <c r="AS376" i="2"/>
  <c r="AS593" i="2"/>
  <c r="AS585" i="2"/>
  <c r="AS520" i="2"/>
  <c r="AS621" i="2"/>
  <c r="AS107" i="2"/>
  <c r="AS652" i="2"/>
  <c r="AS592" i="2"/>
  <c r="AS432" i="2"/>
  <c r="AS483" i="2"/>
  <c r="AS538" i="2"/>
  <c r="AS219" i="2"/>
  <c r="AS248" i="2"/>
  <c r="AS100" i="2"/>
  <c r="AS510" i="2"/>
  <c r="AS259" i="2"/>
  <c r="AS536" i="2"/>
  <c r="AS172" i="2"/>
  <c r="AS71" i="2"/>
  <c r="AS159" i="2"/>
  <c r="AS273" i="2"/>
  <c r="AS177" i="2"/>
  <c r="AS338" i="2"/>
  <c r="AS89" i="2"/>
  <c r="AS378" i="2"/>
  <c r="AS568" i="2"/>
  <c r="AS92" i="2"/>
  <c r="AT208" i="2"/>
  <c r="AS485" i="2"/>
  <c r="AS425" i="2"/>
  <c r="AS406" i="2"/>
  <c r="AS502" i="2"/>
  <c r="AS145" i="2"/>
  <c r="AS91" i="2"/>
  <c r="AS162" i="2"/>
  <c r="AS184" i="2"/>
  <c r="AS656" i="2"/>
  <c r="AS591" i="2"/>
  <c r="AS410" i="2"/>
  <c r="AS325" i="2"/>
  <c r="AS301" i="2"/>
  <c r="AS366" i="2"/>
  <c r="AS81" i="2"/>
  <c r="AS477" i="2"/>
  <c r="AS299" i="2"/>
  <c r="AS380" i="2"/>
  <c r="AS618" i="2"/>
  <c r="AS144" i="2"/>
  <c r="AS467" i="2"/>
  <c r="AS125" i="2"/>
  <c r="AT403" i="2"/>
  <c r="AT627" i="2"/>
  <c r="AT109" i="2"/>
  <c r="AT302" i="2"/>
  <c r="AT45" i="2"/>
  <c r="AT285" i="2"/>
  <c r="AR140" i="2"/>
  <c r="AR540" i="2"/>
  <c r="AR38" i="2"/>
  <c r="AR76" i="2"/>
  <c r="AR371" i="2"/>
  <c r="AR200" i="2"/>
  <c r="AR486" i="2"/>
  <c r="AR29" i="2"/>
  <c r="AR18" i="2"/>
  <c r="AR48" i="2"/>
  <c r="AR285" i="2"/>
  <c r="AS680" i="2"/>
  <c r="AS36" i="2"/>
  <c r="AS732" i="2"/>
  <c r="AS111" i="2"/>
  <c r="AS638" i="2"/>
  <c r="AS39" i="2"/>
  <c r="AS105" i="2"/>
  <c r="AS614" i="2"/>
  <c r="AS503" i="2"/>
  <c r="AS584" i="2"/>
  <c r="AS722" i="2"/>
  <c r="AS169" i="2"/>
  <c r="AS151" i="2"/>
  <c r="AS397" i="2"/>
  <c r="AS468" i="2"/>
  <c r="AS364" i="2"/>
  <c r="AS365" i="2"/>
  <c r="AS711" i="2"/>
  <c r="AS535" i="2"/>
  <c r="AS545" i="2"/>
  <c r="AS314" i="2"/>
  <c r="AS319" i="2"/>
  <c r="AS377" i="2"/>
  <c r="AS516" i="2"/>
  <c r="AS324" i="2"/>
  <c r="AS263" i="2"/>
  <c r="AS399" i="2"/>
  <c r="AS96" i="2"/>
  <c r="AS254" i="2"/>
  <c r="AS103" i="2"/>
  <c r="AS546" i="2"/>
  <c r="AS407" i="2"/>
  <c r="AS336" i="2"/>
  <c r="AS353" i="2"/>
  <c r="AS79" i="2"/>
  <c r="AS108" i="2"/>
  <c r="AS534" i="2"/>
  <c r="AS574" i="2"/>
  <c r="AS526" i="2"/>
  <c r="AS64" i="2"/>
  <c r="AS305" i="2"/>
  <c r="AS147" i="2"/>
  <c r="AS251" i="2"/>
  <c r="AS24" i="2"/>
  <c r="AS327" i="2"/>
  <c r="AS3" i="2"/>
  <c r="AS44" i="2"/>
  <c r="AS531" i="2"/>
  <c r="AS185" i="2"/>
  <c r="AS279" i="2"/>
  <c r="AS565" i="2"/>
  <c r="AS202" i="2"/>
  <c r="AS344" i="2"/>
  <c r="AS155" i="2"/>
  <c r="AS140" i="2"/>
  <c r="AS704" i="2"/>
  <c r="AS38" i="2"/>
  <c r="AS45" i="2"/>
  <c r="AS462" i="2"/>
  <c r="AT398" i="2"/>
  <c r="AT101" i="2"/>
  <c r="AT498" i="2"/>
  <c r="AT253" i="2"/>
  <c r="AT486" i="2"/>
  <c r="AT132" i="2"/>
  <c r="AS668" i="2"/>
  <c r="AS85" i="2"/>
  <c r="AS422" i="2"/>
  <c r="AS543" i="2"/>
  <c r="AS134" i="2"/>
  <c r="AS717" i="2"/>
  <c r="AS341" i="2"/>
  <c r="AS683" i="2"/>
  <c r="AS445" i="2"/>
  <c r="AS642" i="2"/>
  <c r="AS113" i="2"/>
  <c r="AS250" i="2"/>
  <c r="AS379" i="2"/>
  <c r="AS645" i="2"/>
  <c r="AS542" i="2"/>
  <c r="AS730" i="2"/>
  <c r="AS193" i="2"/>
  <c r="AS357" i="2"/>
  <c r="AS339" i="2"/>
  <c r="AS529" i="2"/>
  <c r="AS404" i="2"/>
  <c r="AS226" i="2"/>
  <c r="AS649" i="2"/>
  <c r="AS571" i="2"/>
  <c r="AS664" i="2"/>
  <c r="AS487" i="2"/>
  <c r="AS228" i="2"/>
  <c r="AS58" i="2"/>
  <c r="AS188" i="2"/>
  <c r="AS6" i="2"/>
  <c r="AS685" i="2"/>
  <c r="AS171" i="2"/>
  <c r="AS192" i="2"/>
  <c r="AS674" i="2"/>
  <c r="AS258" i="2"/>
  <c r="AS211" i="2"/>
  <c r="AS74" i="2"/>
  <c r="AS419" i="2"/>
  <c r="AS395" i="2"/>
  <c r="AS446" i="2"/>
  <c r="AS708" i="2"/>
  <c r="AS267" i="2"/>
  <c r="AS67" i="2"/>
  <c r="AS417" i="2"/>
  <c r="AS636" i="2"/>
  <c r="AS261" i="2"/>
  <c r="AS578" i="2"/>
  <c r="AS573" i="2"/>
  <c r="AS362" i="2"/>
  <c r="AS77" i="2"/>
  <c r="AS298" i="2"/>
  <c r="AS18" i="2"/>
  <c r="AS428" i="2"/>
  <c r="AT729" i="2"/>
  <c r="AT140" i="2"/>
  <c r="AT716" i="2"/>
  <c r="AT38" i="2"/>
  <c r="AT428" i="2"/>
  <c r="AR382" i="2"/>
  <c r="AU299" i="2"/>
  <c r="AU666" i="2"/>
  <c r="AS244" i="2"/>
  <c r="AS665" i="2"/>
  <c r="AS626" i="2"/>
  <c r="AS389" i="2"/>
  <c r="AS130" i="2"/>
  <c r="AS506" i="2"/>
  <c r="AS392" i="2"/>
  <c r="AS687" i="2"/>
  <c r="AS696" i="2"/>
  <c r="AS671" i="2"/>
  <c r="AS698" i="2"/>
  <c r="AS275" i="2"/>
  <c r="AS274" i="2"/>
  <c r="AS509" i="2"/>
  <c r="AS691" i="2"/>
  <c r="AS304" i="2"/>
  <c r="AS296" i="2"/>
  <c r="AS587" i="2"/>
  <c r="AS306" i="2"/>
  <c r="AS563" i="2"/>
  <c r="AS480" i="2"/>
  <c r="AS37" i="2"/>
  <c r="AS500" i="2"/>
  <c r="AS121" i="2"/>
  <c r="AS449" i="2"/>
  <c r="AS488" i="2"/>
  <c r="AS158" i="2"/>
  <c r="AS456" i="2"/>
  <c r="AS183" i="2"/>
  <c r="AS156" i="2"/>
  <c r="AS633" i="2"/>
  <c r="AS128" i="2"/>
  <c r="AS31" i="2"/>
  <c r="AS246" i="2"/>
  <c r="AS126" i="2"/>
  <c r="AS265" i="2"/>
  <c r="AS330" i="2"/>
  <c r="AS49" i="2"/>
  <c r="AS375" i="2"/>
  <c r="AS204" i="2"/>
  <c r="AS82" i="2"/>
  <c r="AS257" i="2"/>
  <c r="AS575" i="2"/>
  <c r="AS515" i="2"/>
  <c r="AS212" i="2"/>
  <c r="AS218" i="2"/>
  <c r="AS95" i="2"/>
  <c r="AS686" i="2"/>
  <c r="AS420" i="2"/>
  <c r="AS482" i="2"/>
  <c r="AS398" i="2"/>
  <c r="AS540" i="2"/>
  <c r="AS498" i="2"/>
  <c r="AS371" i="2"/>
  <c r="AS29" i="2"/>
  <c r="AS705" i="2"/>
  <c r="AT681" i="2"/>
  <c r="AT382" i="2"/>
  <c r="AT704" i="2"/>
  <c r="AT77" i="2"/>
  <c r="AT721" i="2"/>
  <c r="AT179" i="2"/>
  <c r="AT245" i="2"/>
  <c r="AR299" i="2"/>
  <c r="AU729" i="2"/>
  <c r="AS579" i="2"/>
  <c r="AS589" i="2"/>
  <c r="AS667" i="2"/>
  <c r="AS174" i="2"/>
  <c r="AS434" i="2"/>
  <c r="AS210" i="2"/>
  <c r="AS21" i="2"/>
  <c r="AS152" i="2"/>
  <c r="AS94" i="2"/>
  <c r="AS709" i="2"/>
  <c r="AS725" i="2"/>
  <c r="AS438" i="2"/>
  <c r="AS657" i="2"/>
  <c r="AS718" i="2"/>
  <c r="AS530" i="2"/>
  <c r="AS629" i="2"/>
  <c r="AS475" i="2"/>
  <c r="AS311" i="2"/>
  <c r="AS501" i="2"/>
  <c r="AS572" i="2"/>
  <c r="AS676" i="2"/>
  <c r="AS595" i="2"/>
  <c r="AS677" i="2"/>
  <c r="AS242" i="2"/>
  <c r="AS596" i="2"/>
  <c r="AS437" i="2"/>
  <c r="AS617" i="2"/>
  <c r="AS320" i="2"/>
  <c r="AS199" i="2"/>
  <c r="AS161" i="2"/>
  <c r="AS359" i="2"/>
  <c r="AS9" i="2"/>
  <c r="AS459" i="2"/>
  <c r="AS54" i="2"/>
  <c r="AS707" i="2"/>
  <c r="AS43" i="2"/>
  <c r="AS641" i="2"/>
  <c r="AS236" i="2"/>
  <c r="AS328" i="2"/>
  <c r="AS654" i="2"/>
  <c r="AS139" i="2"/>
  <c r="AS514" i="2"/>
  <c r="AS548" i="2"/>
  <c r="AS272" i="2"/>
  <c r="AS266" i="2"/>
  <c r="AS349" i="2"/>
  <c r="AS342" i="2"/>
  <c r="AS56" i="2"/>
  <c r="AS402" i="2"/>
  <c r="AS354" i="2"/>
  <c r="AS333" i="2"/>
  <c r="AS401" i="2"/>
  <c r="AS411" i="2"/>
  <c r="AS644" i="2"/>
  <c r="AS623" i="2"/>
  <c r="AS588" i="2"/>
  <c r="AS564" i="2"/>
  <c r="AS241" i="2"/>
  <c r="AS382" i="2"/>
  <c r="AS109" i="2"/>
  <c r="AS80" i="2"/>
  <c r="AS486" i="2"/>
  <c r="AS132" i="2"/>
  <c r="AT463" i="2"/>
  <c r="AT237" i="2"/>
  <c r="AT214" i="2"/>
  <c r="AT76" i="2"/>
  <c r="AT29" i="2"/>
  <c r="AT705" i="2"/>
  <c r="AU297" i="2"/>
  <c r="AS726" i="2"/>
  <c r="AS631" i="2"/>
  <c r="AS640" i="2"/>
  <c r="AS622" i="2"/>
  <c r="AS609" i="2"/>
  <c r="AS50" i="2"/>
  <c r="AS672" i="2"/>
  <c r="AS723" i="2"/>
  <c r="AS201" i="2"/>
  <c r="AS660" i="2"/>
  <c r="AS455" i="2"/>
  <c r="AS286" i="2"/>
  <c r="AS154" i="2"/>
  <c r="AS53" i="2"/>
  <c r="AS198" i="2"/>
  <c r="AS106" i="2"/>
  <c r="AS435" i="2"/>
  <c r="AS457" i="2"/>
  <c r="AS612" i="2"/>
  <c r="AS83" i="2"/>
  <c r="AS479" i="2"/>
  <c r="AS615" i="2"/>
  <c r="AS443" i="2"/>
  <c r="AS72" i="2"/>
  <c r="AS702" i="2"/>
  <c r="AS499" i="2"/>
  <c r="AS84" i="2"/>
  <c r="AS225" i="2"/>
  <c r="AS264" i="2"/>
  <c r="AS249" i="2"/>
  <c r="AS413" i="2"/>
  <c r="AS7" i="2"/>
  <c r="AS632" i="2"/>
  <c r="AS269" i="2"/>
  <c r="AS34" i="2"/>
  <c r="AS321" i="2"/>
  <c r="AS231" i="2"/>
  <c r="AS268" i="2"/>
  <c r="AS527" i="2"/>
  <c r="AS517" i="2"/>
  <c r="AS663" i="2"/>
  <c r="AS309" i="2"/>
  <c r="AS553" i="2"/>
  <c r="AS87" i="2"/>
  <c r="AS597" i="2"/>
  <c r="AS214" i="2"/>
  <c r="AS76" i="2"/>
  <c r="AS610" i="2"/>
  <c r="AS606" i="2"/>
  <c r="AT215" i="2"/>
  <c r="AT444" i="2"/>
  <c r="AT618" i="2"/>
  <c r="AT332" i="2"/>
  <c r="AT200" i="2"/>
  <c r="AT48" i="2"/>
  <c r="AR109" i="2"/>
  <c r="AU681" i="2"/>
  <c r="AS551" i="2"/>
  <c r="AS280" i="2"/>
  <c r="AS556" i="2"/>
  <c r="AS655" i="2"/>
  <c r="AS116" i="2"/>
  <c r="AS507" i="2"/>
  <c r="AS608" i="2"/>
  <c r="AS30" i="2"/>
  <c r="AS701" i="2"/>
  <c r="AS659" i="2"/>
  <c r="AS287" i="2"/>
  <c r="AS715" i="2"/>
  <c r="AS699" i="2"/>
  <c r="AS26" i="2"/>
  <c r="AS293" i="2"/>
  <c r="AS229" i="2"/>
  <c r="AS234" i="2"/>
  <c r="AS661" i="2"/>
  <c r="AS415" i="2"/>
  <c r="AS481" i="2"/>
  <c r="AS146" i="2"/>
  <c r="AS662" i="2"/>
  <c r="AS416" i="2"/>
  <c r="AS511" i="2"/>
  <c r="AS539" i="2"/>
  <c r="AS694" i="2"/>
  <c r="AS122" i="2"/>
  <c r="AS180" i="2"/>
  <c r="AS75" i="2"/>
  <c r="AS474" i="2"/>
  <c r="AS23" i="2"/>
  <c r="AS713" i="2"/>
  <c r="AS370" i="2"/>
  <c r="AS20" i="2"/>
  <c r="AS429" i="2"/>
  <c r="AS496" i="2"/>
  <c r="AS692" i="2"/>
  <c r="AS167" i="2"/>
  <c r="AS616" i="2"/>
  <c r="AS348" i="2"/>
  <c r="AS688" i="2"/>
  <c r="AS355" i="2"/>
  <c r="AS586" i="2"/>
  <c r="AS22" i="2"/>
  <c r="AS131" i="2"/>
  <c r="AS12" i="2"/>
  <c r="AS313" i="2"/>
  <c r="AS112" i="2"/>
  <c r="AS682" i="2"/>
  <c r="AS207" i="2"/>
  <c r="AS361" i="2"/>
  <c r="AS594" i="2"/>
  <c r="AS141" i="2"/>
  <c r="AS52" i="2"/>
  <c r="AS16" i="2"/>
  <c r="AS237" i="2"/>
  <c r="AS716" i="2"/>
  <c r="AS302" i="2"/>
  <c r="AS525" i="2"/>
  <c r="AS48" i="2"/>
  <c r="AT299" i="2"/>
  <c r="AT380" i="2"/>
  <c r="AT15" i="2"/>
  <c r="AT80" i="2"/>
  <c r="AT525" i="2"/>
  <c r="AT606" i="2"/>
  <c r="AU403" i="2"/>
  <c r="AS163" i="2"/>
  <c r="AS712" i="2"/>
  <c r="AS728" i="2"/>
  <c r="AS59" i="2"/>
  <c r="AS224" i="2"/>
  <c r="AS491" i="2"/>
  <c r="AS61" i="2"/>
  <c r="AS700" i="2"/>
  <c r="AS714" i="2"/>
  <c r="AS547" i="2"/>
  <c r="AS323" i="2"/>
  <c r="AS387" i="2"/>
  <c r="AS495" i="2"/>
  <c r="AS532" i="2"/>
  <c r="AS138" i="2"/>
  <c r="AS119" i="2"/>
  <c r="AS367" i="2"/>
  <c r="AS669" i="2"/>
  <c r="AS695" i="2"/>
  <c r="AS227" i="2"/>
  <c r="AS284" i="2"/>
  <c r="AS559" i="2"/>
  <c r="AS580" i="2"/>
  <c r="AS637" i="2"/>
  <c r="AS372" i="2"/>
  <c r="AS552" i="2"/>
  <c r="AS504" i="2"/>
  <c r="AS706" i="2"/>
  <c r="AS461" i="2"/>
  <c r="AS40" i="2"/>
  <c r="AS65" i="2"/>
  <c r="AS55" i="2"/>
  <c r="AS634" i="2"/>
  <c r="AS471" i="2"/>
  <c r="AS98" i="2"/>
  <c r="AS653" i="2"/>
  <c r="AS176" i="2"/>
  <c r="AS490" i="2"/>
  <c r="AS522" i="2"/>
  <c r="AS408" i="2"/>
  <c r="AS611" i="2"/>
  <c r="AS157" i="2"/>
  <c r="AS93" i="2"/>
  <c r="AS292" i="2"/>
  <c r="AS598" i="2"/>
  <c r="AS412" i="2"/>
  <c r="AS220" i="2"/>
  <c r="AS549" i="2"/>
  <c r="AS347" i="2"/>
  <c r="AS223" i="2"/>
  <c r="AS150" i="2"/>
  <c r="AS426" i="2"/>
  <c r="AS13" i="2"/>
  <c r="AS719" i="2"/>
  <c r="AS216" i="2"/>
  <c r="AS627" i="2"/>
  <c r="AS15" i="2"/>
  <c r="AS332" i="2"/>
  <c r="AS200" i="2"/>
  <c r="AS285" i="2"/>
  <c r="AT666" i="2"/>
  <c r="AT540" i="2"/>
  <c r="AT160" i="2"/>
  <c r="AT144" i="2"/>
  <c r="AT610" i="2"/>
  <c r="AT125" i="2"/>
  <c r="AU720" i="2"/>
  <c r="AS733" i="2"/>
  <c r="AS315" i="2"/>
  <c r="AS569" i="2"/>
  <c r="AS697" i="2"/>
  <c r="AS465" i="2"/>
  <c r="AS523" i="2"/>
  <c r="AS195" i="2"/>
  <c r="AS33" i="2"/>
  <c r="AS639" i="2"/>
  <c r="AS625" i="2"/>
  <c r="AS232" i="2"/>
  <c r="AS230" i="2"/>
  <c r="AS727" i="2"/>
  <c r="AS484" i="2"/>
  <c r="AS693" i="2"/>
  <c r="AS252" i="2"/>
  <c r="AS690" i="2"/>
  <c r="AS599" i="2"/>
  <c r="AS331" i="2"/>
  <c r="AS142" i="2"/>
  <c r="AS600" i="2"/>
  <c r="AS196" i="2"/>
  <c r="AS675" i="2"/>
  <c r="AS489" i="2"/>
  <c r="AS352" i="2"/>
  <c r="AS149" i="2"/>
  <c r="AS684" i="2"/>
  <c r="AS393" i="2"/>
  <c r="AS117" i="2"/>
  <c r="AS447" i="2"/>
  <c r="AS724" i="2"/>
  <c r="AS470" i="2"/>
  <c r="AS441" i="2"/>
  <c r="AS300" i="2"/>
  <c r="AS619" i="2"/>
  <c r="AS19" i="2"/>
  <c r="AS624" i="2"/>
  <c r="AS651" i="2"/>
  <c r="AS86" i="2"/>
  <c r="AS294" i="2"/>
  <c r="AS270" i="2"/>
  <c r="AS197" i="2"/>
  <c r="AS173" i="2"/>
  <c r="AS32" i="2"/>
  <c r="AS613" i="2"/>
  <c r="AS11" i="2"/>
  <c r="AS35" i="2"/>
  <c r="AS577" i="2"/>
  <c r="AS256" i="2"/>
  <c r="AS554" i="2"/>
  <c r="AS558" i="2"/>
  <c r="AS175" i="2"/>
  <c r="AS2" i="2"/>
  <c r="AS460" i="2"/>
  <c r="AS25" i="2"/>
  <c r="AS528" i="2"/>
  <c r="AS423" i="2"/>
  <c r="AS194" i="2"/>
  <c r="AT668" i="2"/>
  <c r="AT485" i="2"/>
  <c r="AT680" i="2"/>
  <c r="AT221" i="2"/>
  <c r="AT551" i="2"/>
  <c r="AT243" i="2"/>
  <c r="AT733" i="2"/>
  <c r="AT579" i="2"/>
  <c r="AT163" i="2"/>
  <c r="AT726" i="2"/>
  <c r="AT244" i="2"/>
  <c r="AT85" i="2"/>
  <c r="AT425" i="2"/>
  <c r="AT36" i="2"/>
  <c r="AT288" i="2"/>
  <c r="AT280" i="2"/>
  <c r="AT602" i="2"/>
  <c r="AT315" i="2"/>
  <c r="AT589" i="2"/>
  <c r="AT712" i="2"/>
  <c r="AT665" i="2"/>
  <c r="AT422" i="2"/>
  <c r="AT406" i="2"/>
  <c r="AT631" i="2"/>
  <c r="AT732" i="2"/>
  <c r="AT166" i="2"/>
  <c r="AT556" i="2"/>
  <c r="AT14" i="2"/>
  <c r="AT569" i="2"/>
  <c r="AT667" i="2"/>
  <c r="AT541" i="2"/>
  <c r="AT181" i="2"/>
  <c r="AT102" i="2"/>
  <c r="AT414" i="2"/>
  <c r="AT351" i="2"/>
  <c r="AT271" i="2"/>
  <c r="AT561" i="2"/>
  <c r="AT464" i="2"/>
  <c r="AT369" i="2"/>
  <c r="AT381" i="2"/>
  <c r="AT322" i="2"/>
  <c r="AT519" i="2"/>
  <c r="AT440" i="2"/>
  <c r="AT476" i="2"/>
  <c r="AT46" i="2"/>
  <c r="AT90" i="2"/>
  <c r="AT650" i="2"/>
  <c r="AT512" i="2"/>
  <c r="AT190" i="2"/>
  <c r="AT555" i="2"/>
  <c r="AT217" i="2"/>
  <c r="AT69" i="2"/>
  <c r="AT337" i="2"/>
  <c r="AT601" i="2"/>
  <c r="AT493" i="2"/>
  <c r="AT433" i="2"/>
  <c r="AT260" i="2"/>
  <c r="AT203" i="2"/>
  <c r="AT63" i="2"/>
  <c r="AT448" i="2"/>
  <c r="AT283" i="2"/>
  <c r="AS340" i="2"/>
  <c r="AS136" i="2"/>
  <c r="AS472" i="2"/>
  <c r="AS137" i="2"/>
  <c r="AS604" i="2"/>
  <c r="AS658" i="2"/>
  <c r="AS473" i="2"/>
  <c r="AS27" i="2"/>
  <c r="AS390" i="2"/>
  <c r="AS47" i="2"/>
  <c r="AS240" i="2"/>
  <c r="AS28" i="2"/>
  <c r="AS452" i="2"/>
  <c r="AS431" i="2"/>
  <c r="AS62" i="2"/>
  <c r="AS291" i="2"/>
  <c r="AS582" i="2"/>
  <c r="AS4" i="2"/>
  <c r="AS453" i="2"/>
  <c r="AS560" i="2"/>
  <c r="AT643" i="2"/>
  <c r="AT648" i="2"/>
  <c r="AT360" i="2"/>
  <c r="AT557" i="2"/>
  <c r="AT290" i="2"/>
  <c r="AT524" i="2"/>
  <c r="AT518" i="2"/>
  <c r="AT374" i="2"/>
  <c r="AT590" i="2"/>
  <c r="AT731" i="2"/>
  <c r="AT356" i="2"/>
  <c r="AT318" i="2"/>
  <c r="AT670" i="2"/>
  <c r="AT335" i="2"/>
  <c r="AT376" i="2"/>
  <c r="AT593" i="2"/>
  <c r="AT585" i="2"/>
  <c r="AT520" i="2"/>
  <c r="AT621" i="2"/>
  <c r="AT107" i="2"/>
  <c r="AT652" i="2"/>
  <c r="AT592" i="2"/>
  <c r="AT432" i="2"/>
  <c r="AT483" i="2"/>
  <c r="AT538" i="2"/>
  <c r="AT219" i="2"/>
  <c r="AT248" i="2"/>
  <c r="AT100" i="2"/>
  <c r="AT510" i="2"/>
  <c r="AT259" i="2"/>
  <c r="AT536" i="2"/>
  <c r="AT172" i="2"/>
  <c r="AT71" i="2"/>
  <c r="AT159" i="2"/>
  <c r="AT273" i="2"/>
  <c r="AT177" i="2"/>
  <c r="AT338" i="2"/>
  <c r="AT89" i="2"/>
  <c r="AT378" i="2"/>
  <c r="AT568" i="2"/>
  <c r="AT92" i="2"/>
  <c r="AT340" i="2"/>
  <c r="AT136" i="2"/>
  <c r="AT472" i="2"/>
  <c r="AT137" i="2"/>
  <c r="AT604" i="2"/>
  <c r="AT658" i="2"/>
  <c r="AT473" i="2"/>
  <c r="AT27" i="2"/>
  <c r="AT390" i="2"/>
  <c r="AT47" i="2"/>
  <c r="AT240" i="2"/>
  <c r="AT28" i="2"/>
  <c r="AT452" i="2"/>
  <c r="AT431" i="2"/>
  <c r="AT62" i="2"/>
  <c r="AT291" i="2"/>
  <c r="AT582" i="2"/>
  <c r="AT4" i="2"/>
  <c r="AT453" i="2"/>
  <c r="AT560" i="2"/>
  <c r="AT728" i="2"/>
  <c r="AT626" i="2"/>
  <c r="AT543" i="2"/>
  <c r="AT502" i="2"/>
  <c r="AT111" i="2"/>
  <c r="AT640" i="2"/>
  <c r="AT655" i="2"/>
  <c r="AT697" i="2"/>
  <c r="AT174" i="2"/>
  <c r="AT59" i="2"/>
  <c r="AT389" i="2"/>
  <c r="AT134" i="2"/>
  <c r="AT145" i="2"/>
  <c r="AT638" i="2"/>
  <c r="AT116" i="2"/>
  <c r="AT622" i="2"/>
  <c r="AT465" i="2"/>
  <c r="AT434" i="2"/>
  <c r="AT224" i="2"/>
  <c r="AT130" i="2"/>
  <c r="AT717" i="2"/>
  <c r="AT91" i="2"/>
  <c r="AT39" i="2"/>
  <c r="AT507" i="2"/>
  <c r="AT609" i="2"/>
  <c r="AT523" i="2"/>
  <c r="AT210" i="2"/>
  <c r="AT491" i="2"/>
  <c r="AT506" i="2"/>
  <c r="AT341" i="2"/>
  <c r="AT162" i="2"/>
  <c r="AT105" i="2"/>
  <c r="AT608" i="2"/>
  <c r="AT195" i="2"/>
  <c r="AT21" i="2"/>
  <c r="AT61" i="2"/>
  <c r="AT50" i="2"/>
  <c r="AT392" i="2"/>
  <c r="AT683" i="2"/>
  <c r="AT184" i="2"/>
  <c r="AT614" i="2"/>
  <c r="AT30" i="2"/>
  <c r="AT152" i="2"/>
  <c r="AT33" i="2"/>
  <c r="AT656" i="2"/>
  <c r="AT503" i="2"/>
  <c r="AT591" i="2"/>
  <c r="AT584" i="2"/>
  <c r="AT722" i="2"/>
  <c r="AT410" i="2"/>
  <c r="AT169" i="2"/>
  <c r="AT325" i="2"/>
  <c r="AT151" i="2"/>
  <c r="AT301" i="2"/>
  <c r="AT397" i="2"/>
  <c r="AT366" i="2"/>
  <c r="AT468" i="2"/>
  <c r="AT81" i="2"/>
  <c r="AT364" i="2"/>
  <c r="AT477" i="2"/>
  <c r="AT365" i="2"/>
  <c r="AS409" i="2"/>
  <c r="AS494" i="2"/>
  <c r="AS334" i="2"/>
  <c r="AS451" i="2"/>
  <c r="AS373" i="2"/>
  <c r="AS222" i="2"/>
  <c r="AS70" i="2"/>
  <c r="AS115" i="2"/>
  <c r="AS143" i="2"/>
  <c r="AS570" i="2"/>
  <c r="AS278" i="2"/>
  <c r="AS186" i="2"/>
  <c r="AS189" i="2"/>
  <c r="AS368" i="2"/>
  <c r="AS679" i="2"/>
  <c r="AS10" i="2"/>
  <c r="AS689" i="2"/>
  <c r="AS238" i="2"/>
  <c r="AS458" i="2"/>
  <c r="AS508" i="2"/>
  <c r="AS537" i="2"/>
  <c r="AS605" i="2"/>
  <c r="AS394" i="2"/>
  <c r="AS550" i="2"/>
  <c r="AT711" i="2"/>
  <c r="AT535" i="2"/>
  <c r="AT545" i="2"/>
  <c r="AT314" i="2"/>
  <c r="AT319" i="2"/>
  <c r="AT377" i="2"/>
  <c r="AT516" i="2"/>
  <c r="AT324" i="2"/>
  <c r="AT263" i="2"/>
  <c r="AT399" i="2"/>
  <c r="AT96" i="2"/>
  <c r="AT254" i="2"/>
  <c r="AT103" i="2"/>
  <c r="AT546" i="2"/>
  <c r="AT407" i="2"/>
  <c r="AT336" i="2"/>
  <c r="AT353" i="2"/>
  <c r="AT79" i="2"/>
  <c r="AT108" i="2"/>
  <c r="AT534" i="2"/>
  <c r="AT574" i="2"/>
  <c r="AT526" i="2"/>
  <c r="AT64" i="2"/>
  <c r="AT305" i="2"/>
  <c r="AT147" i="2"/>
  <c r="AT251" i="2"/>
  <c r="AT24" i="2"/>
  <c r="AT327" i="2"/>
  <c r="AT3" i="2"/>
  <c r="AT44" i="2"/>
  <c r="AT531" i="2"/>
  <c r="AT185" i="2"/>
  <c r="AT279" i="2"/>
  <c r="AT565" i="2"/>
  <c r="AT202" i="2"/>
  <c r="AT344" i="2"/>
  <c r="AT155" i="2"/>
  <c r="AT409" i="2"/>
  <c r="AT494" i="2"/>
  <c r="AT334" i="2"/>
  <c r="AT451" i="2"/>
  <c r="AT373" i="2"/>
  <c r="AT222" i="2"/>
  <c r="AT70" i="2"/>
  <c r="AT115" i="2"/>
  <c r="AT143" i="2"/>
  <c r="AT570" i="2"/>
  <c r="AT278" i="2"/>
  <c r="AT186" i="2"/>
  <c r="AT189" i="2"/>
  <c r="AT368" i="2"/>
  <c r="AT679" i="2"/>
  <c r="AT10" i="2"/>
  <c r="AT689" i="2"/>
  <c r="AT238" i="2"/>
  <c r="AT458" i="2"/>
  <c r="AT508" i="2"/>
  <c r="AT537" i="2"/>
  <c r="AT605" i="2"/>
  <c r="AT394" i="2"/>
  <c r="AT550" i="2"/>
  <c r="AS235" i="2"/>
  <c r="AS262" i="2"/>
  <c r="AS316" i="2"/>
  <c r="AS646" i="2"/>
  <c r="AS513" i="2"/>
  <c r="AS60" i="2"/>
  <c r="AS66" i="2"/>
  <c r="AS114" i="2"/>
  <c r="AS384" i="2"/>
  <c r="AS345" i="2"/>
  <c r="AS277" i="2"/>
  <c r="AS497" i="2"/>
  <c r="AS673" i="2"/>
  <c r="AS391" i="2"/>
  <c r="AT700" i="2"/>
  <c r="AT672" i="2"/>
  <c r="AT687" i="2"/>
  <c r="AT445" i="2"/>
  <c r="AT701" i="2"/>
  <c r="AT639" i="2"/>
  <c r="AT94" i="2"/>
  <c r="AT714" i="2"/>
  <c r="AT696" i="2"/>
  <c r="AT642" i="2"/>
  <c r="AT113" i="2"/>
  <c r="AT250" i="2"/>
  <c r="AT379" i="2"/>
  <c r="AT645" i="2"/>
  <c r="AT542" i="2"/>
  <c r="AT730" i="2"/>
  <c r="AT193" i="2"/>
  <c r="AT357" i="2"/>
  <c r="AT339" i="2"/>
  <c r="AT529" i="2"/>
  <c r="AT404" i="2"/>
  <c r="AT226" i="2"/>
  <c r="AT649" i="2"/>
  <c r="AT571" i="2"/>
  <c r="AT664" i="2"/>
  <c r="AT487" i="2"/>
  <c r="AT228" i="2"/>
  <c r="AT58" i="2"/>
  <c r="AT188" i="2"/>
  <c r="AT6" i="2"/>
  <c r="AT685" i="2"/>
  <c r="AT171" i="2"/>
  <c r="AT192" i="2"/>
  <c r="AT674" i="2"/>
  <c r="AT258" i="2"/>
  <c r="AT211" i="2"/>
  <c r="AT74" i="2"/>
  <c r="AT419" i="2"/>
  <c r="AT395" i="2"/>
  <c r="AT446" i="2"/>
  <c r="AT708" i="2"/>
  <c r="AT267" i="2"/>
  <c r="AT67" i="2"/>
  <c r="AT417" i="2"/>
  <c r="AT636" i="2"/>
  <c r="AT261" i="2"/>
  <c r="AT578" i="2"/>
  <c r="AT235" i="2"/>
  <c r="AT262" i="2"/>
  <c r="AT316" i="2"/>
  <c r="AT646" i="2"/>
  <c r="AT513" i="2"/>
  <c r="AT60" i="2"/>
  <c r="AT66" i="2"/>
  <c r="AT114" i="2"/>
  <c r="AT384" i="2"/>
  <c r="AT345" i="2"/>
  <c r="AT277" i="2"/>
  <c r="AT497" i="2"/>
  <c r="AT673" i="2"/>
  <c r="AT391" i="2"/>
  <c r="AS576" i="2"/>
  <c r="AS469" i="2"/>
  <c r="AS544" i="2"/>
  <c r="AS165" i="2"/>
  <c r="AS329" i="2"/>
  <c r="AS385" i="2"/>
  <c r="AS466" i="2"/>
  <c r="AS678" i="2"/>
  <c r="AS78" i="2"/>
  <c r="AS133" i="2"/>
  <c r="AS110" i="2"/>
  <c r="AS209" i="2"/>
  <c r="AS442" i="2"/>
  <c r="AS88" i="2"/>
  <c r="AS436" i="2"/>
  <c r="AS310" i="2"/>
  <c r="AS635" i="2"/>
  <c r="AS51" i="2"/>
  <c r="AS450" i="2"/>
  <c r="AT709" i="2"/>
  <c r="AT671" i="2"/>
  <c r="AT698" i="2"/>
  <c r="AT275" i="2"/>
  <c r="AT274" i="2"/>
  <c r="AT509" i="2"/>
  <c r="AT691" i="2"/>
  <c r="AT304" i="2"/>
  <c r="AT296" i="2"/>
  <c r="AT587" i="2"/>
  <c r="AT306" i="2"/>
  <c r="AT563" i="2"/>
  <c r="AT480" i="2"/>
  <c r="AT37" i="2"/>
  <c r="AT500" i="2"/>
  <c r="AT121" i="2"/>
  <c r="AT449" i="2"/>
  <c r="AT488" i="2"/>
  <c r="AT158" i="2"/>
  <c r="AT456" i="2"/>
  <c r="AT183" i="2"/>
  <c r="AT156" i="2"/>
  <c r="AT633" i="2"/>
  <c r="AT128" i="2"/>
  <c r="AT31" i="2"/>
  <c r="AT246" i="2"/>
  <c r="AT126" i="2"/>
  <c r="AT265" i="2"/>
  <c r="AT330" i="2"/>
  <c r="AT49" i="2"/>
  <c r="AT375" i="2"/>
  <c r="AT204" i="2"/>
  <c r="AT82" i="2"/>
  <c r="AT257" i="2"/>
  <c r="AT575" i="2"/>
  <c r="AT515" i="2"/>
  <c r="AT212" i="2"/>
  <c r="AT218" i="2"/>
  <c r="AT95" i="2"/>
  <c r="AT686" i="2"/>
  <c r="AT420" i="2"/>
  <c r="AT482" i="2"/>
  <c r="AT576" i="2"/>
  <c r="AT469" i="2"/>
  <c r="AT544" i="2"/>
  <c r="AT165" i="2"/>
  <c r="AT329" i="2"/>
  <c r="AT385" i="2"/>
  <c r="AT466" i="2"/>
  <c r="AT678" i="2"/>
  <c r="AT78" i="2"/>
  <c r="AT133" i="2"/>
  <c r="AT110" i="2"/>
  <c r="AT209" i="2"/>
  <c r="AT442" i="2"/>
  <c r="AT88" i="2"/>
  <c r="AT436" i="2"/>
  <c r="AT310" i="2"/>
  <c r="AT635" i="2"/>
  <c r="AT51" i="2"/>
  <c r="AT450" i="2"/>
  <c r="AS383" i="2"/>
  <c r="AS703" i="2"/>
  <c r="AS343" i="2"/>
  <c r="AS182" i="2"/>
  <c r="AS233" i="2"/>
  <c r="AS213" i="2"/>
  <c r="AS42" i="2"/>
  <c r="AS123" i="2"/>
  <c r="AS73" i="2"/>
  <c r="AS350" i="2"/>
  <c r="AS129" i="2"/>
  <c r="AS439" i="2"/>
  <c r="AS358" i="2"/>
  <c r="AT725" i="2"/>
  <c r="AT438" i="2"/>
  <c r="AT657" i="2"/>
  <c r="AT718" i="2"/>
  <c r="AT530" i="2"/>
  <c r="AT629" i="2"/>
  <c r="AT475" i="2"/>
  <c r="AT311" i="2"/>
  <c r="AT501" i="2"/>
  <c r="AT572" i="2"/>
  <c r="AT676" i="2"/>
  <c r="AT595" i="2"/>
  <c r="AT677" i="2"/>
  <c r="AT242" i="2"/>
  <c r="AT596" i="2"/>
  <c r="AT437" i="2"/>
  <c r="AT617" i="2"/>
  <c r="AT320" i="2"/>
  <c r="AT199" i="2"/>
  <c r="AT161" i="2"/>
  <c r="AT359" i="2"/>
  <c r="AT9" i="2"/>
  <c r="AT459" i="2"/>
  <c r="AT54" i="2"/>
  <c r="AT707" i="2"/>
  <c r="AT43" i="2"/>
  <c r="AT641" i="2"/>
  <c r="AT236" i="2"/>
  <c r="AT328" i="2"/>
  <c r="AT654" i="2"/>
  <c r="AT139" i="2"/>
  <c r="AT514" i="2"/>
  <c r="AT548" i="2"/>
  <c r="AT272" i="2"/>
  <c r="AT266" i="2"/>
  <c r="AT349" i="2"/>
  <c r="AT342" i="2"/>
  <c r="AT56" i="2"/>
  <c r="AT402" i="2"/>
  <c r="AT354" i="2"/>
  <c r="AT333" i="2"/>
  <c r="AT401" i="2"/>
  <c r="AT411" i="2"/>
  <c r="AT644" i="2"/>
  <c r="AT623" i="2"/>
  <c r="AT588" i="2"/>
  <c r="AT564" i="2"/>
  <c r="AT241" i="2"/>
  <c r="AT383" i="2"/>
  <c r="AT703" i="2"/>
  <c r="AT343" i="2"/>
  <c r="AT182" i="2"/>
  <c r="AT233" i="2"/>
  <c r="AT213" i="2"/>
  <c r="AT42" i="2"/>
  <c r="AT123" i="2"/>
  <c r="AT73" i="2"/>
  <c r="AT350" i="2"/>
  <c r="AT129" i="2"/>
  <c r="AT439" i="2"/>
  <c r="AT358" i="2"/>
  <c r="AT723" i="2"/>
  <c r="AT659" i="2"/>
  <c r="AT625" i="2"/>
  <c r="AT547" i="2"/>
  <c r="AT201" i="2"/>
  <c r="AT323" i="2"/>
  <c r="AT232" i="2"/>
  <c r="AT287" i="2"/>
  <c r="AT660" i="2"/>
  <c r="AT387" i="2"/>
  <c r="AT230" i="2"/>
  <c r="AT715" i="2"/>
  <c r="AT455" i="2"/>
  <c r="AT495" i="2"/>
  <c r="AT727" i="2"/>
  <c r="AT699" i="2"/>
  <c r="AT286" i="2"/>
  <c r="AT532" i="2"/>
  <c r="AT484" i="2"/>
  <c r="AT26" i="2"/>
  <c r="AT138" i="2"/>
  <c r="AT693" i="2"/>
  <c r="AT154" i="2"/>
  <c r="AT293" i="2"/>
  <c r="AT119" i="2"/>
  <c r="AT252" i="2"/>
  <c r="AT229" i="2"/>
  <c r="AT53" i="2"/>
  <c r="AT367" i="2"/>
  <c r="AT234" i="2"/>
  <c r="AT198" i="2"/>
  <c r="AT669" i="2"/>
  <c r="AT106" i="2"/>
  <c r="AT435" i="2"/>
  <c r="AT457" i="2"/>
  <c r="AT612" i="2"/>
  <c r="AT83" i="2"/>
  <c r="AT479" i="2"/>
  <c r="AT615" i="2"/>
  <c r="AT443" i="2"/>
  <c r="AT72" i="2"/>
  <c r="AT702" i="2"/>
  <c r="AT499" i="2"/>
  <c r="AT84" i="2"/>
  <c r="AT225" i="2"/>
  <c r="AT264" i="2"/>
  <c r="AT249" i="2"/>
  <c r="AT413" i="2"/>
  <c r="AT7" i="2"/>
  <c r="AT632" i="2"/>
  <c r="AT269" i="2"/>
  <c r="AT34" i="2"/>
  <c r="AT321" i="2"/>
  <c r="AT231" i="2"/>
  <c r="AT268" i="2"/>
  <c r="AT527" i="2"/>
  <c r="AT517" i="2"/>
  <c r="AT663" i="2"/>
  <c r="AT309" i="2"/>
  <c r="AT553" i="2"/>
  <c r="AT87" i="2"/>
  <c r="AS424" i="2"/>
  <c r="AS307" i="2"/>
  <c r="AS178" i="2"/>
  <c r="AS41" i="2"/>
  <c r="AS521" i="2"/>
  <c r="AS187" i="2"/>
  <c r="AS363" i="2"/>
  <c r="AS396" i="2"/>
  <c r="AS170" i="2"/>
  <c r="AS168" i="2"/>
  <c r="AS99" i="2"/>
  <c r="AS430" i="2"/>
  <c r="AS276" i="2"/>
  <c r="AS295" i="2"/>
  <c r="AS164" i="2"/>
  <c r="AS118" i="2"/>
  <c r="AS603" i="2"/>
  <c r="AS97" i="2"/>
  <c r="AS583" i="2"/>
  <c r="AT661" i="2"/>
  <c r="AT695" i="2"/>
  <c r="AT415" i="2"/>
  <c r="AT227" i="2"/>
  <c r="AT481" i="2"/>
  <c r="AT284" i="2"/>
  <c r="AT146" i="2"/>
  <c r="AT559" i="2"/>
  <c r="AT662" i="2"/>
  <c r="AT416" i="2"/>
  <c r="AT511" i="2"/>
  <c r="AT539" i="2"/>
  <c r="AT694" i="2"/>
  <c r="AT122" i="2"/>
  <c r="AT180" i="2"/>
  <c r="AT75" i="2"/>
  <c r="AT474" i="2"/>
  <c r="AT23" i="2"/>
  <c r="AT713" i="2"/>
  <c r="AT370" i="2"/>
  <c r="AT20" i="2"/>
  <c r="AT429" i="2"/>
  <c r="AT496" i="2"/>
  <c r="AT692" i="2"/>
  <c r="AT167" i="2"/>
  <c r="AT616" i="2"/>
  <c r="AT348" i="2"/>
  <c r="AT688" i="2"/>
  <c r="AT355" i="2"/>
  <c r="AT586" i="2"/>
  <c r="AT22" i="2"/>
  <c r="AT131" i="2"/>
  <c r="AT12" i="2"/>
  <c r="AT313" i="2"/>
  <c r="AT112" i="2"/>
  <c r="AT682" i="2"/>
  <c r="AT207" i="2"/>
  <c r="AT361" i="2"/>
  <c r="AT594" i="2"/>
  <c r="AT141" i="2"/>
  <c r="AT52" i="2"/>
  <c r="AT16" i="2"/>
  <c r="AT424" i="2"/>
  <c r="AT307" i="2"/>
  <c r="AT178" i="2"/>
  <c r="AT41" i="2"/>
  <c r="AT521" i="2"/>
  <c r="AT187" i="2"/>
  <c r="AT363" i="2"/>
  <c r="AT396" i="2"/>
  <c r="AT170" i="2"/>
  <c r="AT168" i="2"/>
  <c r="AT99" i="2"/>
  <c r="AT430" i="2"/>
  <c r="AT276" i="2"/>
  <c r="AT295" i="2"/>
  <c r="AT164" i="2"/>
  <c r="AT118" i="2"/>
  <c r="AT603" i="2"/>
  <c r="AT97" i="2"/>
  <c r="AT583" i="2"/>
  <c r="AS135" i="2"/>
  <c r="AS405" i="2"/>
  <c r="AS127" i="2"/>
  <c r="AS562" i="2"/>
  <c r="AS566" i="2"/>
  <c r="AS308" i="2"/>
  <c r="AS17" i="2"/>
  <c r="AS505" i="2"/>
  <c r="AS303" i="2"/>
  <c r="AS104" i="2"/>
  <c r="AS346" i="2"/>
  <c r="AS5" i="2"/>
  <c r="AS454" i="2"/>
  <c r="AS153" i="2"/>
  <c r="AS478" i="2"/>
  <c r="AS282" i="2"/>
  <c r="AS281" i="2"/>
  <c r="AS191" i="2"/>
  <c r="AS421" i="2"/>
  <c r="AS388" i="2"/>
  <c r="AS386" i="2"/>
  <c r="AS567" i="2"/>
  <c r="AS247" i="2"/>
  <c r="AS326" i="2"/>
  <c r="AS205" i="2"/>
  <c r="AS239" i="2"/>
  <c r="AS710" i="2"/>
  <c r="AS581" i="2"/>
  <c r="AT580" i="2"/>
  <c r="AT637" i="2"/>
  <c r="AT372" i="2"/>
  <c r="AT552" i="2"/>
  <c r="AT504" i="2"/>
  <c r="AT706" i="2"/>
  <c r="AT461" i="2"/>
  <c r="AT40" i="2"/>
  <c r="AT65" i="2"/>
  <c r="AT55" i="2"/>
  <c r="AT634" i="2"/>
  <c r="AT471" i="2"/>
  <c r="AT98" i="2"/>
  <c r="AT653" i="2"/>
  <c r="AT176" i="2"/>
  <c r="AT490" i="2"/>
  <c r="AT522" i="2"/>
  <c r="AT408" i="2"/>
  <c r="AT611" i="2"/>
  <c r="AT157" i="2"/>
  <c r="AT93" i="2"/>
  <c r="AT292" i="2"/>
  <c r="AT598" i="2"/>
  <c r="AT412" i="2"/>
  <c r="AT220" i="2"/>
  <c r="AT549" i="2"/>
  <c r="AT347" i="2"/>
  <c r="AT223" i="2"/>
  <c r="AT150" i="2"/>
  <c r="AT426" i="2"/>
  <c r="AT13" i="2"/>
  <c r="AT719" i="2"/>
  <c r="AT216" i="2"/>
  <c r="AT135" i="2"/>
  <c r="AT405" i="2"/>
  <c r="AT127" i="2"/>
  <c r="AT562" i="2"/>
  <c r="AT566" i="2"/>
  <c r="AT308" i="2"/>
  <c r="AT17" i="2"/>
  <c r="AT505" i="2"/>
  <c r="AT303" i="2"/>
  <c r="AT104" i="2"/>
  <c r="AT346" i="2"/>
  <c r="AT5" i="2"/>
  <c r="AT454" i="2"/>
  <c r="AT153" i="2"/>
  <c r="AT478" i="2"/>
  <c r="AT282" i="2"/>
  <c r="AT281" i="2"/>
  <c r="AT191" i="2"/>
  <c r="AT421" i="2"/>
  <c r="AT388" i="2"/>
  <c r="AT386" i="2"/>
  <c r="AT567" i="2"/>
  <c r="AT247" i="2"/>
  <c r="AT326" i="2"/>
  <c r="AT205" i="2"/>
  <c r="AT239" i="2"/>
  <c r="AT710" i="2"/>
  <c r="AT581" i="2"/>
  <c r="AS57" i="2"/>
  <c r="AS492" i="2"/>
  <c r="AS312" i="2"/>
  <c r="AS607" i="2"/>
  <c r="AS647" i="2"/>
  <c r="AS289" i="2"/>
  <c r="AS317" i="2"/>
  <c r="AS124" i="2"/>
  <c r="AS533" i="2"/>
  <c r="AS8" i="2"/>
  <c r="AS400" i="2"/>
  <c r="AS120" i="2"/>
  <c r="AS418" i="2"/>
  <c r="AS255" i="2"/>
  <c r="AS206" i="2"/>
  <c r="AS427" i="2"/>
  <c r="AS68" i="2"/>
  <c r="AS148" i="2"/>
  <c r="AS628" i="2"/>
  <c r="AT690" i="2"/>
  <c r="AT599" i="2"/>
  <c r="AT331" i="2"/>
  <c r="AT142" i="2"/>
  <c r="AT600" i="2"/>
  <c r="AT196" i="2"/>
  <c r="AT675" i="2"/>
  <c r="AT489" i="2"/>
  <c r="AT352" i="2"/>
  <c r="AT149" i="2"/>
  <c r="AT684" i="2"/>
  <c r="AT393" i="2"/>
  <c r="AT117" i="2"/>
  <c r="AT447" i="2"/>
  <c r="AT724" i="2"/>
  <c r="AT470" i="2"/>
  <c r="AT441" i="2"/>
  <c r="AT300" i="2"/>
  <c r="AT619" i="2"/>
  <c r="AT19" i="2"/>
  <c r="AT624" i="2"/>
  <c r="AT651" i="2"/>
  <c r="AT86" i="2"/>
  <c r="AT294" i="2"/>
  <c r="AT270" i="2"/>
  <c r="AT197" i="2"/>
  <c r="AT173" i="2"/>
  <c r="AT32" i="2"/>
  <c r="AT613" i="2"/>
  <c r="AT11" i="2"/>
  <c r="AT35" i="2"/>
  <c r="AT577" i="2"/>
  <c r="AT256" i="2"/>
  <c r="AT554" i="2"/>
  <c r="AT558" i="2"/>
  <c r="AT175" i="2"/>
  <c r="AT2" i="2"/>
  <c r="AT460" i="2"/>
  <c r="AT25" i="2"/>
  <c r="AT528" i="2"/>
  <c r="AT423" i="2"/>
  <c r="AT194" i="2"/>
  <c r="AT57" i="2"/>
  <c r="AT492" i="2"/>
  <c r="AT312" i="2"/>
  <c r="AT607" i="2"/>
  <c r="AT647" i="2"/>
  <c r="AT289" i="2"/>
  <c r="AT317" i="2"/>
  <c r="AT124" i="2"/>
  <c r="AT533" i="2"/>
  <c r="AT8" i="2"/>
  <c r="AT400" i="2"/>
  <c r="AT120" i="2"/>
  <c r="AT418" i="2"/>
  <c r="AT255" i="2"/>
  <c r="AT206" i="2"/>
  <c r="AT427" i="2"/>
  <c r="AT68" i="2"/>
  <c r="AT148" i="2"/>
  <c r="AT628" i="2"/>
  <c r="AR221" i="2"/>
  <c r="AR243" i="2"/>
  <c r="AR579" i="2"/>
  <c r="AR425" i="2"/>
  <c r="AR36" i="2"/>
  <c r="AR280" i="2"/>
  <c r="AR315" i="2"/>
  <c r="AR631" i="2"/>
  <c r="AR166" i="2"/>
  <c r="AR556" i="2"/>
  <c r="AR14" i="2"/>
  <c r="AR181" i="2"/>
  <c r="AR102" i="2"/>
  <c r="AR414" i="2"/>
  <c r="AR271" i="2"/>
  <c r="AR561" i="2"/>
  <c r="AR464" i="2"/>
  <c r="AR381" i="2"/>
  <c r="AR440" i="2"/>
  <c r="AR46" i="2"/>
  <c r="AR90" i="2"/>
  <c r="AR190" i="2"/>
  <c r="AR217" i="2"/>
  <c r="AR260" i="2"/>
  <c r="AR63" i="2"/>
  <c r="AR283" i="2"/>
  <c r="AU668" i="2"/>
  <c r="AU485" i="2"/>
  <c r="AU680" i="2"/>
  <c r="AU221" i="2"/>
  <c r="AU551" i="2"/>
  <c r="AU243" i="2"/>
  <c r="AU733" i="2"/>
  <c r="AU579" i="2"/>
  <c r="AU163" i="2"/>
  <c r="AU726" i="2"/>
  <c r="AU244" i="2"/>
  <c r="AU85" i="2"/>
  <c r="AU425" i="2"/>
  <c r="AU36" i="2"/>
  <c r="AR557" i="2"/>
  <c r="AR518" i="2"/>
  <c r="AR374" i="2"/>
  <c r="AR318" i="2"/>
  <c r="AR520" i="2"/>
  <c r="AR621" i="2"/>
  <c r="AR107" i="2"/>
  <c r="AR432" i="2"/>
  <c r="AR483" i="2"/>
  <c r="AR248" i="2"/>
  <c r="AR100" i="2"/>
  <c r="AR259" i="2"/>
  <c r="AR536" i="2"/>
  <c r="AR71" i="2"/>
  <c r="AR177" i="2"/>
  <c r="AR338" i="2"/>
  <c r="AR89" i="2"/>
  <c r="AR378" i="2"/>
  <c r="AR92" i="2"/>
  <c r="AR604" i="2"/>
  <c r="AR27" i="2"/>
  <c r="AR390" i="2"/>
  <c r="AR47" i="2"/>
  <c r="AR28" i="2"/>
  <c r="AR62" i="2"/>
  <c r="AR291" i="2"/>
  <c r="AR4" i="2"/>
  <c r="AU643" i="2"/>
  <c r="AU648" i="2"/>
  <c r="AU360" i="2"/>
  <c r="AU557" i="2"/>
  <c r="AU290" i="2"/>
  <c r="AU524" i="2"/>
  <c r="AU518" i="2"/>
  <c r="AU374" i="2"/>
  <c r="AR502" i="2"/>
  <c r="AR111" i="2"/>
  <c r="AR174" i="2"/>
  <c r="AR59" i="2"/>
  <c r="AR134" i="2"/>
  <c r="AR116" i="2"/>
  <c r="AR434" i="2"/>
  <c r="AR130" i="2"/>
  <c r="AR91" i="2"/>
  <c r="AR39" i="2"/>
  <c r="AR210" i="2"/>
  <c r="AR105" i="2"/>
  <c r="AR61" i="2"/>
  <c r="AR50" i="2"/>
  <c r="AR392" i="2"/>
  <c r="AR184" i="2"/>
  <c r="AR30" i="2"/>
  <c r="AR152" i="2"/>
  <c r="AR503" i="2"/>
  <c r="AR410" i="2"/>
  <c r="AR169" i="2"/>
  <c r="AR151" i="2"/>
  <c r="AR397" i="2"/>
  <c r="AR468" i="2"/>
  <c r="AR365" i="2"/>
  <c r="AU728" i="2"/>
  <c r="AU626" i="2"/>
  <c r="AU543" i="2"/>
  <c r="AU502" i="2"/>
  <c r="AU111" i="2"/>
  <c r="AU640" i="2"/>
  <c r="AU655" i="2"/>
  <c r="AU697" i="2"/>
  <c r="AU174" i="2"/>
  <c r="AU59" i="2"/>
  <c r="AU389" i="2"/>
  <c r="AU134" i="2"/>
  <c r="AU145" i="2"/>
  <c r="AU638" i="2"/>
  <c r="AU116" i="2"/>
  <c r="AU622" i="2"/>
  <c r="AU465" i="2"/>
  <c r="AU434" i="2"/>
  <c r="AU224" i="2"/>
  <c r="AU130" i="2"/>
  <c r="AU717" i="2"/>
  <c r="AU91" i="2"/>
  <c r="AU39" i="2"/>
  <c r="AU507" i="2"/>
  <c r="AU609" i="2"/>
  <c r="AU523" i="2"/>
  <c r="AU210" i="2"/>
  <c r="AU491" i="2"/>
  <c r="AU506" i="2"/>
  <c r="AU341" i="2"/>
  <c r="AU162" i="2"/>
  <c r="AU105" i="2"/>
  <c r="AU608" i="2"/>
  <c r="AU195" i="2"/>
  <c r="AU21" i="2"/>
  <c r="AU61" i="2"/>
  <c r="AU50" i="2"/>
  <c r="AU392" i="2"/>
  <c r="AU683" i="2"/>
  <c r="AU184" i="2"/>
  <c r="AU614" i="2"/>
  <c r="AU30" i="2"/>
  <c r="AU152" i="2"/>
  <c r="AU33" i="2"/>
  <c r="AU656" i="2"/>
  <c r="AU503" i="2"/>
  <c r="AU591" i="2"/>
  <c r="AU584" i="2"/>
  <c r="AU722" i="2"/>
  <c r="AU410" i="2"/>
  <c r="AU169" i="2"/>
  <c r="AU325" i="2"/>
  <c r="AU151" i="2"/>
  <c r="AU301" i="2"/>
  <c r="AU397" i="2"/>
  <c r="AU366" i="2"/>
  <c r="AU468" i="2"/>
  <c r="AU81" i="2"/>
  <c r="AU364" i="2"/>
  <c r="AU477" i="2"/>
  <c r="AR545" i="2"/>
  <c r="AR314" i="2"/>
  <c r="AR516" i="2"/>
  <c r="AR324" i="2"/>
  <c r="AR399" i="2"/>
  <c r="AR96" i="2"/>
  <c r="AR103" i="2"/>
  <c r="AR353" i="2"/>
  <c r="AR79" i="2"/>
  <c r="AR108" i="2"/>
  <c r="AR64" i="2"/>
  <c r="AR305" i="2"/>
  <c r="AR147" i="2"/>
  <c r="AR251" i="2"/>
  <c r="AR24" i="2"/>
  <c r="AR3" i="2"/>
  <c r="AR44" i="2"/>
  <c r="AR279" i="2"/>
  <c r="AR344" i="2"/>
  <c r="AR409" i="2"/>
  <c r="AR494" i="2"/>
  <c r="AR451" i="2"/>
  <c r="AR70" i="2"/>
  <c r="AR115" i="2"/>
  <c r="AR143" i="2"/>
  <c r="AR278" i="2"/>
  <c r="AR186" i="2"/>
  <c r="AR368" i="2"/>
  <c r="AR238" i="2"/>
  <c r="AR508" i="2"/>
  <c r="AR605" i="2"/>
  <c r="AR550" i="2"/>
  <c r="AU711" i="2"/>
  <c r="AU535" i="2"/>
  <c r="AU545" i="2"/>
  <c r="AR94" i="2"/>
  <c r="AR113" i="2"/>
  <c r="AR379" i="2"/>
  <c r="AR542" i="2"/>
  <c r="AR193" i="2"/>
  <c r="AR404" i="2"/>
  <c r="AR226" i="2"/>
  <c r="AR649" i="2"/>
  <c r="AR664" i="2"/>
  <c r="AR228" i="2"/>
  <c r="AR6" i="2"/>
  <c r="AR258" i="2"/>
  <c r="AR211" i="2"/>
  <c r="AR74" i="2"/>
  <c r="AR267" i="2"/>
  <c r="AR67" i="2"/>
  <c r="AR578" i="2"/>
  <c r="AR60" i="2"/>
  <c r="AR66" i="2"/>
  <c r="AR114" i="2"/>
  <c r="AR384" i="2"/>
  <c r="AR345" i="2"/>
  <c r="AR497" i="2"/>
  <c r="AR673" i="2"/>
  <c r="AU700" i="2"/>
  <c r="AU672" i="2"/>
  <c r="AU687" i="2"/>
  <c r="AU445" i="2"/>
  <c r="AU701" i="2"/>
  <c r="AU639" i="2"/>
  <c r="AU94" i="2"/>
  <c r="AU714" i="2"/>
  <c r="AU696" i="2"/>
  <c r="AR275" i="2"/>
  <c r="AR509" i="2"/>
  <c r="AR304" i="2"/>
  <c r="AR587" i="2"/>
  <c r="AR306" i="2"/>
  <c r="AR563" i="2"/>
  <c r="AR37" i="2"/>
  <c r="AR121" i="2"/>
  <c r="AR488" i="2"/>
  <c r="AR183" i="2"/>
  <c r="AR156" i="2"/>
  <c r="AR128" i="2"/>
  <c r="AR31" i="2"/>
  <c r="AR246" i="2"/>
  <c r="AR126" i="2"/>
  <c r="AR375" i="2"/>
  <c r="AR204" i="2"/>
  <c r="AR257" i="2"/>
  <c r="AR515" i="2"/>
  <c r="AR218" i="2"/>
  <c r="AR420" i="2"/>
  <c r="AR469" i="2"/>
  <c r="AR544" i="2"/>
  <c r="AR329" i="2"/>
  <c r="AR385" i="2"/>
  <c r="AR466" i="2"/>
  <c r="AR78" i="2"/>
  <c r="AR133" i="2"/>
  <c r="AR110" i="2"/>
  <c r="AR209" i="2"/>
  <c r="AR310" i="2"/>
  <c r="AR51" i="2"/>
  <c r="AR450" i="2"/>
  <c r="AU709" i="2"/>
  <c r="AU671" i="2"/>
  <c r="AU698" i="2"/>
  <c r="AU275" i="2"/>
  <c r="AU274" i="2"/>
  <c r="AU509" i="2"/>
  <c r="AU691" i="2"/>
  <c r="AU304" i="2"/>
  <c r="AU296" i="2"/>
  <c r="AU587" i="2"/>
  <c r="AR475" i="2"/>
  <c r="AR311" i="2"/>
  <c r="AR242" i="2"/>
  <c r="AR617" i="2"/>
  <c r="AR199" i="2"/>
  <c r="AR161" i="2"/>
  <c r="AR359" i="2"/>
  <c r="AR9" i="2"/>
  <c r="AR459" i="2"/>
  <c r="AR54" i="2"/>
  <c r="AR43" i="2"/>
  <c r="AR328" i="2"/>
  <c r="AR139" i="2"/>
  <c r="AR514" i="2"/>
  <c r="AR548" i="2"/>
  <c r="AR272" i="2"/>
  <c r="AR266" i="2"/>
  <c r="AR349" i="2"/>
  <c r="AR342" i="2"/>
  <c r="AR354" i="2"/>
  <c r="AR401" i="2"/>
  <c r="AR411" i="2"/>
  <c r="AR182" i="2"/>
  <c r="AR233" i="2"/>
  <c r="AR213" i="2"/>
  <c r="AR42" i="2"/>
  <c r="AR123" i="2"/>
  <c r="AR73" i="2"/>
  <c r="AR129" i="2"/>
  <c r="AR358" i="2"/>
  <c r="AU725" i="2"/>
  <c r="AU438" i="2"/>
  <c r="AU657" i="2"/>
  <c r="AU718" i="2"/>
  <c r="AU530" i="2"/>
  <c r="AU629" i="2"/>
  <c r="AU475" i="2"/>
  <c r="AU311" i="2"/>
  <c r="AU501" i="2"/>
  <c r="AU572" i="2"/>
  <c r="AU676" i="2"/>
  <c r="AU595" i="2"/>
  <c r="AU677" i="2"/>
  <c r="AU242" i="2"/>
  <c r="AR201" i="2"/>
  <c r="AR323" i="2"/>
  <c r="AR232" i="2"/>
  <c r="AR287" i="2"/>
  <c r="AR660" i="2"/>
  <c r="AR387" i="2"/>
  <c r="AR230" i="2"/>
  <c r="AR286" i="2"/>
  <c r="AR532" i="2"/>
  <c r="AR26" i="2"/>
  <c r="AR138" i="2"/>
  <c r="AR154" i="2"/>
  <c r="AR293" i="2"/>
  <c r="AR119" i="2"/>
  <c r="AR229" i="2"/>
  <c r="AR234" i="2"/>
  <c r="AR198" i="2"/>
  <c r="AR106" i="2"/>
  <c r="AR457" i="2"/>
  <c r="AR83" i="2"/>
  <c r="AR443" i="2"/>
  <c r="AR72" i="2"/>
  <c r="AR225" i="2"/>
  <c r="AR264" i="2"/>
  <c r="AR249" i="2"/>
  <c r="AR413" i="2"/>
  <c r="AR7" i="2"/>
  <c r="AR269" i="2"/>
  <c r="AR34" i="2"/>
  <c r="AR517" i="2"/>
  <c r="AR87" i="2"/>
  <c r="AU723" i="2"/>
  <c r="AU659" i="2"/>
  <c r="AU625" i="2"/>
  <c r="AU547" i="2"/>
  <c r="AU201" i="2"/>
  <c r="AU323" i="2"/>
  <c r="AU232" i="2"/>
  <c r="AU287" i="2"/>
  <c r="AR415" i="2"/>
  <c r="AR227" i="2"/>
  <c r="AR146" i="2"/>
  <c r="AR122" i="2"/>
  <c r="AR180" i="2"/>
  <c r="AR75" i="2"/>
  <c r="AR23" i="2"/>
  <c r="AR370" i="2"/>
  <c r="AR20" i="2"/>
  <c r="AR429" i="2"/>
  <c r="AR167" i="2"/>
  <c r="AR348" i="2"/>
  <c r="AR688" i="2"/>
  <c r="AR22" i="2"/>
  <c r="AR131" i="2"/>
  <c r="AR12" i="2"/>
  <c r="AR112" i="2"/>
  <c r="AR207" i="2"/>
  <c r="AR361" i="2"/>
  <c r="AR141" i="2"/>
  <c r="AR52" i="2"/>
  <c r="AR16" i="2"/>
  <c r="AR307" i="2"/>
  <c r="AR372" i="2"/>
  <c r="AR504" i="2"/>
  <c r="AR40" i="2"/>
  <c r="AR65" i="2"/>
  <c r="AR634" i="2"/>
  <c r="AR408" i="2"/>
  <c r="AR157" i="2"/>
  <c r="AR220" i="2"/>
  <c r="AR347" i="2"/>
  <c r="AR150" i="2"/>
  <c r="AR13" i="2"/>
  <c r="AR135" i="2"/>
  <c r="AR127" i="2"/>
  <c r="AR562" i="2"/>
  <c r="AR308" i="2"/>
  <c r="AR17" i="2"/>
  <c r="AR303" i="2"/>
  <c r="AR104" i="2"/>
  <c r="AR281" i="2"/>
  <c r="AR142" i="2"/>
  <c r="AR196" i="2"/>
  <c r="AR149" i="2"/>
  <c r="AR117" i="2"/>
  <c r="AR441" i="2"/>
  <c r="AR19" i="2"/>
  <c r="AR651" i="2"/>
  <c r="AR294" i="2"/>
  <c r="AR197" i="2"/>
  <c r="AR173" i="2"/>
  <c r="AR32" i="2"/>
  <c r="AR613" i="2"/>
  <c r="AR11" i="2"/>
  <c r="AR35" i="2"/>
  <c r="AR554" i="2"/>
  <c r="AR175" i="2"/>
  <c r="AR2" i="2"/>
  <c r="AR25" i="2"/>
  <c r="AR528" i="2"/>
  <c r="AR194" i="2"/>
  <c r="AR57" i="2"/>
  <c r="AR492" i="2"/>
  <c r="AR312" i="2"/>
  <c r="AR607" i="2"/>
  <c r="AR289" i="2"/>
  <c r="AR124" i="2"/>
  <c r="AR400" i="2"/>
  <c r="AR120" i="2"/>
  <c r="AR418" i="2"/>
  <c r="AR255" i="2"/>
  <c r="AR206" i="2"/>
  <c r="AR427" i="2"/>
  <c r="AR148" i="2"/>
  <c r="AU690" i="2"/>
  <c r="AU599" i="2"/>
  <c r="AU331" i="2"/>
  <c r="AU142" i="2"/>
  <c r="AU600" i="2"/>
  <c r="AU196" i="2"/>
  <c r="AU675" i="2"/>
  <c r="AU489" i="2"/>
  <c r="AU352" i="2"/>
  <c r="AU149" i="2"/>
  <c r="AR41" i="2"/>
  <c r="AR170" i="2"/>
  <c r="AR168" i="2"/>
  <c r="AR430" i="2"/>
  <c r="AR276" i="2"/>
  <c r="AR295" i="2"/>
  <c r="AR164" i="2"/>
  <c r="AR118" i="2"/>
  <c r="AR97" i="2"/>
  <c r="AR583" i="2"/>
  <c r="AU661" i="2"/>
  <c r="AU695" i="2"/>
  <c r="AU415" i="2"/>
  <c r="AU227" i="2"/>
  <c r="AU481" i="2"/>
  <c r="AU284" i="2"/>
  <c r="AU146" i="2"/>
  <c r="AU559" i="2"/>
  <c r="AU662" i="2"/>
  <c r="AU416" i="2"/>
  <c r="AU511" i="2"/>
  <c r="AU539" i="2"/>
  <c r="AU694" i="2"/>
  <c r="AU122" i="2"/>
  <c r="AU180" i="2"/>
  <c r="AU75" i="2"/>
  <c r="AU474" i="2"/>
  <c r="AU23" i="2"/>
  <c r="AU713" i="2"/>
  <c r="AU370" i="2"/>
  <c r="AU20" i="2"/>
  <c r="AU429" i="2"/>
  <c r="AU496" i="2"/>
  <c r="AU692" i="2"/>
  <c r="AU167" i="2"/>
  <c r="AU616" i="2"/>
  <c r="AU348" i="2"/>
  <c r="AU688" i="2"/>
  <c r="AU355" i="2"/>
  <c r="AU586" i="2"/>
  <c r="AU22" i="2"/>
  <c r="AU131" i="2"/>
  <c r="AU12" i="2"/>
  <c r="AU313" i="2"/>
  <c r="AU112" i="2"/>
  <c r="AU682" i="2"/>
  <c r="AU207" i="2"/>
  <c r="AU361" i="2"/>
  <c r="AU594" i="2"/>
  <c r="AU141" i="2"/>
  <c r="AU52" i="2"/>
  <c r="AU16" i="2"/>
  <c r="AU424" i="2"/>
  <c r="AU307" i="2"/>
  <c r="AU178" i="2"/>
  <c r="AU41" i="2"/>
  <c r="AU521" i="2"/>
  <c r="AU187" i="2"/>
  <c r="AU363" i="2"/>
  <c r="AU396" i="2"/>
  <c r="AU170" i="2"/>
  <c r="AU168" i="2"/>
  <c r="AU99" i="2"/>
  <c r="AU430" i="2"/>
  <c r="AU276" i="2"/>
  <c r="AU295" i="2"/>
  <c r="AU164" i="2"/>
  <c r="AU118" i="2"/>
  <c r="AU603" i="2"/>
  <c r="AU97" i="2"/>
  <c r="AU583" i="2"/>
  <c r="AR346" i="2"/>
  <c r="AR5" i="2"/>
  <c r="AR153" i="2"/>
  <c r="AR282" i="2"/>
  <c r="AR191" i="2"/>
  <c r="AR388" i="2"/>
  <c r="AR386" i="2"/>
  <c r="AR247" i="2"/>
  <c r="AR326" i="2"/>
  <c r="AU580" i="2"/>
  <c r="AU637" i="2"/>
  <c r="AU372" i="2"/>
  <c r="AU552" i="2"/>
  <c r="AU504" i="2"/>
  <c r="AU706" i="2"/>
  <c r="AU461" i="2"/>
  <c r="AU40" i="2"/>
  <c r="AU65" i="2"/>
  <c r="AU55" i="2"/>
  <c r="AU634" i="2"/>
  <c r="AU471" i="2"/>
  <c r="AU98" i="2"/>
  <c r="AU653" i="2"/>
  <c r="AU176" i="2"/>
  <c r="AU490" i="2"/>
  <c r="AU522" i="2"/>
  <c r="AU408" i="2"/>
  <c r="AU611" i="2"/>
  <c r="AU157" i="2"/>
  <c r="AU93" i="2"/>
  <c r="AU292" i="2"/>
  <c r="AU598" i="2"/>
  <c r="AU412" i="2"/>
  <c r="AU220" i="2"/>
  <c r="AU549" i="2"/>
  <c r="AU347" i="2"/>
  <c r="AU223" i="2"/>
  <c r="AU150" i="2"/>
  <c r="AU426" i="2"/>
  <c r="AU13" i="2"/>
  <c r="AU719" i="2"/>
  <c r="AU216" i="2"/>
  <c r="AU135" i="2"/>
  <c r="AU405" i="2"/>
  <c r="AU127" i="2"/>
  <c r="AU562" i="2"/>
  <c r="AU566" i="2"/>
  <c r="AU308" i="2"/>
  <c r="AU17" i="2"/>
  <c r="AU505" i="2"/>
  <c r="AU303" i="2"/>
  <c r="AU104" i="2"/>
  <c r="AU346" i="2"/>
  <c r="AU5" i="2"/>
  <c r="AU454" i="2"/>
  <c r="AU153" i="2"/>
  <c r="AU478" i="2"/>
  <c r="AU282" i="2"/>
  <c r="AU281" i="2"/>
  <c r="AU191" i="2"/>
  <c r="AU421" i="2"/>
  <c r="AU388" i="2"/>
  <c r="AU386" i="2"/>
  <c r="AU567" i="2"/>
  <c r="AU247" i="2"/>
  <c r="AU326" i="2"/>
  <c r="AU205" i="2"/>
  <c r="AU239" i="2"/>
  <c r="AU710" i="2"/>
  <c r="AU581" i="2"/>
  <c r="AU684" i="2"/>
  <c r="AU393" i="2"/>
  <c r="AU117" i="2"/>
  <c r="AU447" i="2"/>
  <c r="AU724" i="2"/>
  <c r="AU470" i="2"/>
  <c r="AU441" i="2"/>
  <c r="AU300" i="2"/>
  <c r="AU619" i="2"/>
  <c r="AU19" i="2"/>
  <c r="AU624" i="2"/>
  <c r="AU651" i="2"/>
  <c r="AU86" i="2"/>
  <c r="AU294" i="2"/>
  <c r="AU270" i="2"/>
  <c r="AU197" i="2"/>
  <c r="AU173" i="2"/>
  <c r="AU32" i="2"/>
  <c r="AU613" i="2"/>
  <c r="AU11" i="2"/>
  <c r="AU35" i="2"/>
  <c r="AU577" i="2"/>
  <c r="AU256" i="2"/>
  <c r="AU554" i="2"/>
  <c r="AU558" i="2"/>
  <c r="AU175" i="2"/>
  <c r="AU2" i="2"/>
  <c r="AU460" i="2"/>
  <c r="AU25" i="2"/>
  <c r="AU528" i="2"/>
  <c r="AU423" i="2"/>
  <c r="AU194" i="2"/>
  <c r="AU57" i="2"/>
  <c r="AU492" i="2"/>
  <c r="AU312" i="2"/>
  <c r="AU607" i="2"/>
  <c r="AU647" i="2"/>
  <c r="AU289" i="2"/>
  <c r="AU317" i="2"/>
  <c r="AU124" i="2"/>
  <c r="AU533" i="2"/>
  <c r="AU8" i="2"/>
  <c r="AU400" i="2"/>
  <c r="AU120" i="2"/>
  <c r="AU418" i="2"/>
  <c r="AU255" i="2"/>
  <c r="AU206" i="2"/>
  <c r="AU427" i="2"/>
  <c r="AU68" i="2"/>
  <c r="AU148" i="2"/>
  <c r="AU628" i="2"/>
  <c r="AU573" i="2"/>
  <c r="AU382" i="2"/>
  <c r="AU140" i="2"/>
  <c r="AU237" i="2"/>
  <c r="AU597" i="2"/>
  <c r="AU627" i="2"/>
  <c r="AU380" i="2"/>
  <c r="AU444" i="2"/>
  <c r="AU540" i="2"/>
  <c r="AU101" i="2"/>
  <c r="AU362" i="2"/>
  <c r="AU704" i="2"/>
  <c r="AU716" i="2"/>
  <c r="AU214" i="2"/>
  <c r="AU109" i="2"/>
  <c r="AU15" i="2"/>
  <c r="AU618" i="2"/>
  <c r="AU160" i="2"/>
  <c r="AU498" i="2"/>
  <c r="AU620" i="2"/>
  <c r="AU77" i="2"/>
  <c r="AU38" i="2"/>
  <c r="AU302" i="2"/>
  <c r="AU76" i="2"/>
  <c r="AU332" i="2"/>
  <c r="AU80" i="2"/>
  <c r="AU144" i="2"/>
  <c r="AU253" i="2"/>
  <c r="AU371" i="2"/>
  <c r="AU721" i="2"/>
  <c r="AU298" i="2"/>
  <c r="AU45" i="2"/>
  <c r="AU525" i="2"/>
  <c r="AU610" i="2"/>
  <c r="AU200" i="2"/>
  <c r="AU467" i="2"/>
  <c r="AU486" i="2"/>
  <c r="AU179" i="2"/>
  <c r="AU29" i="2"/>
  <c r="AU630" i="2"/>
  <c r="AU18" i="2"/>
  <c r="AU462" i="2"/>
  <c r="AU48" i="2"/>
  <c r="AU606" i="2"/>
  <c r="AU285" i="2"/>
  <c r="AU125" i="2"/>
  <c r="AU132" i="2"/>
  <c r="AU245" i="2"/>
  <c r="AU705" i="2"/>
  <c r="AU208" i="2"/>
  <c r="AU428" i="2"/>
  <c r="AU288" i="2"/>
  <c r="AU280" i="2"/>
  <c r="AU602" i="2"/>
  <c r="AU315" i="2"/>
  <c r="AU589" i="2"/>
  <c r="AU712" i="2"/>
  <c r="AU665" i="2"/>
  <c r="AU422" i="2"/>
  <c r="AU406" i="2"/>
  <c r="AU631" i="2"/>
  <c r="AU732" i="2"/>
  <c r="AU166" i="2"/>
  <c r="AU556" i="2"/>
  <c r="AU14" i="2"/>
  <c r="AU569" i="2"/>
  <c r="AU667" i="2"/>
  <c r="AU541" i="2"/>
  <c r="AU181" i="2"/>
  <c r="AU102" i="2"/>
  <c r="AU414" i="2"/>
  <c r="AU351" i="2"/>
  <c r="AU271" i="2"/>
  <c r="AU561" i="2"/>
  <c r="AU464" i="2"/>
  <c r="AU369" i="2"/>
  <c r="AU381" i="2"/>
  <c r="AU322" i="2"/>
  <c r="AU519" i="2"/>
  <c r="AU440" i="2"/>
  <c r="AU476" i="2"/>
  <c r="AU46" i="2"/>
  <c r="AU90" i="2"/>
  <c r="AU650" i="2"/>
  <c r="AU512" i="2"/>
  <c r="AU190" i="2"/>
  <c r="AU555" i="2"/>
  <c r="AU217" i="2"/>
  <c r="AU69" i="2"/>
  <c r="AU337" i="2"/>
  <c r="AU601" i="2"/>
  <c r="AU493" i="2"/>
  <c r="AU433" i="2"/>
  <c r="AU260" i="2"/>
  <c r="AU203" i="2"/>
  <c r="AU63" i="2"/>
  <c r="AU448" i="2"/>
  <c r="AU283" i="2"/>
  <c r="AU590" i="2"/>
  <c r="AU731" i="2"/>
  <c r="AU356" i="2"/>
  <c r="AU318" i="2"/>
  <c r="AU670" i="2"/>
  <c r="AU335" i="2"/>
  <c r="AU376" i="2"/>
  <c r="AU593" i="2"/>
  <c r="AU585" i="2"/>
  <c r="AU520" i="2"/>
  <c r="AU621" i="2"/>
  <c r="AU107" i="2"/>
  <c r="AU652" i="2"/>
  <c r="AU592" i="2"/>
  <c r="AU432" i="2"/>
  <c r="AU483" i="2"/>
  <c r="AU538" i="2"/>
  <c r="AU219" i="2"/>
  <c r="AU248" i="2"/>
  <c r="AU100" i="2"/>
  <c r="AU510" i="2"/>
  <c r="AU259" i="2"/>
  <c r="AU536" i="2"/>
  <c r="AU172" i="2"/>
  <c r="AU71" i="2"/>
  <c r="AU159" i="2"/>
  <c r="AU273" i="2"/>
  <c r="AU177" i="2"/>
  <c r="AU338" i="2"/>
  <c r="AU89" i="2"/>
  <c r="AU378" i="2"/>
  <c r="AU568" i="2"/>
  <c r="AU92" i="2"/>
  <c r="AU340" i="2"/>
  <c r="AU136" i="2"/>
  <c r="AU472" i="2"/>
  <c r="AU137" i="2"/>
  <c r="AU604" i="2"/>
  <c r="AU658" i="2"/>
  <c r="AU473" i="2"/>
  <c r="AU27" i="2"/>
  <c r="AU390" i="2"/>
  <c r="AU47" i="2"/>
  <c r="AU240" i="2"/>
  <c r="AU28" i="2"/>
  <c r="AU452" i="2"/>
  <c r="AU431" i="2"/>
  <c r="AU62" i="2"/>
  <c r="AU291" i="2"/>
  <c r="AU582" i="2"/>
  <c r="AU4" i="2"/>
  <c r="AU453" i="2"/>
  <c r="AU560" i="2"/>
  <c r="AU365" i="2"/>
  <c r="AU314" i="2"/>
  <c r="AU319" i="2"/>
  <c r="AU377" i="2"/>
  <c r="AU516" i="2"/>
  <c r="AU324" i="2"/>
  <c r="AU263" i="2"/>
  <c r="AU399" i="2"/>
  <c r="AU96" i="2"/>
  <c r="AU254" i="2"/>
  <c r="AU103" i="2"/>
  <c r="AU546" i="2"/>
  <c r="AU407" i="2"/>
  <c r="AU336" i="2"/>
  <c r="AU353" i="2"/>
  <c r="AU79" i="2"/>
  <c r="AU108" i="2"/>
  <c r="AU534" i="2"/>
  <c r="AU574" i="2"/>
  <c r="AU526" i="2"/>
  <c r="AU64" i="2"/>
  <c r="AU305" i="2"/>
  <c r="AU147" i="2"/>
  <c r="AU251" i="2"/>
  <c r="AU24" i="2"/>
  <c r="AU327" i="2"/>
  <c r="AU3" i="2"/>
  <c r="AU44" i="2"/>
  <c r="AU531" i="2"/>
  <c r="AU185" i="2"/>
  <c r="AU279" i="2"/>
  <c r="AU565" i="2"/>
  <c r="AU202" i="2"/>
  <c r="AU344" i="2"/>
  <c r="AU155" i="2"/>
  <c r="AU409" i="2"/>
  <c r="AU494" i="2"/>
  <c r="AU334" i="2"/>
  <c r="AU451" i="2"/>
  <c r="AU373" i="2"/>
  <c r="AU222" i="2"/>
  <c r="AU70" i="2"/>
  <c r="AU115" i="2"/>
  <c r="AU143" i="2"/>
  <c r="AU570" i="2"/>
  <c r="AU278" i="2"/>
  <c r="AU186" i="2"/>
  <c r="AU189" i="2"/>
  <c r="AU368" i="2"/>
  <c r="AU679" i="2"/>
  <c r="AU10" i="2"/>
  <c r="AU689" i="2"/>
  <c r="AU238" i="2"/>
  <c r="AU458" i="2"/>
  <c r="AU508" i="2"/>
  <c r="AU537" i="2"/>
  <c r="AU605" i="2"/>
  <c r="AU394" i="2"/>
  <c r="AU550" i="2"/>
  <c r="AU642" i="2"/>
  <c r="AU113" i="2"/>
  <c r="AU250" i="2"/>
  <c r="AU379" i="2"/>
  <c r="AU645" i="2"/>
  <c r="AU542" i="2"/>
  <c r="AU730" i="2"/>
  <c r="AU193" i="2"/>
  <c r="AU357" i="2"/>
  <c r="AU339" i="2"/>
  <c r="AU529" i="2"/>
  <c r="AU404" i="2"/>
  <c r="AU226" i="2"/>
  <c r="AU649" i="2"/>
  <c r="AU571" i="2"/>
  <c r="AU664" i="2"/>
  <c r="AU487" i="2"/>
  <c r="AU228" i="2"/>
  <c r="AU58" i="2"/>
  <c r="AU188" i="2"/>
  <c r="AU6" i="2"/>
  <c r="AU685" i="2"/>
  <c r="AU171" i="2"/>
  <c r="AU192" i="2"/>
  <c r="AU674" i="2"/>
  <c r="AU258" i="2"/>
  <c r="AU211" i="2"/>
  <c r="AU74" i="2"/>
  <c r="AU419" i="2"/>
  <c r="AU395" i="2"/>
  <c r="AU446" i="2"/>
  <c r="AU708" i="2"/>
  <c r="AU267" i="2"/>
  <c r="AU67" i="2"/>
  <c r="AU417" i="2"/>
  <c r="AU636" i="2"/>
  <c r="AU261" i="2"/>
  <c r="AU578" i="2"/>
  <c r="AU235" i="2"/>
  <c r="AU262" i="2"/>
  <c r="AU316" i="2"/>
  <c r="AU646" i="2"/>
  <c r="AU513" i="2"/>
  <c r="AU60" i="2"/>
  <c r="AU66" i="2"/>
  <c r="AU114" i="2"/>
  <c r="AU384" i="2"/>
  <c r="AU345" i="2"/>
  <c r="AU277" i="2"/>
  <c r="AU497" i="2"/>
  <c r="AU673" i="2"/>
  <c r="AU391" i="2"/>
  <c r="AU306" i="2"/>
  <c r="AU563" i="2"/>
  <c r="AU480" i="2"/>
  <c r="AU37" i="2"/>
  <c r="AU500" i="2"/>
  <c r="AU121" i="2"/>
  <c r="AU449" i="2"/>
  <c r="AU488" i="2"/>
  <c r="AU158" i="2"/>
  <c r="AU456" i="2"/>
  <c r="AU183" i="2"/>
  <c r="AU156" i="2"/>
  <c r="AU633" i="2"/>
  <c r="AU128" i="2"/>
  <c r="AU31" i="2"/>
  <c r="AU246" i="2"/>
  <c r="AU126" i="2"/>
  <c r="AU265" i="2"/>
  <c r="AU330" i="2"/>
  <c r="AU49" i="2"/>
  <c r="AU375" i="2"/>
  <c r="AU204" i="2"/>
  <c r="AU82" i="2"/>
  <c r="AU257" i="2"/>
  <c r="AU575" i="2"/>
  <c r="AU515" i="2"/>
  <c r="AU212" i="2"/>
  <c r="AU218" i="2"/>
  <c r="AU95" i="2"/>
  <c r="AU686" i="2"/>
  <c r="AU420" i="2"/>
  <c r="AU482" i="2"/>
  <c r="AU576" i="2"/>
  <c r="AU469" i="2"/>
  <c r="AU544" i="2"/>
  <c r="AU165" i="2"/>
  <c r="AU329" i="2"/>
  <c r="AU385" i="2"/>
  <c r="AU466" i="2"/>
  <c r="AU678" i="2"/>
  <c r="AU78" i="2"/>
  <c r="AU133" i="2"/>
  <c r="AU110" i="2"/>
  <c r="AU209" i="2"/>
  <c r="AU442" i="2"/>
  <c r="AU88" i="2"/>
  <c r="AU436" i="2"/>
  <c r="AU310" i="2"/>
  <c r="AU635" i="2"/>
  <c r="AU51" i="2"/>
  <c r="AU450" i="2"/>
  <c r="AU596" i="2"/>
  <c r="AU437" i="2"/>
  <c r="AU617" i="2"/>
  <c r="AU320" i="2"/>
  <c r="AU199" i="2"/>
  <c r="AU161" i="2"/>
  <c r="AU359" i="2"/>
  <c r="AU9" i="2"/>
  <c r="AU459" i="2"/>
  <c r="AU54" i="2"/>
  <c r="AU707" i="2"/>
  <c r="AU43" i="2"/>
  <c r="AU641" i="2"/>
  <c r="AU236" i="2"/>
  <c r="AU328" i="2"/>
  <c r="AU654" i="2"/>
  <c r="AU139" i="2"/>
  <c r="AU514" i="2"/>
  <c r="AU548" i="2"/>
  <c r="AU272" i="2"/>
  <c r="AU266" i="2"/>
  <c r="AU349" i="2"/>
  <c r="AU342" i="2"/>
  <c r="AU56" i="2"/>
  <c r="AU402" i="2"/>
  <c r="AU354" i="2"/>
  <c r="AU333" i="2"/>
  <c r="AU401" i="2"/>
  <c r="AU411" i="2"/>
  <c r="AU644" i="2"/>
  <c r="AU623" i="2"/>
  <c r="AU588" i="2"/>
  <c r="AU564" i="2"/>
  <c r="AU241" i="2"/>
  <c r="AU383" i="2"/>
  <c r="AU703" i="2"/>
  <c r="AU343" i="2"/>
  <c r="AU182" i="2"/>
  <c r="AU233" i="2"/>
  <c r="AU213" i="2"/>
  <c r="AU42" i="2"/>
  <c r="AU123" i="2"/>
  <c r="AU73" i="2"/>
  <c r="AU350" i="2"/>
  <c r="AU129" i="2"/>
  <c r="AU439" i="2"/>
  <c r="AU358" i="2"/>
  <c r="AU660" i="2"/>
  <c r="AU387" i="2"/>
  <c r="AU230" i="2"/>
  <c r="AU715" i="2"/>
  <c r="AU455" i="2"/>
  <c r="AU495" i="2"/>
  <c r="AU727" i="2"/>
  <c r="AU699" i="2"/>
  <c r="AU286" i="2"/>
  <c r="AU532" i="2"/>
  <c r="AU484" i="2"/>
  <c r="AU26" i="2"/>
  <c r="AU138" i="2"/>
  <c r="AU693" i="2"/>
  <c r="AU154" i="2"/>
  <c r="AU293" i="2"/>
  <c r="AU119" i="2"/>
  <c r="AU252" i="2"/>
  <c r="AU229" i="2"/>
  <c r="AU53" i="2"/>
  <c r="AU367" i="2"/>
  <c r="AU234" i="2"/>
  <c r="AU198" i="2"/>
  <c r="AU669" i="2"/>
  <c r="AU106" i="2"/>
  <c r="AU435" i="2"/>
  <c r="AU457" i="2"/>
  <c r="AU612" i="2"/>
  <c r="AU83" i="2"/>
  <c r="AU479" i="2"/>
  <c r="AU615" i="2"/>
  <c r="AU443" i="2"/>
  <c r="AU72" i="2"/>
  <c r="AU702" i="2"/>
  <c r="AU499" i="2"/>
  <c r="AU84" i="2"/>
  <c r="AU225" i="2"/>
  <c r="AU264" i="2"/>
  <c r="AU249" i="2"/>
  <c r="AU413" i="2"/>
  <c r="AU7" i="2"/>
  <c r="AU632" i="2"/>
  <c r="AU269" i="2"/>
  <c r="AU34" i="2"/>
  <c r="AU321" i="2"/>
  <c r="AU231" i="2"/>
  <c r="AU268" i="2"/>
  <c r="AU527" i="2"/>
  <c r="AU517" i="2"/>
  <c r="AU663" i="2"/>
  <c r="AU309" i="2"/>
  <c r="AU553" i="2"/>
  <c r="AU87" i="2"/>
  <c r="AV720" i="2" l="1"/>
  <c r="AV403" i="2"/>
  <c r="Y97" i="3"/>
  <c r="W82" i="3"/>
  <c r="Y82" i="3"/>
  <c r="Y83" i="3"/>
  <c r="W108" i="3"/>
  <c r="W43" i="3"/>
  <c r="W106" i="3"/>
  <c r="W109" i="3"/>
  <c r="W37" i="3"/>
  <c r="W95" i="3"/>
  <c r="W121" i="3"/>
  <c r="W113" i="3"/>
  <c r="Y80" i="3"/>
  <c r="W45" i="3"/>
  <c r="Y30" i="3"/>
  <c r="W30" i="3"/>
  <c r="Y46" i="3"/>
  <c r="Y103" i="3"/>
  <c r="W101" i="3"/>
  <c r="Y18" i="3"/>
  <c r="Y104" i="3"/>
  <c r="Y50" i="3"/>
  <c r="W9" i="3"/>
  <c r="Y110" i="3"/>
  <c r="W102" i="3"/>
  <c r="Y5" i="3"/>
  <c r="Y43" i="3"/>
  <c r="Y70" i="3"/>
  <c r="Y92" i="3"/>
  <c r="Y75" i="3"/>
  <c r="W99" i="3"/>
  <c r="W76" i="3"/>
  <c r="Y15" i="3"/>
  <c r="Y105" i="3"/>
  <c r="W41" i="3"/>
  <c r="Y72" i="3"/>
  <c r="Y114" i="3"/>
  <c r="W70" i="3"/>
  <c r="W75" i="3"/>
  <c r="Y117" i="3"/>
  <c r="W89" i="3"/>
  <c r="Y93" i="3"/>
  <c r="W93" i="3"/>
  <c r="Y98" i="3"/>
  <c r="Y113" i="3"/>
  <c r="Y88" i="3"/>
  <c r="Y7" i="3"/>
  <c r="W33" i="3"/>
  <c r="Y65" i="3"/>
  <c r="W57" i="3"/>
  <c r="Y32" i="3"/>
  <c r="Y66" i="3"/>
  <c r="W7" i="3"/>
  <c r="W17" i="3"/>
  <c r="W58" i="3"/>
  <c r="W6" i="3"/>
  <c r="W64" i="3"/>
  <c r="W67" i="3"/>
  <c r="Y33" i="3"/>
  <c r="W22" i="3"/>
  <c r="W97" i="3"/>
  <c r="Y125" i="3"/>
  <c r="Y124" i="3"/>
  <c r="W35" i="3"/>
  <c r="Y94" i="3"/>
  <c r="W94" i="3"/>
  <c r="Y91" i="3"/>
  <c r="W39" i="3"/>
  <c r="Y101" i="3"/>
  <c r="Y3" i="3"/>
  <c r="W112" i="3"/>
  <c r="Y47" i="3"/>
  <c r="W19" i="3"/>
  <c r="W53" i="3"/>
  <c r="Y49" i="3"/>
  <c r="W61" i="3"/>
  <c r="W11" i="3"/>
  <c r="Y68" i="3"/>
  <c r="W15" i="3"/>
  <c r="Y58" i="3"/>
  <c r="W116" i="3"/>
  <c r="W66" i="3"/>
  <c r="W90" i="3"/>
  <c r="Y22" i="3"/>
  <c r="Y2" i="3"/>
  <c r="W27" i="3"/>
  <c r="Y79" i="3"/>
  <c r="W79" i="3"/>
  <c r="Y121" i="3"/>
  <c r="W25" i="3"/>
  <c r="Y106" i="3"/>
  <c r="W18" i="3"/>
  <c r="W107" i="3"/>
  <c r="W100" i="3"/>
  <c r="Y57" i="3"/>
  <c r="Y118" i="3"/>
  <c r="Y8" i="3"/>
  <c r="Y37" i="3"/>
  <c r="W54" i="3"/>
  <c r="Y111" i="3"/>
  <c r="W48" i="3"/>
  <c r="Y116" i="3"/>
  <c r="W62" i="3"/>
  <c r="Y86" i="3"/>
  <c r="Y9" i="3"/>
  <c r="W103" i="3"/>
  <c r="W74" i="3"/>
  <c r="Y28" i="3"/>
  <c r="W83" i="3"/>
  <c r="Y119" i="3"/>
  <c r="W119" i="3"/>
  <c r="W85" i="3"/>
  <c r="W23" i="3"/>
  <c r="W47" i="3"/>
  <c r="Y52" i="3"/>
  <c r="Y120" i="3"/>
  <c r="W96" i="3"/>
  <c r="Y69" i="3"/>
  <c r="Y100" i="3"/>
  <c r="W56" i="3"/>
  <c r="W2" i="3"/>
  <c r="Y107" i="3"/>
  <c r="W84" i="3"/>
  <c r="W118" i="3"/>
  <c r="Y99" i="3"/>
  <c r="W49" i="3"/>
  <c r="Y48" i="3"/>
  <c r="W87" i="3"/>
  <c r="Y73" i="3"/>
  <c r="Y77" i="3"/>
  <c r="W28" i="3"/>
  <c r="Y20" i="3"/>
  <c r="W110" i="3"/>
  <c r="Y41" i="3"/>
  <c r="W20" i="3"/>
  <c r="W34" i="3"/>
  <c r="W59" i="3"/>
  <c r="Y64" i="3"/>
  <c r="Y87" i="3"/>
  <c r="W50" i="3"/>
  <c r="Y55" i="3"/>
  <c r="W29" i="3"/>
  <c r="W78" i="3"/>
  <c r="W21" i="3"/>
  <c r="Y56" i="3"/>
  <c r="W111" i="3"/>
  <c r="Y112" i="3"/>
  <c r="Y14" i="3"/>
  <c r="Y16" i="3"/>
  <c r="Y67" i="3"/>
  <c r="W91" i="3"/>
  <c r="Y81" i="3"/>
  <c r="W38" i="3"/>
  <c r="W60" i="3"/>
  <c r="W32" i="3"/>
  <c r="Y45" i="3"/>
  <c r="W80" i="3"/>
  <c r="Y39" i="3"/>
  <c r="W24" i="3"/>
  <c r="Y23" i="3"/>
  <c r="W26" i="3"/>
  <c r="W3" i="3"/>
  <c r="Y95" i="3"/>
  <c r="Y62" i="3"/>
  <c r="Y84" i="3"/>
  <c r="Y61" i="3"/>
  <c r="W125" i="3"/>
  <c r="W71" i="3"/>
  <c r="W14" i="3"/>
  <c r="W8" i="3"/>
  <c r="Y29" i="3"/>
  <c r="W51" i="3"/>
  <c r="Y78" i="3"/>
  <c r="W44" i="3"/>
  <c r="Y21" i="3"/>
  <c r="W123" i="3"/>
  <c r="W114" i="3"/>
  <c r="W65" i="3"/>
  <c r="Y11" i="3"/>
  <c r="Y115" i="3"/>
  <c r="Y42" i="3"/>
  <c r="W16" i="3"/>
  <c r="Y109" i="3"/>
  <c r="Y89" i="3"/>
  <c r="W117" i="3"/>
  <c r="Y4" i="3"/>
  <c r="W4" i="3"/>
  <c r="Y25" i="3"/>
  <c r="W72" i="3"/>
  <c r="Y59" i="3"/>
  <c r="W12" i="3"/>
  <c r="W115" i="3"/>
  <c r="Y63" i="3"/>
  <c r="W5" i="3"/>
  <c r="Y51" i="3"/>
  <c r="Y44" i="3"/>
  <c r="Y123" i="3"/>
  <c r="W10" i="3"/>
  <c r="W68" i="3"/>
  <c r="Y102" i="3"/>
  <c r="Y13" i="3"/>
  <c r="W92" i="3"/>
  <c r="Y35" i="3"/>
  <c r="W124" i="3"/>
  <c r="Y31" i="3"/>
  <c r="W31" i="3"/>
  <c r="Y85" i="3"/>
  <c r="W46" i="3"/>
  <c r="Y26" i="3"/>
  <c r="W81" i="3"/>
  <c r="W120" i="3"/>
  <c r="Y19" i="3"/>
  <c r="W77" i="3"/>
  <c r="Y74" i="3"/>
  <c r="W52" i="3"/>
  <c r="Y60" i="3"/>
  <c r="W55" i="3"/>
  <c r="Y53" i="3"/>
  <c r="W69" i="3"/>
  <c r="W104" i="3"/>
  <c r="W105" i="3"/>
  <c r="W88" i="3"/>
  <c r="Y54" i="3"/>
  <c r="Y24" i="3"/>
  <c r="Y6" i="3"/>
  <c r="Y27" i="3"/>
  <c r="Y36" i="3"/>
  <c r="W36" i="3"/>
  <c r="Y34" i="3"/>
  <c r="W98" i="3"/>
  <c r="Y12" i="3"/>
  <c r="W13" i="3"/>
  <c r="Y40" i="3"/>
  <c r="W42" i="3"/>
  <c r="Y10" i="3"/>
  <c r="Y17" i="3"/>
  <c r="Y90" i="3"/>
  <c r="Y96" i="3"/>
  <c r="W122" i="3"/>
  <c r="Y108" i="3"/>
  <c r="W86" i="3"/>
  <c r="W63" i="3"/>
  <c r="Y76" i="3"/>
  <c r="W73" i="3"/>
  <c r="Y38" i="3"/>
  <c r="W40" i="3"/>
  <c r="Y71" i="3"/>
  <c r="Y122" i="3"/>
  <c r="AV463" i="2"/>
  <c r="AV681" i="2"/>
  <c r="AV297" i="2"/>
  <c r="AV400" i="2"/>
  <c r="AV581" i="2"/>
  <c r="AV282" i="2"/>
  <c r="AV562" i="2"/>
  <c r="AV430" i="2"/>
  <c r="AV343" i="2"/>
  <c r="AV110" i="2"/>
  <c r="AV391" i="2"/>
  <c r="AV262" i="2"/>
  <c r="AV679" i="2"/>
  <c r="AV334" i="2"/>
  <c r="AV227" i="2"/>
  <c r="AV700" i="2"/>
  <c r="AV729" i="2"/>
  <c r="AV206" i="2"/>
  <c r="AV312" i="2"/>
  <c r="AV388" i="2"/>
  <c r="AV505" i="2"/>
  <c r="AV118" i="2"/>
  <c r="AV41" i="2"/>
  <c r="AV42" i="2"/>
  <c r="AV436" i="2"/>
  <c r="AV544" i="2"/>
  <c r="AV60" i="2"/>
  <c r="AV458" i="2"/>
  <c r="AV70" i="2"/>
  <c r="AV582" i="2"/>
  <c r="AV604" i="2"/>
  <c r="AV175" i="2"/>
  <c r="AV294" i="2"/>
  <c r="AV393" i="2"/>
  <c r="AV252" i="2"/>
  <c r="AV697" i="2"/>
  <c r="AV200" i="2"/>
  <c r="AV549" i="2"/>
  <c r="AV653" i="2"/>
  <c r="AV637" i="2"/>
  <c r="AV387" i="2"/>
  <c r="AV22" i="2"/>
  <c r="AV713" i="2"/>
  <c r="AV481" i="2"/>
  <c r="AV30" i="2"/>
  <c r="AV309" i="2"/>
  <c r="AV249" i="2"/>
  <c r="AV457" i="2"/>
  <c r="AV50" i="2"/>
  <c r="AV401" i="2"/>
  <c r="AV654" i="2"/>
  <c r="AV320" i="2"/>
  <c r="AV629" i="2"/>
  <c r="AV174" i="2"/>
  <c r="AV212" i="2"/>
  <c r="AV31" i="2"/>
  <c r="AV480" i="2"/>
  <c r="AV696" i="2"/>
  <c r="AV578" i="2"/>
  <c r="AV258" i="2"/>
  <c r="AV649" i="2"/>
  <c r="AV113" i="2"/>
  <c r="AV344" i="2"/>
  <c r="AV305" i="2"/>
  <c r="AV254" i="2"/>
  <c r="AV365" i="2"/>
  <c r="AV638" i="2"/>
  <c r="AV144" i="2"/>
  <c r="AV184" i="2"/>
  <c r="AV89" i="2"/>
  <c r="AV219" i="2"/>
  <c r="AV335" i="2"/>
  <c r="AV648" i="2"/>
  <c r="AV561" i="2"/>
  <c r="AV63" i="2"/>
  <c r="AV271" i="2"/>
  <c r="AV255" i="2"/>
  <c r="AV492" i="2"/>
  <c r="AV421" i="2"/>
  <c r="AV17" i="2"/>
  <c r="AV164" i="2"/>
  <c r="AV178" i="2"/>
  <c r="AV213" i="2"/>
  <c r="AV88" i="2"/>
  <c r="AV469" i="2"/>
  <c r="AV513" i="2"/>
  <c r="AV238" i="2"/>
  <c r="AV222" i="2"/>
  <c r="AV291" i="2"/>
  <c r="AV137" i="2"/>
  <c r="AV558" i="2"/>
  <c r="AV86" i="2"/>
  <c r="AV684" i="2"/>
  <c r="AV693" i="2"/>
  <c r="AV569" i="2"/>
  <c r="AV332" i="2"/>
  <c r="AV220" i="2"/>
  <c r="AV98" i="2"/>
  <c r="AV580" i="2"/>
  <c r="AV323" i="2"/>
  <c r="AV16" i="2"/>
  <c r="AV586" i="2"/>
  <c r="AV23" i="2"/>
  <c r="AV415" i="2"/>
  <c r="AV608" i="2"/>
  <c r="AV663" i="2"/>
  <c r="AV264" i="2"/>
  <c r="AV435" i="2"/>
  <c r="AV609" i="2"/>
  <c r="AV132" i="2"/>
  <c r="AV333" i="2"/>
  <c r="AV328" i="2"/>
  <c r="AV617" i="2"/>
  <c r="AV530" i="2"/>
  <c r="AV667" i="2"/>
  <c r="AV705" i="2"/>
  <c r="AV515" i="2"/>
  <c r="AV128" i="2"/>
  <c r="AV563" i="2"/>
  <c r="AV687" i="2"/>
  <c r="AV261" i="2"/>
  <c r="AV674" i="2"/>
  <c r="AV226" i="2"/>
  <c r="AV642" i="2"/>
  <c r="AV202" i="2"/>
  <c r="AV64" i="2"/>
  <c r="AV96" i="2"/>
  <c r="AV364" i="2"/>
  <c r="AV111" i="2"/>
  <c r="AV618" i="2"/>
  <c r="AV162" i="2"/>
  <c r="AV338" i="2"/>
  <c r="AV538" i="2"/>
  <c r="AV670" i="2"/>
  <c r="AV643" i="2"/>
  <c r="AV351" i="2"/>
  <c r="AV203" i="2"/>
  <c r="AV414" i="2"/>
  <c r="AV418" i="2"/>
  <c r="AV57" i="2"/>
  <c r="AV191" i="2"/>
  <c r="AV308" i="2"/>
  <c r="AV295" i="2"/>
  <c r="AV307" i="2"/>
  <c r="AV233" i="2"/>
  <c r="AV442" i="2"/>
  <c r="AV576" i="2"/>
  <c r="AV646" i="2"/>
  <c r="AV689" i="2"/>
  <c r="AV373" i="2"/>
  <c r="AV62" i="2"/>
  <c r="AV472" i="2"/>
  <c r="AV554" i="2"/>
  <c r="AV651" i="2"/>
  <c r="AV149" i="2"/>
  <c r="AV484" i="2"/>
  <c r="AV315" i="2"/>
  <c r="AV15" i="2"/>
  <c r="AV412" i="2"/>
  <c r="AV471" i="2"/>
  <c r="AV559" i="2"/>
  <c r="AV547" i="2"/>
  <c r="AV52" i="2"/>
  <c r="AV355" i="2"/>
  <c r="AV474" i="2"/>
  <c r="AV661" i="2"/>
  <c r="AV507" i="2"/>
  <c r="AV517" i="2"/>
  <c r="AV225" i="2"/>
  <c r="AV106" i="2"/>
  <c r="AV622" i="2"/>
  <c r="AV486" i="2"/>
  <c r="AV354" i="2"/>
  <c r="AV236" i="2"/>
  <c r="AV437" i="2"/>
  <c r="AV718" i="2"/>
  <c r="AV589" i="2"/>
  <c r="AV29" i="2"/>
  <c r="AV575" i="2"/>
  <c r="AV633" i="2"/>
  <c r="AV306" i="2"/>
  <c r="AV392" i="2"/>
  <c r="AV636" i="2"/>
  <c r="AV192" i="2"/>
  <c r="AV404" i="2"/>
  <c r="AV445" i="2"/>
  <c r="AV565" i="2"/>
  <c r="AV526" i="2"/>
  <c r="AV399" i="2"/>
  <c r="AV468" i="2"/>
  <c r="AV732" i="2"/>
  <c r="AV380" i="2"/>
  <c r="AV91" i="2"/>
  <c r="AV177" i="2"/>
  <c r="AV483" i="2"/>
  <c r="AV318" i="2"/>
  <c r="AV260" i="2"/>
  <c r="AV102" i="2"/>
  <c r="AV433" i="2"/>
  <c r="AV181" i="2"/>
  <c r="AV120" i="2"/>
  <c r="AV281" i="2"/>
  <c r="AV566" i="2"/>
  <c r="AV276" i="2"/>
  <c r="AV424" i="2"/>
  <c r="AV182" i="2"/>
  <c r="AV209" i="2"/>
  <c r="AV316" i="2"/>
  <c r="AV10" i="2"/>
  <c r="AV451" i="2"/>
  <c r="AV431" i="2"/>
  <c r="AV136" i="2"/>
  <c r="AV256" i="2"/>
  <c r="AV624" i="2"/>
  <c r="AV352" i="2"/>
  <c r="AV727" i="2"/>
  <c r="AV733" i="2"/>
  <c r="AV627" i="2"/>
  <c r="AV598" i="2"/>
  <c r="AV634" i="2"/>
  <c r="AV284" i="2"/>
  <c r="AV714" i="2"/>
  <c r="AV141" i="2"/>
  <c r="AV688" i="2"/>
  <c r="AV75" i="2"/>
  <c r="AV234" i="2"/>
  <c r="AV116" i="2"/>
  <c r="AV527" i="2"/>
  <c r="AV84" i="2"/>
  <c r="AV198" i="2"/>
  <c r="AV640" i="2"/>
  <c r="AV80" i="2"/>
  <c r="AV402" i="2"/>
  <c r="AV641" i="2"/>
  <c r="AV596" i="2"/>
  <c r="AV657" i="2"/>
  <c r="AV579" i="2"/>
  <c r="AV371" i="2"/>
  <c r="AV257" i="2"/>
  <c r="AV156" i="2"/>
  <c r="AV587" i="2"/>
  <c r="AV506" i="2"/>
  <c r="AV417" i="2"/>
  <c r="AV171" i="2"/>
  <c r="AV529" i="2"/>
  <c r="AV683" i="2"/>
  <c r="AV279" i="2"/>
  <c r="AV574" i="2"/>
  <c r="AV263" i="2"/>
  <c r="AV397" i="2"/>
  <c r="AV36" i="2"/>
  <c r="AV299" i="2"/>
  <c r="AV145" i="2"/>
  <c r="AV273" i="2"/>
  <c r="AV432" i="2"/>
  <c r="AV356" i="2"/>
  <c r="AV493" i="2"/>
  <c r="AV541" i="2"/>
  <c r="AV601" i="2"/>
  <c r="AV14" i="2"/>
  <c r="AV452" i="2"/>
  <c r="AV340" i="2"/>
  <c r="AV577" i="2"/>
  <c r="AV19" i="2"/>
  <c r="AV489" i="2"/>
  <c r="AV230" i="2"/>
  <c r="AV292" i="2"/>
  <c r="AV55" i="2"/>
  <c r="AV594" i="2"/>
  <c r="AV348" i="2"/>
  <c r="AV180" i="2"/>
  <c r="AV229" i="2"/>
  <c r="AV655" i="2"/>
  <c r="AV606" i="2"/>
  <c r="AV268" i="2"/>
  <c r="AV499" i="2"/>
  <c r="AV53" i="2"/>
  <c r="AV631" i="2"/>
  <c r="AV109" i="2"/>
  <c r="AV56" i="2"/>
  <c r="AV43" i="2"/>
  <c r="AV242" i="2"/>
  <c r="AV438" i="2"/>
  <c r="AV498" i="2"/>
  <c r="AV82" i="2"/>
  <c r="AV183" i="2"/>
  <c r="AV296" i="2"/>
  <c r="AV130" i="2"/>
  <c r="AV67" i="2"/>
  <c r="AV685" i="2"/>
  <c r="AV339" i="2"/>
  <c r="AV341" i="2"/>
  <c r="AV185" i="2"/>
  <c r="AV534" i="2"/>
  <c r="AV324" i="2"/>
  <c r="AV151" i="2"/>
  <c r="AV680" i="2"/>
  <c r="AV477" i="2"/>
  <c r="AV502" i="2"/>
  <c r="AV159" i="2"/>
  <c r="AV592" i="2"/>
  <c r="AV731" i="2"/>
  <c r="AV337" i="2"/>
  <c r="AV166" i="2"/>
  <c r="AV245" i="2"/>
  <c r="AV69" i="2"/>
  <c r="AV602" i="2"/>
  <c r="AV8" i="2"/>
  <c r="AV710" i="2"/>
  <c r="AV478" i="2"/>
  <c r="AV127" i="2"/>
  <c r="AV99" i="2"/>
  <c r="AV703" i="2"/>
  <c r="AV133" i="2"/>
  <c r="AV673" i="2"/>
  <c r="AV235" i="2"/>
  <c r="AV368" i="2"/>
  <c r="AV494" i="2"/>
  <c r="AV28" i="2"/>
  <c r="AV35" i="2"/>
  <c r="AV619" i="2"/>
  <c r="AV675" i="2"/>
  <c r="AV232" i="2"/>
  <c r="AV216" i="2"/>
  <c r="AV93" i="2"/>
  <c r="AV65" i="2"/>
  <c r="AV695" i="2"/>
  <c r="AV61" i="2"/>
  <c r="AV361" i="2"/>
  <c r="AV616" i="2"/>
  <c r="AV122" i="2"/>
  <c r="AV293" i="2"/>
  <c r="AV556" i="2"/>
  <c r="AV610" i="2"/>
  <c r="AV231" i="2"/>
  <c r="AV702" i="2"/>
  <c r="AV154" i="2"/>
  <c r="AV726" i="2"/>
  <c r="AV382" i="2"/>
  <c r="AV342" i="2"/>
  <c r="AV707" i="2"/>
  <c r="AV677" i="2"/>
  <c r="AV725" i="2"/>
  <c r="AV540" i="2"/>
  <c r="AV204" i="2"/>
  <c r="AV456" i="2"/>
  <c r="AV304" i="2"/>
  <c r="AV389" i="2"/>
  <c r="AV428" i="2"/>
  <c r="AV267" i="2"/>
  <c r="AV6" i="2"/>
  <c r="AV357" i="2"/>
  <c r="AV717" i="2"/>
  <c r="AV462" i="2"/>
  <c r="AV531" i="2"/>
  <c r="AV108" i="2"/>
  <c r="AV516" i="2"/>
  <c r="AV169" i="2"/>
  <c r="AV81" i="2"/>
  <c r="AV406" i="2"/>
  <c r="AV71" i="2"/>
  <c r="AV652" i="2"/>
  <c r="AV590" i="2"/>
  <c r="AV217" i="2"/>
  <c r="AV288" i="2"/>
  <c r="AV179" i="2"/>
  <c r="AV555" i="2"/>
  <c r="AV243" i="2"/>
  <c r="AV208" i="2"/>
  <c r="AV533" i="2"/>
  <c r="AV239" i="2"/>
  <c r="AV153" i="2"/>
  <c r="AV405" i="2"/>
  <c r="AV168" i="2"/>
  <c r="AV358" i="2"/>
  <c r="AV383" i="2"/>
  <c r="AV78" i="2"/>
  <c r="AV497" i="2"/>
  <c r="AV189" i="2"/>
  <c r="AV409" i="2"/>
  <c r="AV240" i="2"/>
  <c r="AV194" i="2"/>
  <c r="AV11" i="2"/>
  <c r="AV300" i="2"/>
  <c r="AV196" i="2"/>
  <c r="AV625" i="2"/>
  <c r="AV719" i="2"/>
  <c r="AV157" i="2"/>
  <c r="AV40" i="2"/>
  <c r="AV669" i="2"/>
  <c r="AV491" i="2"/>
  <c r="AV207" i="2"/>
  <c r="AV167" i="2"/>
  <c r="AV694" i="2"/>
  <c r="AV26" i="2"/>
  <c r="AV280" i="2"/>
  <c r="AV76" i="2"/>
  <c r="AV321" i="2"/>
  <c r="AV72" i="2"/>
  <c r="AV286" i="2"/>
  <c r="AV241" i="2"/>
  <c r="AV349" i="2"/>
  <c r="AV54" i="2"/>
  <c r="AV595" i="2"/>
  <c r="AV709" i="2"/>
  <c r="AV398" i="2"/>
  <c r="AV375" i="2"/>
  <c r="AV158" i="2"/>
  <c r="AV691" i="2"/>
  <c r="AV626" i="2"/>
  <c r="AV18" i="2"/>
  <c r="AV708" i="2"/>
  <c r="AV188" i="2"/>
  <c r="AV193" i="2"/>
  <c r="AV134" i="2"/>
  <c r="AV45" i="2"/>
  <c r="AV44" i="2"/>
  <c r="AV79" i="2"/>
  <c r="AV377" i="2"/>
  <c r="AV722" i="2"/>
  <c r="AV366" i="2"/>
  <c r="AV425" i="2"/>
  <c r="AV172" i="2"/>
  <c r="AV107" i="2"/>
  <c r="AV374" i="2"/>
  <c r="AV190" i="2"/>
  <c r="AV221" i="2"/>
  <c r="AV253" i="2"/>
  <c r="AV512" i="2"/>
  <c r="AV630" i="2"/>
  <c r="AV124" i="2"/>
  <c r="AV205" i="2"/>
  <c r="AV454" i="2"/>
  <c r="AV135" i="2"/>
  <c r="AV170" i="2"/>
  <c r="AV439" i="2"/>
  <c r="AV678" i="2"/>
  <c r="AV277" i="2"/>
  <c r="AV550" i="2"/>
  <c r="AV186" i="2"/>
  <c r="AV47" i="2"/>
  <c r="AV423" i="2"/>
  <c r="AV613" i="2"/>
  <c r="AV441" i="2"/>
  <c r="AV600" i="2"/>
  <c r="AV639" i="2"/>
  <c r="AV13" i="2"/>
  <c r="AV611" i="2"/>
  <c r="AV461" i="2"/>
  <c r="AV367" i="2"/>
  <c r="AV224" i="2"/>
  <c r="AV48" i="2"/>
  <c r="AV682" i="2"/>
  <c r="AV692" i="2"/>
  <c r="AV539" i="2"/>
  <c r="AV699" i="2"/>
  <c r="AV551" i="2"/>
  <c r="AV214" i="2"/>
  <c r="AV34" i="2"/>
  <c r="AV443" i="2"/>
  <c r="AV455" i="2"/>
  <c r="AV564" i="2"/>
  <c r="AV266" i="2"/>
  <c r="AV459" i="2"/>
  <c r="AV676" i="2"/>
  <c r="AV94" i="2"/>
  <c r="AV482" i="2"/>
  <c r="AV49" i="2"/>
  <c r="AV488" i="2"/>
  <c r="AV509" i="2"/>
  <c r="AV665" i="2"/>
  <c r="AV298" i="2"/>
  <c r="AV446" i="2"/>
  <c r="AV58" i="2"/>
  <c r="AV730" i="2"/>
  <c r="AV543" i="2"/>
  <c r="AV38" i="2"/>
  <c r="AV3" i="2"/>
  <c r="AV353" i="2"/>
  <c r="AV319" i="2"/>
  <c r="AV584" i="2"/>
  <c r="AV301" i="2"/>
  <c r="AV485" i="2"/>
  <c r="AV536" i="2"/>
  <c r="AV621" i="2"/>
  <c r="AV518" i="2"/>
  <c r="AV650" i="2"/>
  <c r="AV160" i="2"/>
  <c r="AV90" i="2"/>
  <c r="AV721" i="2"/>
  <c r="AV628" i="2"/>
  <c r="AV317" i="2"/>
  <c r="AV326" i="2"/>
  <c r="AV5" i="2"/>
  <c r="AV396" i="2"/>
  <c r="AV129" i="2"/>
  <c r="AV450" i="2"/>
  <c r="AV466" i="2"/>
  <c r="AV345" i="2"/>
  <c r="AV394" i="2"/>
  <c r="AV278" i="2"/>
  <c r="AV390" i="2"/>
  <c r="AV528" i="2"/>
  <c r="AV32" i="2"/>
  <c r="AV470" i="2"/>
  <c r="AV142" i="2"/>
  <c r="AV33" i="2"/>
  <c r="AV426" i="2"/>
  <c r="AV408" i="2"/>
  <c r="AV706" i="2"/>
  <c r="AV119" i="2"/>
  <c r="AV59" i="2"/>
  <c r="AV525" i="2"/>
  <c r="AV112" i="2"/>
  <c r="AV496" i="2"/>
  <c r="AV511" i="2"/>
  <c r="AV715" i="2"/>
  <c r="AV597" i="2"/>
  <c r="AV269" i="2"/>
  <c r="AV615" i="2"/>
  <c r="AV660" i="2"/>
  <c r="AV588" i="2"/>
  <c r="AV272" i="2"/>
  <c r="AV9" i="2"/>
  <c r="AV572" i="2"/>
  <c r="AV152" i="2"/>
  <c r="AV420" i="2"/>
  <c r="AV330" i="2"/>
  <c r="AV449" i="2"/>
  <c r="AV274" i="2"/>
  <c r="AV244" i="2"/>
  <c r="AV77" i="2"/>
  <c r="AV395" i="2"/>
  <c r="AV228" i="2"/>
  <c r="AV542" i="2"/>
  <c r="AV422" i="2"/>
  <c r="AV704" i="2"/>
  <c r="AV327" i="2"/>
  <c r="AV336" i="2"/>
  <c r="AV314" i="2"/>
  <c r="AV503" i="2"/>
  <c r="AV325" i="2"/>
  <c r="AV259" i="2"/>
  <c r="AV520" i="2"/>
  <c r="AV524" i="2"/>
  <c r="AV46" i="2"/>
  <c r="AV444" i="2"/>
  <c r="AV476" i="2"/>
  <c r="AV620" i="2"/>
  <c r="AV148" i="2"/>
  <c r="AV289" i="2"/>
  <c r="AV247" i="2"/>
  <c r="AV346" i="2"/>
  <c r="AV583" i="2"/>
  <c r="AV363" i="2"/>
  <c r="AV350" i="2"/>
  <c r="AV51" i="2"/>
  <c r="AV385" i="2"/>
  <c r="AV384" i="2"/>
  <c r="AV605" i="2"/>
  <c r="AV570" i="2"/>
  <c r="AV560" i="2"/>
  <c r="AV27" i="2"/>
  <c r="AV25" i="2"/>
  <c r="AV173" i="2"/>
  <c r="AV724" i="2"/>
  <c r="AV331" i="2"/>
  <c r="AV195" i="2"/>
  <c r="AV150" i="2"/>
  <c r="AV522" i="2"/>
  <c r="AV504" i="2"/>
  <c r="AV138" i="2"/>
  <c r="AV728" i="2"/>
  <c r="AV302" i="2"/>
  <c r="AV313" i="2"/>
  <c r="AV429" i="2"/>
  <c r="AV416" i="2"/>
  <c r="AV287" i="2"/>
  <c r="AV632" i="2"/>
  <c r="AV479" i="2"/>
  <c r="AV201" i="2"/>
  <c r="AV623" i="2"/>
  <c r="AV548" i="2"/>
  <c r="AV359" i="2"/>
  <c r="AV501" i="2"/>
  <c r="AV21" i="2"/>
  <c r="AV686" i="2"/>
  <c r="AV265" i="2"/>
  <c r="AV121" i="2"/>
  <c r="AV275" i="2"/>
  <c r="AV362" i="2"/>
  <c r="AV419" i="2"/>
  <c r="AV487" i="2"/>
  <c r="AV645" i="2"/>
  <c r="AV85" i="2"/>
  <c r="AV140" i="2"/>
  <c r="AV24" i="2"/>
  <c r="AV407" i="2"/>
  <c r="AV545" i="2"/>
  <c r="AV614" i="2"/>
  <c r="AV410" i="2"/>
  <c r="AV92" i="2"/>
  <c r="AV510" i="2"/>
  <c r="AV585" i="2"/>
  <c r="AV290" i="2"/>
  <c r="AV440" i="2"/>
  <c r="AV215" i="2"/>
  <c r="AV519" i="2"/>
  <c r="AV101" i="2"/>
  <c r="AV68" i="2"/>
  <c r="AV647" i="2"/>
  <c r="AV567" i="2"/>
  <c r="AV104" i="2"/>
  <c r="AV97" i="2"/>
  <c r="AV187" i="2"/>
  <c r="AV73" i="2"/>
  <c r="AV635" i="2"/>
  <c r="AV329" i="2"/>
  <c r="AV114" i="2"/>
  <c r="AV537" i="2"/>
  <c r="AV143" i="2"/>
  <c r="AV453" i="2"/>
  <c r="AV473" i="2"/>
  <c r="AV460" i="2"/>
  <c r="AV197" i="2"/>
  <c r="AV447" i="2"/>
  <c r="AV599" i="2"/>
  <c r="AV523" i="2"/>
  <c r="AV223" i="2"/>
  <c r="AV490" i="2"/>
  <c r="AV552" i="2"/>
  <c r="AV532" i="2"/>
  <c r="AV712" i="2"/>
  <c r="AV716" i="2"/>
  <c r="AV12" i="2"/>
  <c r="AV20" i="2"/>
  <c r="AV662" i="2"/>
  <c r="AV659" i="2"/>
  <c r="AV87" i="2"/>
  <c r="AV7" i="2"/>
  <c r="AV83" i="2"/>
  <c r="AV723" i="2"/>
  <c r="AV644" i="2"/>
  <c r="AV514" i="2"/>
  <c r="AV161" i="2"/>
  <c r="AV311" i="2"/>
  <c r="AV210" i="2"/>
  <c r="AV95" i="2"/>
  <c r="AV126" i="2"/>
  <c r="AV500" i="2"/>
  <c r="AV698" i="2"/>
  <c r="AV573" i="2"/>
  <c r="AV74" i="2"/>
  <c r="AV664" i="2"/>
  <c r="AV379" i="2"/>
  <c r="AV668" i="2"/>
  <c r="AV251" i="2"/>
  <c r="AV546" i="2"/>
  <c r="AV535" i="2"/>
  <c r="AV105" i="2"/>
  <c r="AV125" i="2"/>
  <c r="AV591" i="2"/>
  <c r="AV568" i="2"/>
  <c r="AV100" i="2"/>
  <c r="AV593" i="2"/>
  <c r="AV557" i="2"/>
  <c r="AV322" i="2"/>
  <c r="AV283" i="2"/>
  <c r="AV381" i="2"/>
  <c r="AV666" i="2"/>
  <c r="AV427" i="2"/>
  <c r="AV607" i="2"/>
  <c r="AV386" i="2"/>
  <c r="AV303" i="2"/>
  <c r="AV603" i="2"/>
  <c r="AV521" i="2"/>
  <c r="AV123" i="2"/>
  <c r="AV310" i="2"/>
  <c r="AV165" i="2"/>
  <c r="AV66" i="2"/>
  <c r="AV508" i="2"/>
  <c r="AV115" i="2"/>
  <c r="AV4" i="2"/>
  <c r="AV658" i="2"/>
  <c r="AV2" i="2"/>
  <c r="AV270" i="2"/>
  <c r="AV117" i="2"/>
  <c r="AV690" i="2"/>
  <c r="AV465" i="2"/>
  <c r="AV285" i="2"/>
  <c r="AV347" i="2"/>
  <c r="AV176" i="2"/>
  <c r="AV372" i="2"/>
  <c r="AV495" i="2"/>
  <c r="AV163" i="2"/>
  <c r="AV237" i="2"/>
  <c r="AV131" i="2"/>
  <c r="AV370" i="2"/>
  <c r="AV146" i="2"/>
  <c r="AV701" i="2"/>
  <c r="AV553" i="2"/>
  <c r="AV413" i="2"/>
  <c r="AV612" i="2"/>
  <c r="AV672" i="2"/>
  <c r="AV411" i="2"/>
  <c r="AV139" i="2"/>
  <c r="AV199" i="2"/>
  <c r="AV475" i="2"/>
  <c r="AV434" i="2"/>
  <c r="AV218" i="2"/>
  <c r="AV246" i="2"/>
  <c r="AV37" i="2"/>
  <c r="AV671" i="2"/>
  <c r="AV211" i="2"/>
  <c r="AV571" i="2"/>
  <c r="AV250" i="2"/>
  <c r="AV155" i="2"/>
  <c r="AV147" i="2"/>
  <c r="AV103" i="2"/>
  <c r="AV711" i="2"/>
  <c r="AV39" i="2"/>
  <c r="AV467" i="2"/>
  <c r="AV656" i="2"/>
  <c r="AV378" i="2"/>
  <c r="AV248" i="2"/>
  <c r="AV376" i="2"/>
  <c r="AV360" i="2"/>
  <c r="AV369" i="2"/>
  <c r="AV448" i="2"/>
  <c r="AV464" i="2"/>
  <c r="Z108" i="3" l="1"/>
  <c r="X36" i="3"/>
  <c r="Z83" i="3"/>
  <c r="X106" i="3"/>
  <c r="Z97" i="3"/>
  <c r="X124" i="3"/>
  <c r="Z28" i="3"/>
  <c r="X122" i="3"/>
  <c r="X74" i="3"/>
  <c r="X92" i="3"/>
  <c r="X60" i="3"/>
  <c r="X103" i="3"/>
  <c r="X112" i="3"/>
  <c r="Z33" i="3"/>
  <c r="Z7" i="3"/>
  <c r="X41" i="3"/>
  <c r="X9" i="3"/>
  <c r="X121" i="3"/>
  <c r="Z60" i="3"/>
  <c r="Z45" i="3"/>
  <c r="X102" i="3"/>
  <c r="X28" i="3"/>
  <c r="Z110" i="3"/>
  <c r="Z74" i="3"/>
  <c r="Z61" i="3"/>
  <c r="Z77" i="3"/>
  <c r="Z69" i="3"/>
  <c r="X90" i="3"/>
  <c r="Z90" i="3"/>
  <c r="Z6" i="3"/>
  <c r="X77" i="3"/>
  <c r="Z13" i="3"/>
  <c r="X72" i="3"/>
  <c r="X114" i="3"/>
  <c r="Z84" i="3"/>
  <c r="X38" i="3"/>
  <c r="Z55" i="3"/>
  <c r="Z73" i="3"/>
  <c r="X96" i="3"/>
  <c r="Z9" i="3"/>
  <c r="X107" i="3"/>
  <c r="X66" i="3"/>
  <c r="Z3" i="3"/>
  <c r="X67" i="3"/>
  <c r="Z88" i="3"/>
  <c r="Z105" i="3"/>
  <c r="Z50" i="3"/>
  <c r="X95" i="3"/>
  <c r="X71" i="3"/>
  <c r="Z118" i="3"/>
  <c r="Z80" i="3"/>
  <c r="Z11" i="3"/>
  <c r="X113" i="3"/>
  <c r="Z59" i="3"/>
  <c r="X29" i="3"/>
  <c r="X100" i="3"/>
  <c r="Z122" i="3"/>
  <c r="Z17" i="3"/>
  <c r="Z24" i="3"/>
  <c r="Z19" i="3"/>
  <c r="Z102" i="3"/>
  <c r="Z25" i="3"/>
  <c r="X123" i="3"/>
  <c r="Z62" i="3"/>
  <c r="Z81" i="3"/>
  <c r="X50" i="3"/>
  <c r="X87" i="3"/>
  <c r="Z120" i="3"/>
  <c r="Z86" i="3"/>
  <c r="X18" i="3"/>
  <c r="X116" i="3"/>
  <c r="Z101" i="3"/>
  <c r="X64" i="3"/>
  <c r="Z113" i="3"/>
  <c r="Z15" i="3"/>
  <c r="Z104" i="3"/>
  <c r="X37" i="3"/>
  <c r="X19" i="3"/>
  <c r="Z35" i="3"/>
  <c r="Z100" i="3"/>
  <c r="Z96" i="3"/>
  <c r="Z71" i="3"/>
  <c r="Z10" i="3"/>
  <c r="Z54" i="3"/>
  <c r="X120" i="3"/>
  <c r="X68" i="3"/>
  <c r="X4" i="3"/>
  <c r="Z21" i="3"/>
  <c r="Z95" i="3"/>
  <c r="X91" i="3"/>
  <c r="Z87" i="3"/>
  <c r="Z48" i="3"/>
  <c r="Z52" i="3"/>
  <c r="X62" i="3"/>
  <c r="Z106" i="3"/>
  <c r="Z58" i="3"/>
  <c r="X39" i="3"/>
  <c r="X6" i="3"/>
  <c r="Z98" i="3"/>
  <c r="X76" i="3"/>
  <c r="Z18" i="3"/>
  <c r="X109" i="3"/>
  <c r="X21" i="3"/>
  <c r="X52" i="3"/>
  <c r="X33" i="3"/>
  <c r="X42" i="3"/>
  <c r="X81" i="3"/>
  <c r="X10" i="3"/>
  <c r="Z4" i="3"/>
  <c r="X44" i="3"/>
  <c r="X3" i="3"/>
  <c r="Z67" i="3"/>
  <c r="Z64" i="3"/>
  <c r="X49" i="3"/>
  <c r="X47" i="3"/>
  <c r="Z116" i="3"/>
  <c r="X25" i="3"/>
  <c r="X15" i="3"/>
  <c r="Z91" i="3"/>
  <c r="X58" i="3"/>
  <c r="X93" i="3"/>
  <c r="X99" i="3"/>
  <c r="X101" i="3"/>
  <c r="Z82" i="3"/>
  <c r="X115" i="3"/>
  <c r="Z22" i="3"/>
  <c r="X125" i="3"/>
  <c r="Z47" i="3"/>
  <c r="X88" i="3"/>
  <c r="Z38" i="3"/>
  <c r="Z40" i="3"/>
  <c r="X105" i="3"/>
  <c r="Z26" i="3"/>
  <c r="Z123" i="3"/>
  <c r="X117" i="3"/>
  <c r="Z78" i="3"/>
  <c r="X26" i="3"/>
  <c r="Z16" i="3"/>
  <c r="X59" i="3"/>
  <c r="Z99" i="3"/>
  <c r="X23" i="3"/>
  <c r="X48" i="3"/>
  <c r="Z121" i="3"/>
  <c r="Z68" i="3"/>
  <c r="X94" i="3"/>
  <c r="X17" i="3"/>
  <c r="Z93" i="3"/>
  <c r="Z75" i="3"/>
  <c r="Z103" i="3"/>
  <c r="X82" i="3"/>
  <c r="Z115" i="3"/>
  <c r="Z65" i="3"/>
  <c r="X78" i="3"/>
  <c r="X65" i="3"/>
  <c r="X13" i="3"/>
  <c r="X46" i="3"/>
  <c r="Z44" i="3"/>
  <c r="Z89" i="3"/>
  <c r="X51" i="3"/>
  <c r="Z23" i="3"/>
  <c r="Z14" i="3"/>
  <c r="X34" i="3"/>
  <c r="X118" i="3"/>
  <c r="X85" i="3"/>
  <c r="Z111" i="3"/>
  <c r="X79" i="3"/>
  <c r="X11" i="3"/>
  <c r="Z94" i="3"/>
  <c r="X7" i="3"/>
  <c r="X89" i="3"/>
  <c r="Z92" i="3"/>
  <c r="Z46" i="3"/>
  <c r="X108" i="3"/>
  <c r="X56" i="3"/>
  <c r="Z114" i="3"/>
  <c r="X32" i="3"/>
  <c r="Z72" i="3"/>
  <c r="X40" i="3"/>
  <c r="X73" i="3"/>
  <c r="X104" i="3"/>
  <c r="Z76" i="3"/>
  <c r="Z12" i="3"/>
  <c r="X69" i="3"/>
  <c r="Z85" i="3"/>
  <c r="Z51" i="3"/>
  <c r="Z109" i="3"/>
  <c r="Z29" i="3"/>
  <c r="X24" i="3"/>
  <c r="Z112" i="3"/>
  <c r="X20" i="3"/>
  <c r="X84" i="3"/>
  <c r="X119" i="3"/>
  <c r="X54" i="3"/>
  <c r="Z79" i="3"/>
  <c r="X61" i="3"/>
  <c r="X35" i="3"/>
  <c r="Z66" i="3"/>
  <c r="Z117" i="3"/>
  <c r="Z70" i="3"/>
  <c r="X30" i="3"/>
  <c r="Z20" i="3"/>
  <c r="X12" i="3"/>
  <c r="Z57" i="3"/>
  <c r="Z27" i="3"/>
  <c r="X63" i="3"/>
  <c r="X98" i="3"/>
  <c r="Z53" i="3"/>
  <c r="X31" i="3"/>
  <c r="X5" i="3"/>
  <c r="X16" i="3"/>
  <c r="X8" i="3"/>
  <c r="Z39" i="3"/>
  <c r="X111" i="3"/>
  <c r="Z41" i="3"/>
  <c r="Z107" i="3"/>
  <c r="Z119" i="3"/>
  <c r="Z37" i="3"/>
  <c r="X27" i="3"/>
  <c r="Z49" i="3"/>
  <c r="Z124" i="3"/>
  <c r="Z32" i="3"/>
  <c r="X75" i="3"/>
  <c r="Z43" i="3"/>
  <c r="Z30" i="3"/>
  <c r="X97" i="3"/>
  <c r="Z36" i="3"/>
  <c r="X22" i="3"/>
  <c r="X86" i="3"/>
  <c r="Z34" i="3"/>
  <c r="X55" i="3"/>
  <c r="Z31" i="3"/>
  <c r="Z63" i="3"/>
  <c r="Z42" i="3"/>
  <c r="X14" i="3"/>
  <c r="X80" i="3"/>
  <c r="Z56" i="3"/>
  <c r="X110" i="3"/>
  <c r="X2" i="3"/>
  <c r="X83" i="3"/>
  <c r="Z8" i="3"/>
  <c r="Z2" i="3"/>
  <c r="X53" i="3"/>
  <c r="Z125" i="3"/>
  <c r="X57" i="3"/>
  <c r="X70" i="3"/>
  <c r="Z5" i="3"/>
  <c r="X45" i="3"/>
  <c r="X43" i="3"/>
</calcChain>
</file>

<file path=xl/sharedStrings.xml><?xml version="1.0" encoding="utf-8"?>
<sst xmlns="http://schemas.openxmlformats.org/spreadsheetml/2006/main" count="10520" uniqueCount="3208">
  <si>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</si>
  <si>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</si>
  <si>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</si>
  <si>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</si>
  <si>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</si>
  <si>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</si>
  <si>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</si>
  <si>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</si>
  <si>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</si>
  <si>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</si>
  <si>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</si>
  <si>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</si>
  <si>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</si>
  <si>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</si>
  <si>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</si>
  <si>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</si>
  <si>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</si>
  <si>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</si>
  <si>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</si>
  <si>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</si>
  <si>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</si>
  <si>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</si>
  <si>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</si>
  <si>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</si>
  <si>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</si>
  <si>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</si>
  <si>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</si>
  <si>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</si>
  <si>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</si>
  <si>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</si>
  <si>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</si>
  <si>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</si>
  <si>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</si>
  <si>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</si>
  <si>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</si>
  <si>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</si>
  <si>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</si>
  <si>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</si>
  <si>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</si>
  <si>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</si>
  <si>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</si>
  <si>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</si>
  <si>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</si>
  <si>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</si>
  <si>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</si>
  <si>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</si>
  <si>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</si>
  <si>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</si>
  <si>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</si>
  <si>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</si>
  <si>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</si>
  <si>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</si>
  <si>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</si>
  <si>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</si>
  <si>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</si>
  <si>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</si>
  <si>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</si>
  <si>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</si>
  <si>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</si>
  <si>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</si>
  <si>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</si>
  <si>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</si>
  <si>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</si>
  <si>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Mahindra and Mahindra Ltd</t>
  </si>
  <si>
    <t>M&amp;M</t>
  </si>
  <si>
    <t>Kotak Mahindra Bank Ltd</t>
  </si>
  <si>
    <t>KOTAKBANK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</si>
  <si>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</si>
  <si>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</si>
  <si>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</si>
  <si>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</si>
  <si>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</si>
  <si>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</si>
  <si>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</si>
  <si>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</si>
  <si>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</si>
  <si>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</si>
  <si>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</si>
  <si>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</si>
  <si>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</si>
  <si>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</si>
  <si>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</si>
  <si>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</si>
  <si>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</si>
  <si>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</si>
  <si>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</si>
  <si>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</si>
  <si>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</si>
  <si>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</si>
  <si>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</si>
  <si>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</si>
  <si>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</si>
  <si>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</si>
  <si>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Bajaj Auto Limited</t>
  </si>
  <si>
    <t>BAJAJ-AUTO</t>
  </si>
  <si>
    <t>Two Wheelers</t>
  </si>
  <si>
    <t>Asian Paints Ltd</t>
  </si>
  <si>
    <t>ASIANPAINT</t>
  </si>
  <si>
    <t>Paints</t>
  </si>
  <si>
    <t>Wipro Ltd</t>
  </si>
  <si>
    <t>WIPRO</t>
  </si>
  <si>
    <t>Bajaj Finserv Ltd</t>
  </si>
  <si>
    <t>BAJAJFINSV</t>
  </si>
  <si>
    <t>Adani Green Energy Ltd</t>
  </si>
  <si>
    <t>ADANIGREEN</t>
  </si>
  <si>
    <t>Renewable Energy</t>
  </si>
  <si>
    <t>Trent Ltd</t>
  </si>
  <si>
    <t>TRENT</t>
  </si>
  <si>
    <t>Retail - Apparel</t>
  </si>
  <si>
    <t>Siemens Ltd</t>
  </si>
  <si>
    <t>SIEMENS</t>
  </si>
  <si>
    <t>Conglomerates</t>
  </si>
  <si>
    <t>Avenue Supermarts Ltd</t>
  </si>
  <si>
    <t>DMART</t>
  </si>
  <si>
    <t>Retail - Department Stores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</si>
  <si>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</si>
  <si>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</si>
  <si>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</si>
  <si>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</si>
  <si>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</si>
  <si>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</si>
  <si>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</si>
  <si>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</si>
  <si>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Nestle India Ltd</t>
  </si>
  <si>
    <t>NESTLEIND</t>
  </si>
  <si>
    <t>FMCG - Foods</t>
  </si>
  <si>
    <t>Indian Oil Corporation Ltd</t>
  </si>
  <si>
    <t>IOC</t>
  </si>
  <si>
    <t>DLF Ltd</t>
  </si>
  <si>
    <t>DLF</t>
  </si>
  <si>
    <t>Real Estate</t>
  </si>
  <si>
    <t>Hindustan Zinc Ltd</t>
  </si>
  <si>
    <t>HINDZINC</t>
  </si>
  <si>
    <t>Mining - Diversified</t>
  </si>
  <si>
    <t>Jio Financial Services Ltd</t>
  </si>
  <si>
    <t>JIOFIN</t>
  </si>
  <si>
    <t>Bharat Electronics Ltd</t>
  </si>
  <si>
    <t>BEL</t>
  </si>
  <si>
    <t>Electronic Equipments</t>
  </si>
  <si>
    <t>Tata Steel Ltd</t>
  </si>
  <si>
    <t>TATASTEEL</t>
  </si>
  <si>
    <t>Indian Railway Finance Corp Ltd</t>
  </si>
  <si>
    <t>IRFC</t>
  </si>
  <si>
    <t>Specialized Finance</t>
  </si>
  <si>
    <t>Varun Beverages Ltd</t>
  </si>
  <si>
    <t>VBL</t>
  </si>
  <si>
    <t>Soft Drinks</t>
  </si>
  <si>
    <t>Vedanta Ltd</t>
  </si>
  <si>
    <t>VEDL</t>
  </si>
  <si>
    <t>Metals - Diversified</t>
  </si>
  <si>
    <t>Grasim Industries Ltd</t>
  </si>
  <si>
    <t>GRASIM</t>
  </si>
  <si>
    <t>Interglobe Aviation Ltd</t>
  </si>
  <si>
    <t>INDIGO</t>
  </si>
  <si>
    <t>Airlines</t>
  </si>
  <si>
    <t>LTIMindtree Ltd</t>
  </si>
  <si>
    <t>LTIM</t>
  </si>
  <si>
    <t>ABB India Ltd</t>
  </si>
  <si>
    <t>ABB</t>
  </si>
  <si>
    <t>Heavy Electrical Equipments</t>
  </si>
  <si>
    <t>SBI Life Insurance Company Ltd</t>
  </si>
  <si>
    <t>SBILIFE</t>
  </si>
  <si>
    <t>Tech Mahindra Ltd</t>
  </si>
  <si>
    <t>TECHM</t>
  </si>
  <si>
    <t>HDFC Life Insurance Company Ltd</t>
  </si>
  <si>
    <t>HDFCLIFE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</si>
  <si>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</si>
  <si>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</si>
  <si>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</si>
  <si>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</si>
  <si>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</si>
  <si>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</si>
  <si>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</si>
  <si>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</si>
  <si>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</si>
  <si>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Power Finance Corporation Ltd</t>
  </si>
  <si>
    <t>PFC</t>
  </si>
  <si>
    <t>Tata Power Company Ltd</t>
  </si>
  <si>
    <t>TATAPOWER</t>
  </si>
  <si>
    <t>Gail (India) Ltd</t>
  </si>
  <si>
    <t>GAIL</t>
  </si>
  <si>
    <t>Gas Distribution</t>
  </si>
  <si>
    <t>Bharat Petroleum Corporation Ltd</t>
  </si>
  <si>
    <t>BPCL</t>
  </si>
  <si>
    <t>Ambuja Cements Ltd</t>
  </si>
  <si>
    <t>AMBUJACEM</t>
  </si>
  <si>
    <t>Samvardhana Motherson International Ltd</t>
  </si>
  <si>
    <t>MOTHERSON</t>
  </si>
  <si>
    <t>Auto Parts</t>
  </si>
  <si>
    <t>REC Limited</t>
  </si>
  <si>
    <t>RECLTD</t>
  </si>
  <si>
    <t>Britannia Industries Ltd</t>
  </si>
  <si>
    <t>BRITANNIA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</si>
  <si>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</si>
  <si>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</si>
  <si>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</si>
  <si>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</si>
  <si>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</si>
  <si>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</si>
  <si>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TVS Motor Company Ltd</t>
  </si>
  <si>
    <t>TVSMOTOR</t>
  </si>
  <si>
    <t>Bank of Baroda Ltd</t>
  </si>
  <si>
    <t>BANKBARODA</t>
  </si>
  <si>
    <t>Shriram Finance Ltd</t>
  </si>
  <si>
    <t>SHRIRAMFIN</t>
  </si>
  <si>
    <t>Cipla Ltd</t>
  </si>
  <si>
    <t>CIPLA</t>
  </si>
  <si>
    <t>Adani Energy Solutions Ltd</t>
  </si>
  <si>
    <t>ADANIENSOL</t>
  </si>
  <si>
    <t>Power Infrastructure</t>
  </si>
  <si>
    <t>Cholamandalam Investment and Finance Company Ltd</t>
  </si>
  <si>
    <t>CHOLAFIN</t>
  </si>
  <si>
    <t>JSW Energy Ltd</t>
  </si>
  <si>
    <t>JSWENERGY</t>
  </si>
  <si>
    <t>CG Power and Industrial Solutions Ltd</t>
  </si>
  <si>
    <t>CGPOWER</t>
  </si>
  <si>
    <t>Punjab National Bank</t>
  </si>
  <si>
    <t>PNB</t>
  </si>
  <si>
    <t>Torrent Pharmaceuticals Ltd</t>
  </si>
  <si>
    <t>TORNTPHARM</t>
  </si>
  <si>
    <t>Bajaj Holdings and Investment Ltd</t>
  </si>
  <si>
    <t>BAJAJHLDNG</t>
  </si>
  <si>
    <t>Asset Management</t>
  </si>
  <si>
    <t>Bajaj Housing Finance Ltd</t>
  </si>
  <si>
    <t>BAJAJHFL</t>
  </si>
  <si>
    <t>Havells India Ltd</t>
  </si>
  <si>
    <t>HAVELLS</t>
  </si>
  <si>
    <t>Electrical Components &amp; Equipments</t>
  </si>
  <si>
    <t>Macrotech Developers Ltd</t>
  </si>
  <si>
    <t>LODHA</t>
  </si>
  <si>
    <t>Dr Reddy's Laboratories Ltd</t>
  </si>
  <si>
    <t>DRREDDY</t>
  </si>
  <si>
    <t>United Spirits Ltd</t>
  </si>
  <si>
    <t>UNITDSPR</t>
  </si>
  <si>
    <t>Alcoholic Beverages</t>
  </si>
  <si>
    <t>Bosch Ltd</t>
  </si>
  <si>
    <t>BOSCHLTD</t>
  </si>
  <si>
    <t>ICICI Prudential Life Insurance Company Ltd</t>
  </si>
  <si>
    <t>ICICIPRULI</t>
  </si>
  <si>
    <t>Mankind Pharma Ltd</t>
  </si>
  <si>
    <t>MANKIND</t>
  </si>
  <si>
    <t>Hero MotoCorp Ltd</t>
  </si>
  <si>
    <t>HEROMOTOCO</t>
  </si>
  <si>
    <t>Polycab India Ltd</t>
  </si>
  <si>
    <t>POLYCAB</t>
  </si>
  <si>
    <t>Info Edge (India) Ltd</t>
  </si>
  <si>
    <t>NAUKRI</t>
  </si>
  <si>
    <t>Solar Industries India Ltd</t>
  </si>
  <si>
    <t>SOLARINDS</t>
  </si>
  <si>
    <t>Commodity Chemicals</t>
  </si>
  <si>
    <t>Indusind Bank Ltd</t>
  </si>
  <si>
    <t>INDUSINDBK</t>
  </si>
  <si>
    <t>Zydus Lifesciences Ltd</t>
  </si>
  <si>
    <t>ZYDUSLIFE</t>
  </si>
  <si>
    <t>Indian Overseas Bank</t>
  </si>
  <si>
    <t>IOB</t>
  </si>
  <si>
    <t>Dabur India Ltd</t>
  </si>
  <si>
    <t>DABUR</t>
  </si>
  <si>
    <t>Tata Consumer Products Ltd</t>
  </si>
  <si>
    <t>TATACONSUM</t>
  </si>
  <si>
    <t>Tea &amp; Coffee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</si>
  <si>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</si>
  <si>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</si>
  <si>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</si>
  <si>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</si>
  <si>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</si>
  <si>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</si>
  <si>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</si>
  <si>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</si>
  <si>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</si>
  <si>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</si>
  <si>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</si>
  <si>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HDFC Asset Management Company Ltd</t>
  </si>
  <si>
    <t>HDFCAMC</t>
  </si>
  <si>
    <t>Lupin Ltd</t>
  </si>
  <si>
    <t>LUPIN</t>
  </si>
  <si>
    <t>Oracle Financial Services Software Ltd</t>
  </si>
  <si>
    <t>OFSS</t>
  </si>
  <si>
    <t>Software Services</t>
  </si>
  <si>
    <t>Rail Vikas Nigam Ltd</t>
  </si>
  <si>
    <t>RVNL</t>
  </si>
  <si>
    <t>Indian Hotels Company Ltd</t>
  </si>
  <si>
    <t>INDHOTEL</t>
  </si>
  <si>
    <t>Hotels, Resorts &amp; Cruise Lines</t>
  </si>
  <si>
    <t>Suzlon Energy Ltd</t>
  </si>
  <si>
    <t>SUZLON</t>
  </si>
  <si>
    <t>Renewable Energy Equipment &amp; Services</t>
  </si>
  <si>
    <t>Jindal Steel And Power Ltd</t>
  </si>
  <si>
    <t>JINDALSTEL</t>
  </si>
  <si>
    <t>Torrent Power Ltd</t>
  </si>
  <si>
    <t>TORNTPOWER</t>
  </si>
  <si>
    <t>Mazagon Dock Shipbuilders Ltd</t>
  </si>
  <si>
    <t>MAZDOCK</t>
  </si>
  <si>
    <t>Shipbuilding</t>
  </si>
  <si>
    <t>Canara Bank Ltd</t>
  </si>
  <si>
    <t>CANBK</t>
  </si>
  <si>
    <t>Max Healthcare Institute Ltd</t>
  </si>
  <si>
    <t>MAXHEALTH</t>
  </si>
  <si>
    <t>Dixon Technologies (India) Ltd</t>
  </si>
  <si>
    <t>DIXON</t>
  </si>
  <si>
    <t>Home Electronics &amp; Appliances</t>
  </si>
  <si>
    <t>Colgate-Palmolive (India) Ltd</t>
  </si>
  <si>
    <t>COLPAL</t>
  </si>
  <si>
    <t>Hindustan Petroleum Corp Ltd</t>
  </si>
  <si>
    <t>HINDPETRO</t>
  </si>
  <si>
    <t>IDBI Bank Ltd</t>
  </si>
  <si>
    <t>IDBI</t>
  </si>
  <si>
    <t>Private Bank</t>
  </si>
  <si>
    <t>Shree Cement Ltd</t>
  </si>
  <si>
    <t>SHREECEM</t>
  </si>
  <si>
    <t>GMR Airports Ltd</t>
  </si>
  <si>
    <t>GMRINFRA</t>
  </si>
  <si>
    <t>Bharat Heavy Electricals Ltd</t>
  </si>
  <si>
    <t>BHEL</t>
  </si>
  <si>
    <t>Oil India Ltd</t>
  </si>
  <si>
    <t>OIL</t>
  </si>
  <si>
    <t>Marico Ltd</t>
  </si>
  <si>
    <t>MARICO</t>
  </si>
  <si>
    <t>Union Bank of India Ltd</t>
  </si>
  <si>
    <t>UNIONBANK</t>
  </si>
  <si>
    <t>Tube Investments of India Ltd</t>
  </si>
  <si>
    <t>TIINDIA</t>
  </si>
  <si>
    <t>Cycles</t>
  </si>
  <si>
    <t>Aurobindo Pharma Ltd</t>
  </si>
  <si>
    <t>AUROPHARMA</t>
  </si>
  <si>
    <t>Godrej Properties Ltd</t>
  </si>
  <si>
    <t>GODREJPROP</t>
  </si>
  <si>
    <t>NHPC Ltd</t>
  </si>
  <si>
    <t>NHPC</t>
  </si>
  <si>
    <t>Persistent Systems Ltd</t>
  </si>
  <si>
    <t>PERSISTENT</t>
  </si>
  <si>
    <t>Adani Total Gas Ltd</t>
  </si>
  <si>
    <t>ATGL</t>
  </si>
  <si>
    <t>Muthoot Finance Ltd</t>
  </si>
  <si>
    <t>MUTHOOTFIN</t>
  </si>
  <si>
    <t>PB Fintech Ltd</t>
  </si>
  <si>
    <t>POLICYBZR</t>
  </si>
  <si>
    <t>Bharti Hexacom Ltd</t>
  </si>
  <si>
    <t>BHARTIHEXA</t>
  </si>
  <si>
    <t>Prestige Estates Projects Ltd</t>
  </si>
  <si>
    <t>PRESTIGE</t>
  </si>
  <si>
    <t>Alkem Laboratories Ltd</t>
  </si>
  <si>
    <t>ALKEM</t>
  </si>
  <si>
    <t>Kalyan Jewellers India Ltd</t>
  </si>
  <si>
    <t>KALYANKJIL</t>
  </si>
  <si>
    <t>Oberoi Realty Ltd</t>
  </si>
  <si>
    <t>OBEROIRLTY</t>
  </si>
  <si>
    <t>Linde India Ltd</t>
  </si>
  <si>
    <t>LINDEINDIA</t>
  </si>
  <si>
    <t>Indian Bank</t>
  </si>
  <si>
    <t>INDIANB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</si>
  <si>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</si>
  <si>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</si>
  <si>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</si>
  <si>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</si>
  <si>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</si>
  <si>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SRF Ltd</t>
  </si>
  <si>
    <t>SRF</t>
  </si>
  <si>
    <t>Bharat Forge Ltd</t>
  </si>
  <si>
    <t>BHARATFORG</t>
  </si>
  <si>
    <t>General Insurance Corporation of India</t>
  </si>
  <si>
    <t>GICRE</t>
  </si>
  <si>
    <t>PI Industries Ltd</t>
  </si>
  <si>
    <t>PIIND</t>
  </si>
  <si>
    <t>NMDC Ltd</t>
  </si>
  <si>
    <t>NMDC</t>
  </si>
  <si>
    <t>Mining - Iron Ore</t>
  </si>
  <si>
    <t>Yes Bank Ltd</t>
  </si>
  <si>
    <t>YESBANK</t>
  </si>
  <si>
    <t>Berger Paints India Ltd</t>
  </si>
  <si>
    <t>BERGEPAINT</t>
  </si>
  <si>
    <t>Patanjali Foods Ltd</t>
  </si>
  <si>
    <t>PATANJALI</t>
  </si>
  <si>
    <t>Packaged Foods &amp; Meats</t>
  </si>
  <si>
    <t>JSW Infrastructure Ltd</t>
  </si>
  <si>
    <t>JSWINFRA</t>
  </si>
  <si>
    <t>Ashok Leyland Ltd</t>
  </si>
  <si>
    <t>ASHOKLEY</t>
  </si>
  <si>
    <t>Hitachi Energy India Ltd</t>
  </si>
  <si>
    <t>POWERINDIA</t>
  </si>
  <si>
    <t>Supreme Industries Ltd</t>
  </si>
  <si>
    <t>SUPREMEIND</t>
  </si>
  <si>
    <t>Plastic Products</t>
  </si>
  <si>
    <t>Abbott India Ltd</t>
  </si>
  <si>
    <t>ABBOTINDIA</t>
  </si>
  <si>
    <t>Schaeffler India Ltd</t>
  </si>
  <si>
    <t>SCHAEFFLER</t>
  </si>
  <si>
    <t>Voltas Ltd</t>
  </si>
  <si>
    <t>VOLTAS</t>
  </si>
  <si>
    <t>Vodafone Idea Ltd</t>
  </si>
  <si>
    <t>IDEA</t>
  </si>
  <si>
    <t>BSE Ltd</t>
  </si>
  <si>
    <t>BSE</t>
  </si>
  <si>
    <t>Stock Exchanges &amp; Ratings</t>
  </si>
  <si>
    <t>Thermax Limited</t>
  </si>
  <si>
    <t>THERMAX</t>
  </si>
  <si>
    <t>Motilal Oswal Financial Services Ltd</t>
  </si>
  <si>
    <t>MOTILALOFS</t>
  </si>
  <si>
    <t>Diversified Financials</t>
  </si>
  <si>
    <t>Jindal Stainless Ltd</t>
  </si>
  <si>
    <t>JSL</t>
  </si>
  <si>
    <t>Balkrishna Industries Ltd</t>
  </si>
  <si>
    <t>BALKRISIND</t>
  </si>
  <si>
    <t>Tires &amp; Rubber</t>
  </si>
  <si>
    <t>Fertilisers And Chemicals Travancore Ltd</t>
  </si>
  <si>
    <t>FACT</t>
  </si>
  <si>
    <t>Fertilizers &amp; Agro Chemicals</t>
  </si>
  <si>
    <t>Mphasis Ltd</t>
  </si>
  <si>
    <t>MPHASIS</t>
  </si>
  <si>
    <t>Indian Renewable Energy Development Agency Ltd</t>
  </si>
  <si>
    <t>IREDA</t>
  </si>
  <si>
    <t>Aditya Birla Capital Ltd</t>
  </si>
  <si>
    <t>ABCAPITAL</t>
  </si>
  <si>
    <t>Phoenix Mills Ltd</t>
  </si>
  <si>
    <t>PHOENIXLTD</t>
  </si>
  <si>
    <t>Sundaram Finance Ltd</t>
  </si>
  <si>
    <t>SUNDARMFIN</t>
  </si>
  <si>
    <t>L&amp;T Technology Services Ltd</t>
  </si>
  <si>
    <t>LTTS</t>
  </si>
  <si>
    <t>UCO Bank</t>
  </si>
  <si>
    <t>UCOBANK</t>
  </si>
  <si>
    <t>MRF Ltd</t>
  </si>
  <si>
    <t>MRF</t>
  </si>
  <si>
    <t>UNO Minda Ltd</t>
  </si>
  <si>
    <t>UNOMINDA</t>
  </si>
  <si>
    <t>Procter &amp; Gamble Hygiene and Health Care Ltd</t>
  </si>
  <si>
    <t>PGHH</t>
  </si>
  <si>
    <t>Gujarat Fluorochemicals Ltd</t>
  </si>
  <si>
    <t>FLUOROCHEM</t>
  </si>
  <si>
    <t>Specialty Chemicals</t>
  </si>
  <si>
    <t>Tata Communications Ltd</t>
  </si>
  <si>
    <t>TATACOMM</t>
  </si>
  <si>
    <t>Lloyds Metals And Energy Ltd</t>
  </si>
  <si>
    <t>LLOYDSME</t>
  </si>
  <si>
    <t>Steel Authority of India Ltd</t>
  </si>
  <si>
    <t>SAIL</t>
  </si>
  <si>
    <t>Petronet LNG Ltd</t>
  </si>
  <si>
    <t>PETRONET</t>
  </si>
  <si>
    <t>Oil &amp; Gas - Storage &amp; Transportation</t>
  </si>
  <si>
    <t>United Breweries Ltd</t>
  </si>
  <si>
    <t>UBL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</si>
  <si>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</si>
  <si>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</si>
  <si>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</si>
  <si>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</si>
  <si>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</si>
  <si>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</si>
  <si>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IDFC First Bank Ltd</t>
  </si>
  <si>
    <t>IDFCFIRSTB</t>
  </si>
  <si>
    <t>Astral Ltd</t>
  </si>
  <si>
    <t>ASTRAL</t>
  </si>
  <si>
    <t>Building Products - Pipes</t>
  </si>
  <si>
    <t>Page Industries Ltd</t>
  </si>
  <si>
    <t>PAGEIND</t>
  </si>
  <si>
    <t>Apparel &amp; Accessories</t>
  </si>
  <si>
    <t>AU Small Finance Bank Ltd</t>
  </si>
  <si>
    <t>AUBANK</t>
  </si>
  <si>
    <t>Central Bank of India Ltd</t>
  </si>
  <si>
    <t>CENTRALBK</t>
  </si>
  <si>
    <t>Glenmark Pharmaceuticals Ltd</t>
  </si>
  <si>
    <t>GLENMARK</t>
  </si>
  <si>
    <t>Federal Bank Ltd</t>
  </si>
  <si>
    <t>FEDERALBNK</t>
  </si>
  <si>
    <t>Bank of India Ltd</t>
  </si>
  <si>
    <t>BANKINDIA</t>
  </si>
  <si>
    <t>Coromandel International Ltd</t>
  </si>
  <si>
    <t>COROMANDEL</t>
  </si>
  <si>
    <t>SJVN Ltd</t>
  </si>
  <si>
    <t>SJVN</t>
  </si>
  <si>
    <t>KPIT Technologies Ltd</t>
  </si>
  <si>
    <t>KPITTECH</t>
  </si>
  <si>
    <t>Premier Energies Ltd</t>
  </si>
  <si>
    <t>PREMIERENE</t>
  </si>
  <si>
    <t>One 97 Communications Ltd</t>
  </si>
  <si>
    <t>PAYTM</t>
  </si>
  <si>
    <t>Business Support Services</t>
  </si>
  <si>
    <t>Tata Elxsi Ltd</t>
  </si>
  <si>
    <t>TATAELXSI</t>
  </si>
  <si>
    <t>Fortis Healthcare Ltd</t>
  </si>
  <si>
    <t>FORTIS</t>
  </si>
  <si>
    <t>Honeywell Automation India Ltd</t>
  </si>
  <si>
    <t>HONAUT</t>
  </si>
  <si>
    <t>Coforge Ltd</t>
  </si>
  <si>
    <t>COFORGE</t>
  </si>
  <si>
    <t>GE Vernova T&amp;D India Ltd</t>
  </si>
  <si>
    <t>GET&amp;D</t>
  </si>
  <si>
    <t>GlaxoSmithKline Pharmaceuticals Ltd</t>
  </si>
  <si>
    <t>GLAXO</t>
  </si>
  <si>
    <t>Nippon Life India Asset Management Ltd</t>
  </si>
  <si>
    <t>NAM-INDIA</t>
  </si>
  <si>
    <t>ACC Ltd</t>
  </si>
  <si>
    <t>ACC</t>
  </si>
  <si>
    <t>APL Apollo Tubes Ltd</t>
  </si>
  <si>
    <t>APLAPOLLO</t>
  </si>
  <si>
    <t>Tata Technologies Ltd</t>
  </si>
  <si>
    <t>TATATECH</t>
  </si>
  <si>
    <t>National Aluminium Co Ltd</t>
  </si>
  <si>
    <t>NATIONALUM</t>
  </si>
  <si>
    <t>Adani Wilmar Ltd</t>
  </si>
  <si>
    <t>AWL</t>
  </si>
  <si>
    <t>Housing and Urban Development Corporation Ltd</t>
  </si>
  <si>
    <t>HUDCO</t>
  </si>
  <si>
    <t>Blue Star Ltd</t>
  </si>
  <si>
    <t>BLUESTARCO</t>
  </si>
  <si>
    <t>Exide Industries Ltd</t>
  </si>
  <si>
    <t>EXIDEIND</t>
  </si>
  <si>
    <t>Batteries</t>
  </si>
  <si>
    <t>Max Financial Services Ltd</t>
  </si>
  <si>
    <t>MFSL</t>
  </si>
  <si>
    <t>Escorts Kubota Ltd</t>
  </si>
  <si>
    <t>ESCORTS</t>
  </si>
  <si>
    <t>Tractors</t>
  </si>
  <si>
    <t>IPCA Laboratories Ltd</t>
  </si>
  <si>
    <t>IPCALAB</t>
  </si>
  <si>
    <t>Bharat Dynamics Ltd</t>
  </si>
  <si>
    <t>BDL</t>
  </si>
  <si>
    <t>UPL Ltd</t>
  </si>
  <si>
    <t>UPL</t>
  </si>
  <si>
    <t>Jubilant Foodworks Ltd</t>
  </si>
  <si>
    <t>JUBLFOOD</t>
  </si>
  <si>
    <t>Restaurants &amp; Cafes</t>
  </si>
  <si>
    <t>Biocon Ltd</t>
  </si>
  <si>
    <t>BIOCON</t>
  </si>
  <si>
    <t>Biotechnology</t>
  </si>
  <si>
    <t>360 One Wam Ltd</t>
  </si>
  <si>
    <t>360ONE</t>
  </si>
  <si>
    <t>Investment Banking &amp; Brokerage</t>
  </si>
  <si>
    <t>Cochin Shipyard Ltd</t>
  </si>
  <si>
    <t>COCHINSHIP</t>
  </si>
  <si>
    <t>Bank of Maharashtra Ltd</t>
  </si>
  <si>
    <t>MAHABANK</t>
  </si>
  <si>
    <t>L&amp;T Finance Ltd</t>
  </si>
  <si>
    <t>LTF</t>
  </si>
  <si>
    <t>Sona BLW Precision Forgings Ltd</t>
  </si>
  <si>
    <t>SONACOMS</t>
  </si>
  <si>
    <t>Apar Industries Ltd</t>
  </si>
  <si>
    <t>APARINDS</t>
  </si>
  <si>
    <t>Ajanta Pharma Ltd</t>
  </si>
  <si>
    <t>AJANTPHARM</t>
  </si>
  <si>
    <t>AIA Engineering Ltd</t>
  </si>
  <si>
    <t>AIAENG</t>
  </si>
  <si>
    <t>3M India Ltd</t>
  </si>
  <si>
    <t>3MINDIA</t>
  </si>
  <si>
    <t>Stationery</t>
  </si>
  <si>
    <t>Deepak Nitrite Ltd</t>
  </si>
  <si>
    <t>DEEPAKNTR</t>
  </si>
  <si>
    <t>Gujarat Gas Ltd</t>
  </si>
  <si>
    <t>GUJGASLTD</t>
  </si>
  <si>
    <t>Cholamandalam Financial Holdings Ltd</t>
  </si>
  <si>
    <t>CHOLAHLDNG</t>
  </si>
  <si>
    <t>KEI Industries Ltd</t>
  </si>
  <si>
    <t>KEI</t>
  </si>
  <si>
    <t>Cables</t>
  </si>
  <si>
    <t>Kaynes Technology India Ltd</t>
  </si>
  <si>
    <t>KAYNES</t>
  </si>
  <si>
    <t>Ola Electric Mobility Ltd</t>
  </si>
  <si>
    <t>OLAELEC</t>
  </si>
  <si>
    <t>NLC India Ltd</t>
  </si>
  <si>
    <t>NLCINDIA</t>
  </si>
  <si>
    <t>CRISIL Ltd</t>
  </si>
  <si>
    <t>CRISIL</t>
  </si>
  <si>
    <t>Mahindra and Mahindra Financial Services Ltd</t>
  </si>
  <si>
    <t>M&amp;MFIN</t>
  </si>
  <si>
    <t>Tata Investment Corporation Ltd</t>
  </si>
  <si>
    <t>TATAINVEST</t>
  </si>
  <si>
    <t>Punjab &amp; Sind Bank</t>
  </si>
  <si>
    <t>PSB</t>
  </si>
  <si>
    <t>Aditya Birla Fashion and Retail Ltd</t>
  </si>
  <si>
    <t>ABFRL</t>
  </si>
  <si>
    <t>Godfrey Phillips India Ltd</t>
  </si>
  <si>
    <t>GODFRYPHLP</t>
  </si>
  <si>
    <t>Brainbees Solutions Ltd</t>
  </si>
  <si>
    <t>FIRSTCRY</t>
  </si>
  <si>
    <t>Dalmia Bharat Ltd</t>
  </si>
  <si>
    <t>DALBHARAT</t>
  </si>
  <si>
    <t>Syngene International Ltd</t>
  </si>
  <si>
    <t>SYNGENE</t>
  </si>
  <si>
    <t>New India Assurance Company Ltd</t>
  </si>
  <si>
    <t>NIACL</t>
  </si>
  <si>
    <t>Godrej Industries Ltd</t>
  </si>
  <si>
    <t>GODREJIND</t>
  </si>
  <si>
    <t>IRB Infrastructure Developers Ltd</t>
  </si>
  <si>
    <t>IRB</t>
  </si>
  <si>
    <t>Multi Commodity Exchange of India Ltd</t>
  </si>
  <si>
    <t>MCX</t>
  </si>
  <si>
    <t>Endurance Technologies Ltd</t>
  </si>
  <si>
    <t>ENDURANCE</t>
  </si>
  <si>
    <t>Aditya Birla Real Estate Ltd</t>
  </si>
  <si>
    <t>ABREL</t>
  </si>
  <si>
    <t>Textiles</t>
  </si>
  <si>
    <t>LIC Housing Finance Ltd</t>
  </si>
  <si>
    <t>LICHSGFIN</t>
  </si>
  <si>
    <t>Home Financing</t>
  </si>
  <si>
    <t>BASF India Ltd</t>
  </si>
  <si>
    <t>BASF</t>
  </si>
  <si>
    <t>Metro Brands Ltd</t>
  </si>
  <si>
    <t>METROBRAND</t>
  </si>
  <si>
    <t>Footwear</t>
  </si>
  <si>
    <t>Go Digit General Insurance Ltd</t>
  </si>
  <si>
    <t>GODIGIT</t>
  </si>
  <si>
    <t>J K Cement Ltd</t>
  </si>
  <si>
    <t>JKCEMENT</t>
  </si>
  <si>
    <t>Suven Pharmaceuticals Ltd</t>
  </si>
  <si>
    <t>SUVENPHAR</t>
  </si>
  <si>
    <t>Central Depository Services (India) Ltd</t>
  </si>
  <si>
    <t>CDSL</t>
  </si>
  <si>
    <t>Apollo Tyres Ltd</t>
  </si>
  <si>
    <t>APOLLOTYRE</t>
  </si>
  <si>
    <t>Embassy Office Parks REIT</t>
  </si>
  <si>
    <t>EMBASSY</t>
  </si>
  <si>
    <t>Vedant Fashions Ltd</t>
  </si>
  <si>
    <t>MANYAVAR</t>
  </si>
  <si>
    <t>Star Health and Allied Insurance Company Ltd</t>
  </si>
  <si>
    <t>STARHEALTH</t>
  </si>
  <si>
    <t>Authum Investment &amp; Infrastructure Ltd</t>
  </si>
  <si>
    <t>AIIL</t>
  </si>
  <si>
    <t>KPR Mill Ltd</t>
  </si>
  <si>
    <t>KPRMILL</t>
  </si>
  <si>
    <t>Indraprastha Gas Ltd</t>
  </si>
  <si>
    <t>IGL</t>
  </si>
  <si>
    <t>TVS Holdings Ltd</t>
  </si>
  <si>
    <t>TVSHLTD</t>
  </si>
  <si>
    <t>Brigade Enterprises Ltd</t>
  </si>
  <si>
    <t>BRIGADE</t>
  </si>
  <si>
    <t>Hindustan Copper Ltd</t>
  </si>
  <si>
    <t>HINDCOPPER</t>
  </si>
  <si>
    <t>Mining - Copper</t>
  </si>
  <si>
    <t>Emami Ltd</t>
  </si>
  <si>
    <t>EMAMILTD</t>
  </si>
  <si>
    <t>Tata Chemicals Ltd</t>
  </si>
  <si>
    <t>TATACHEM</t>
  </si>
  <si>
    <t>Himadri Speciality Chemical Ltd</t>
  </si>
  <si>
    <t>HSCL</t>
  </si>
  <si>
    <t>Piramal Pharma Ltd</t>
  </si>
  <si>
    <t>PPLPHARMA</t>
  </si>
  <si>
    <t>Bayer Cropscience Ltd</t>
  </si>
  <si>
    <t>BAYERCROP</t>
  </si>
  <si>
    <t>Whirlpool of India Ltd</t>
  </si>
  <si>
    <t>WHIRLPOOL</t>
  </si>
  <si>
    <t>Bandhan Bank Ltd</t>
  </si>
  <si>
    <t>BANDHANBNK</t>
  </si>
  <si>
    <t>Sun Tv Network Ltd</t>
  </si>
  <si>
    <t>SUNTV</t>
  </si>
  <si>
    <t>TV Channels &amp; Broadcasters</t>
  </si>
  <si>
    <t>J B Chemicals and Pharmaceuticals Ltd</t>
  </si>
  <si>
    <t>JBCHEPHARM</t>
  </si>
  <si>
    <t>Radico Khaitan Ltd</t>
  </si>
  <si>
    <t>RADICO</t>
  </si>
  <si>
    <t>Poonawalla Fincorp Ltd</t>
  </si>
  <si>
    <t>POONAWALLA</t>
  </si>
  <si>
    <t>Sundram Fasteners Ltd</t>
  </si>
  <si>
    <t>SUNDRMFAST</t>
  </si>
  <si>
    <t>Delhivery Ltd</t>
  </si>
  <si>
    <t>DELHIVERY</t>
  </si>
  <si>
    <t>Inox Wind Ltd</t>
  </si>
  <si>
    <t>INOXWIND</t>
  </si>
  <si>
    <t>Gillette India Ltd</t>
  </si>
  <si>
    <t>GILLETTE</t>
  </si>
  <si>
    <t>Global Health Ltd</t>
  </si>
  <si>
    <t>MEDANTA</t>
  </si>
  <si>
    <t>Motherson Sumi Wiring India Ltd</t>
  </si>
  <si>
    <t>MSUMI</t>
  </si>
  <si>
    <t>Mangalore Refinery and Petrochemicals Ltd</t>
  </si>
  <si>
    <t>MRPL</t>
  </si>
  <si>
    <t>NBCC (India) Ltd</t>
  </si>
  <si>
    <t>NBCC</t>
  </si>
  <si>
    <t>Carborundum Universal Ltd</t>
  </si>
  <si>
    <t>CARBORUNIV</t>
  </si>
  <si>
    <t>ICICI Securities Ltd</t>
  </si>
  <si>
    <t>ISEC</t>
  </si>
  <si>
    <t>Gland Pharma Ltd</t>
  </si>
  <si>
    <t>GLAND</t>
  </si>
  <si>
    <t>Emcure Pharmaceuticals Ltd</t>
  </si>
  <si>
    <t>EMCURE</t>
  </si>
  <si>
    <t>Dr. Lal PathLabs Ltd</t>
  </si>
  <si>
    <t>LALPATHLAB</t>
  </si>
  <si>
    <t>Timken India Ltd</t>
  </si>
  <si>
    <t>TIMKEN</t>
  </si>
  <si>
    <t>Angel One Ltd</t>
  </si>
  <si>
    <t>ANGELONE</t>
  </si>
  <si>
    <t>Grindwell Norton Ltd</t>
  </si>
  <si>
    <t>GRINDWELL</t>
  </si>
  <si>
    <t>ZF Commercial Vehicle Control Systems India Ltd</t>
  </si>
  <si>
    <t>ZFCVINDIA</t>
  </si>
  <si>
    <t>Sumitomo Chemical India Ltd</t>
  </si>
  <si>
    <t>SUMICHEM</t>
  </si>
  <si>
    <t>SKF India Ltd</t>
  </si>
  <si>
    <t>SKFINDIA</t>
  </si>
  <si>
    <t>Hatsun Agro Product Ltd</t>
  </si>
  <si>
    <t>HATSUN</t>
  </si>
  <si>
    <t>Aegis Logistics Ltd</t>
  </si>
  <si>
    <t>AEGISLOG</t>
  </si>
  <si>
    <t>KEC International Ltd</t>
  </si>
  <si>
    <t>KEC</t>
  </si>
  <si>
    <t>Crompton Greaves Consumer Electricals Ltd</t>
  </si>
  <si>
    <t>CROMPTON</t>
  </si>
  <si>
    <t>Narayana Hrudayalaya Ltd</t>
  </si>
  <si>
    <t>NH</t>
  </si>
  <si>
    <t>Pfizer Ltd</t>
  </si>
  <si>
    <t>PFIZER</t>
  </si>
  <si>
    <t>CESC Ltd</t>
  </si>
  <si>
    <t>CESC</t>
  </si>
  <si>
    <t>Five-Star Business Finance Ltd</t>
  </si>
  <si>
    <t>FIVESTAR</t>
  </si>
  <si>
    <t>Ratnamani Metals and Tubes Ltd</t>
  </si>
  <si>
    <t>RATNAMANI</t>
  </si>
  <si>
    <t>Anant Raj Ltd</t>
  </si>
  <si>
    <t>ANANTRAJ</t>
  </si>
  <si>
    <t>Laurus Labs Ltd</t>
  </si>
  <si>
    <t>LAURUSLABS</t>
  </si>
  <si>
    <t>Nuvama Wealth Management Ltd</t>
  </si>
  <si>
    <t>NUVAMA</t>
  </si>
  <si>
    <t>Poly Medicure Ltd</t>
  </si>
  <si>
    <t>POLYMED</t>
  </si>
  <si>
    <t>Health Care Equipment &amp; Supplies</t>
  </si>
  <si>
    <t>Jyoti CNC Automation Ltd</t>
  </si>
  <si>
    <t>JYOTICNC</t>
  </si>
  <si>
    <t>Computer Hardware</t>
  </si>
  <si>
    <t>EIH Ltd</t>
  </si>
  <si>
    <t>EIHOTEL</t>
  </si>
  <si>
    <t>Natco Pharma Ltd</t>
  </si>
  <si>
    <t>NATCOPHARM</t>
  </si>
  <si>
    <t>Shyam Metalics and Energy Ltd</t>
  </si>
  <si>
    <t>SHYAMMETL</t>
  </si>
  <si>
    <t>Amara Raja Energy &amp; Mobility Ltd</t>
  </si>
  <si>
    <t>ARE&amp;M</t>
  </si>
  <si>
    <t>Triveni Turbine Ltd</t>
  </si>
  <si>
    <t>TRITURBINE</t>
  </si>
  <si>
    <t>PNB Housing Finance Ltd</t>
  </si>
  <si>
    <t>PNBHOUSING</t>
  </si>
  <si>
    <t>Piramal Enterprises Ltd</t>
  </si>
  <si>
    <t>PEL</t>
  </si>
  <si>
    <t>Tejas Networks Ltd</t>
  </si>
  <si>
    <t>TEJASNET</t>
  </si>
  <si>
    <t>Telecom Equipments</t>
  </si>
  <si>
    <t>CPSE ETF</t>
  </si>
  <si>
    <t>CPSEETF</t>
  </si>
  <si>
    <t>Equity</t>
  </si>
  <si>
    <t>Computer Age Management Services Ltd</t>
  </si>
  <si>
    <t>CAMS</t>
  </si>
  <si>
    <t>Firstsource Solutions Ltd</t>
  </si>
  <si>
    <t>FSL</t>
  </si>
  <si>
    <t>Outsourced services</t>
  </si>
  <si>
    <t>Kansai Nerolac Paints Ltd</t>
  </si>
  <si>
    <t>KANSAINER</t>
  </si>
  <si>
    <t>ITI Ltd</t>
  </si>
  <si>
    <t>ITI</t>
  </si>
  <si>
    <t>Alembic Pharmaceuticals Ltd</t>
  </si>
  <si>
    <t>APLLTD</t>
  </si>
  <si>
    <t>Atul Ltd</t>
  </si>
  <si>
    <t>ATUL</t>
  </si>
  <si>
    <t>Bikaji Foods International Ltd</t>
  </si>
  <si>
    <t>BIKAJI</t>
  </si>
  <si>
    <t>Gujarat State Petronet Ltd</t>
  </si>
  <si>
    <t>GSPL</t>
  </si>
  <si>
    <t>Jindal SAW Ltd</t>
  </si>
  <si>
    <t>JINDALSAW</t>
  </si>
  <si>
    <t>KIOCL Ltd</t>
  </si>
  <si>
    <t>KIOCL</t>
  </si>
  <si>
    <t>Krishna Institute of Medical Sciences Ltd</t>
  </si>
  <si>
    <t>KIMS</t>
  </si>
  <si>
    <t>Aditya Birla Sun Life Amc Ltd</t>
  </si>
  <si>
    <t>ABSLAMC</t>
  </si>
  <si>
    <t>Jupiter Wagons Ltd</t>
  </si>
  <si>
    <t>JWL</t>
  </si>
  <si>
    <t>Rail</t>
  </si>
  <si>
    <t>Kajaria Ceramics Ltd</t>
  </si>
  <si>
    <t>KAJARIACER</t>
  </si>
  <si>
    <t>Building Products - Ceramics</t>
  </si>
  <si>
    <t>Castrol India Ltd</t>
  </si>
  <si>
    <t>CASTROLIND</t>
  </si>
  <si>
    <t>Amber Enterprises India Ltd</t>
  </si>
  <si>
    <t>AMBER</t>
  </si>
  <si>
    <t>Aster DM Healthcare Ltd</t>
  </si>
  <si>
    <t>ASTERDM</t>
  </si>
  <si>
    <t>Affle (India) Ltd</t>
  </si>
  <si>
    <t>AFFLE</t>
  </si>
  <si>
    <t>Advertising</t>
  </si>
  <si>
    <t>Devyani International Ltd</t>
  </si>
  <si>
    <t>DEVYANI</t>
  </si>
  <si>
    <t>Signatureglobal (India) Ltd</t>
  </si>
  <si>
    <t>SIGNATURE</t>
  </si>
  <si>
    <t>Kalpataru Projects International Ltd</t>
  </si>
  <si>
    <t>KPIL</t>
  </si>
  <si>
    <t>Garden Reach Shipbuilders &amp; Engineers Ltd</t>
  </si>
  <si>
    <t>GRSE</t>
  </si>
  <si>
    <t>JBM Auto Ltd</t>
  </si>
  <si>
    <t>JBMA</t>
  </si>
  <si>
    <t>Elgi Equipments Ltd</t>
  </si>
  <si>
    <t>ELGIEQUIP</t>
  </si>
  <si>
    <t>Concord Biotech Ltd</t>
  </si>
  <si>
    <t>CONCORDBIO</t>
  </si>
  <si>
    <t>Vinati Organics Ltd</t>
  </si>
  <si>
    <t>VINATIORGA</t>
  </si>
  <si>
    <t>Nexus Select Trust</t>
  </si>
  <si>
    <t>NXST</t>
  </si>
  <si>
    <t>Jai Balaji Industries Ltd</t>
  </si>
  <si>
    <t>JAIBALAJI</t>
  </si>
  <si>
    <t>Mindspace Business Parks REIT</t>
  </si>
  <si>
    <t>MINDSPACE</t>
  </si>
  <si>
    <t>Ircon International Ltd</t>
  </si>
  <si>
    <t>IRCON</t>
  </si>
  <si>
    <t>CIE Automotive India Ltd</t>
  </si>
  <si>
    <t>CIEINDIA</t>
  </si>
  <si>
    <t>Finolex Industries Ltd</t>
  </si>
  <si>
    <t>FINPIPE</t>
  </si>
  <si>
    <t>Century Plyboards (India) Ltd</t>
  </si>
  <si>
    <t>CENTURYPLY</t>
  </si>
  <si>
    <t>Wood Products</t>
  </si>
  <si>
    <t>Ramco Cements Limited</t>
  </si>
  <si>
    <t>RAMCOCEM</t>
  </si>
  <si>
    <t>Cyient Ltd</t>
  </si>
  <si>
    <t>CYIENT</t>
  </si>
  <si>
    <t>Finolex Cables Ltd</t>
  </si>
  <si>
    <t>FINCABLES</t>
  </si>
  <si>
    <t>PTC Industries Ltd</t>
  </si>
  <si>
    <t>PTCIL</t>
  </si>
  <si>
    <t>Blue Dart Express Ltd</t>
  </si>
  <si>
    <t>BLUEDART</t>
  </si>
  <si>
    <t>Bombay Burmah Trading Corporation Ltd</t>
  </si>
  <si>
    <t>BBTC</t>
  </si>
  <si>
    <t>Chambal Fertilisers and Chemicals Ltd</t>
  </si>
  <si>
    <t>CHAMBLFERT</t>
  </si>
  <si>
    <t>Sobha Ltd</t>
  </si>
  <si>
    <t>SOBHA</t>
  </si>
  <si>
    <t>Relaxo Footwears Ltd</t>
  </si>
  <si>
    <t>RELAXO</t>
  </si>
  <si>
    <t>Techno Electric &amp; Engineering Company Ltd</t>
  </si>
  <si>
    <t>TECHNOE</t>
  </si>
  <si>
    <t>Schneider Electric Infrastructure Ltd</t>
  </si>
  <si>
    <t>SCHNEIDER</t>
  </si>
  <si>
    <t>R R Kabel Ltd</t>
  </si>
  <si>
    <t>RRKABEL</t>
  </si>
  <si>
    <t>NCC Ltd</t>
  </si>
  <si>
    <t>NCC</t>
  </si>
  <si>
    <t>Jyothy Labs Ltd</t>
  </si>
  <si>
    <t>JYOTHYLAB</t>
  </si>
  <si>
    <t>Chalet Hotels Ltd</t>
  </si>
  <si>
    <t>CHALET</t>
  </si>
  <si>
    <t>Cello World Ltd</t>
  </si>
  <si>
    <t>CELLO</t>
  </si>
  <si>
    <t>Jubilant Pharmova Ltd</t>
  </si>
  <si>
    <t>JUBLPHARMA</t>
  </si>
  <si>
    <t>Welspun Corp Ltd</t>
  </si>
  <si>
    <t>WELCORP</t>
  </si>
  <si>
    <t>V Guard Industries Ltd</t>
  </si>
  <si>
    <t>VGUARD</t>
  </si>
  <si>
    <t>IIFL Finance Ltd</t>
  </si>
  <si>
    <t>IIFL</t>
  </si>
  <si>
    <t>Aarti Industries Ltd</t>
  </si>
  <si>
    <t>AARTIIND</t>
  </si>
  <si>
    <t>Aadhar Housing Finance Ltd</t>
  </si>
  <si>
    <t>AADHARHFC</t>
  </si>
  <si>
    <t>Astrazeneca Pharma India Ltd</t>
  </si>
  <si>
    <t>ASTRAZEN</t>
  </si>
  <si>
    <t>Bata India Ltd</t>
  </si>
  <si>
    <t>BATAINDIA</t>
  </si>
  <si>
    <t>Aptus Value Housing Finance India Ltd</t>
  </si>
  <si>
    <t>APTUS</t>
  </si>
  <si>
    <t>Eris Lifesciences Ltd</t>
  </si>
  <si>
    <t>ERIS</t>
  </si>
  <si>
    <t>HFCL Ltd</t>
  </si>
  <si>
    <t>HFCL</t>
  </si>
  <si>
    <t>Karur Vysya Bank Ltd</t>
  </si>
  <si>
    <t>KARURVYSYA</t>
  </si>
  <si>
    <t>Ramkrishna Forgings Ltd</t>
  </si>
  <si>
    <t>RKFORGE</t>
  </si>
  <si>
    <t>Great Eastern Shipping Company Ltd</t>
  </si>
  <si>
    <t>GESHIP</t>
  </si>
  <si>
    <t>Kfin Technologies Ltd</t>
  </si>
  <si>
    <t>KFINTECH</t>
  </si>
  <si>
    <t>LMW Ltd</t>
  </si>
  <si>
    <t>LMW</t>
  </si>
  <si>
    <t>Tbo Tek Ltd</t>
  </si>
  <si>
    <t>TBOTEK</t>
  </si>
  <si>
    <t>Tour &amp; Travel Services</t>
  </si>
  <si>
    <t>Newgen Software Technologies Ltd</t>
  </si>
  <si>
    <t>NEWGEN</t>
  </si>
  <si>
    <t>PCBL Ltd</t>
  </si>
  <si>
    <t>PCBL</t>
  </si>
  <si>
    <t>Neuland Laboratories Ltd</t>
  </si>
  <si>
    <t>NEULANDLAB</t>
  </si>
  <si>
    <t>Akzo Nobel India Ltd</t>
  </si>
  <si>
    <t>AKZOINDIA</t>
  </si>
  <si>
    <t>Sarda Energy &amp; Minerals Ltd</t>
  </si>
  <si>
    <t>SARDAEN</t>
  </si>
  <si>
    <t>Waaree Renewable Technologies Ltd</t>
  </si>
  <si>
    <t>WAAREERTL</t>
  </si>
  <si>
    <t>Doms Industries Ltd</t>
  </si>
  <si>
    <t>DOMS</t>
  </si>
  <si>
    <t>Office Supplies</t>
  </si>
  <si>
    <t>Anand Rathi Wealth Ltd</t>
  </si>
  <si>
    <t>ANANDRATHI</t>
  </si>
  <si>
    <t>Asahi India Glass Ltd</t>
  </si>
  <si>
    <t>ASAHIINDIA</t>
  </si>
  <si>
    <t>Trident Ltd</t>
  </si>
  <si>
    <t>TRIDENT</t>
  </si>
  <si>
    <t>DCM Shriram Ltd</t>
  </si>
  <si>
    <t>DCMSHRIRAM</t>
  </si>
  <si>
    <t>BEML Ltd</t>
  </si>
  <si>
    <t>BEML</t>
  </si>
  <si>
    <t>Clean Science and Technology Ltd</t>
  </si>
  <si>
    <t>CLEAN</t>
  </si>
  <si>
    <t>Sonata Software Ltd</t>
  </si>
  <si>
    <t>SONATSOFTW</t>
  </si>
  <si>
    <t>Kirloskar Oil Engines Ltd</t>
  </si>
  <si>
    <t>KIRLOSENG</t>
  </si>
  <si>
    <t>Zen Technologies Ltd</t>
  </si>
  <si>
    <t>ZENTEC</t>
  </si>
  <si>
    <t>Indian Energy Exchange Ltd</t>
  </si>
  <si>
    <t>IEX</t>
  </si>
  <si>
    <t>Power Trading &amp; Consultancy</t>
  </si>
  <si>
    <t>Birlasoft Ltd</t>
  </si>
  <si>
    <t>BSOFT</t>
  </si>
  <si>
    <t>Action Construction Equipment Ltd</t>
  </si>
  <si>
    <t>ACE</t>
  </si>
  <si>
    <t>Heavy Machinery</t>
  </si>
  <si>
    <t>Navin Fluorine International Ltd</t>
  </si>
  <si>
    <t>NAVINFLUOR</t>
  </si>
  <si>
    <t>HBL Power Systems Ltd</t>
  </si>
  <si>
    <t>HBLPOWER</t>
  </si>
  <si>
    <t>Gravita India Ltd</t>
  </si>
  <si>
    <t>GRAVITA</t>
  </si>
  <si>
    <t>Metals - Lead</t>
  </si>
  <si>
    <t>Wockhardt Ltd</t>
  </si>
  <si>
    <t>WOCKPHARMA</t>
  </si>
  <si>
    <t>Swan Energy Ltd</t>
  </si>
  <si>
    <t>SWANENERGY</t>
  </si>
  <si>
    <t>UTI Asset Management Company Ltd</t>
  </si>
  <si>
    <t>UTIAMC</t>
  </si>
  <si>
    <t>Reliance Power Ltd</t>
  </si>
  <si>
    <t>RPOWER</t>
  </si>
  <si>
    <t>CreditAccess Grameen Ltd</t>
  </si>
  <si>
    <t>CREDITACC</t>
  </si>
  <si>
    <t>Capri Global Capital Ltd</t>
  </si>
  <si>
    <t>CGCL</t>
  </si>
  <si>
    <t>Indegene Ltd</t>
  </si>
  <si>
    <t>INDGN</t>
  </si>
  <si>
    <t>PVR INOX Ltd</t>
  </si>
  <si>
    <t>PVRINOX</t>
  </si>
  <si>
    <t>Theatres</t>
  </si>
  <si>
    <t>UTI S&amp;P BSE Sensex ETF</t>
  </si>
  <si>
    <t>UTISENSETF</t>
  </si>
  <si>
    <t>Netweb Technologies India Ltd</t>
  </si>
  <si>
    <t>NETWEB</t>
  </si>
  <si>
    <t>Mahanagar Gas Ltd</t>
  </si>
  <si>
    <t>MGL</t>
  </si>
  <si>
    <t>Zensar Technologies Ltd</t>
  </si>
  <si>
    <t>ZENSARTECH</t>
  </si>
  <si>
    <t>Sanofi India Ltd</t>
  </si>
  <si>
    <t>SANOFI</t>
  </si>
  <si>
    <t>KSB Ltd</t>
  </si>
  <si>
    <t>KSB</t>
  </si>
  <si>
    <t>Titagarh Rail Systems Ltd</t>
  </si>
  <si>
    <t>TITAGARH</t>
  </si>
  <si>
    <t>PG Electroplast Ltd</t>
  </si>
  <si>
    <t>PGEL</t>
  </si>
  <si>
    <t>G R Infraprojects Ltd</t>
  </si>
  <si>
    <t>GRINFRA</t>
  </si>
  <si>
    <t>Welspun Living Ltd</t>
  </si>
  <si>
    <t>WELSPUNLIV</t>
  </si>
  <si>
    <t>Tata Teleservices (Maharashtra) Ltd</t>
  </si>
  <si>
    <t>TTML</t>
  </si>
  <si>
    <t>Fine Organic Industries Ltd</t>
  </si>
  <si>
    <t>FINEORG</t>
  </si>
  <si>
    <t>Strides Pharma Science Ltd</t>
  </si>
  <si>
    <t>STAR</t>
  </si>
  <si>
    <t>Bls International Services Ltd</t>
  </si>
  <si>
    <t>BLS</t>
  </si>
  <si>
    <t>Indiamart Intermesh Ltd</t>
  </si>
  <si>
    <t>INDIAMART</t>
  </si>
  <si>
    <t>IFCI Ltd</t>
  </si>
  <si>
    <t>IFCI</t>
  </si>
  <si>
    <t>Supreme Petrochem Ltd</t>
  </si>
  <si>
    <t>SPLPETRO</t>
  </si>
  <si>
    <t>Raymond Lifestyle Ltd</t>
  </si>
  <si>
    <t>RAYMONDLSL</t>
  </si>
  <si>
    <t>Godrej Agrovet Ltd</t>
  </si>
  <si>
    <t>GODREJAGRO</t>
  </si>
  <si>
    <t>Agro Products</t>
  </si>
  <si>
    <t>Kirloskar Brothers Ltd</t>
  </si>
  <si>
    <t>KIRLOSBROS</t>
  </si>
  <si>
    <t>Sterling and Wilson Renewable Energy Ltd</t>
  </si>
  <si>
    <t>SWSOLAR</t>
  </si>
  <si>
    <t>RITES Ltd</t>
  </si>
  <si>
    <t>RITES</t>
  </si>
  <si>
    <t>Caplin Point Laboratories Ltd</t>
  </si>
  <si>
    <t>CAPLIPOINT</t>
  </si>
  <si>
    <t>Akums Drugs and Pharmaceuticals Ltd</t>
  </si>
  <si>
    <t>AKUMS</t>
  </si>
  <si>
    <t>Inox Wind Energy Ltd</t>
  </si>
  <si>
    <t>IWEL</t>
  </si>
  <si>
    <t>LT Foods Ltd</t>
  </si>
  <si>
    <t>LTFOODS</t>
  </si>
  <si>
    <t>Granules India Ltd</t>
  </si>
  <si>
    <t>GRANULES</t>
  </si>
  <si>
    <t>Praj Industries Ltd</t>
  </si>
  <si>
    <t>PRAJIND</t>
  </si>
  <si>
    <t>Rainbow Children's Medicare Ltd</t>
  </si>
  <si>
    <t>RAINBOW</t>
  </si>
  <si>
    <t>Olectra Greentech Ltd</t>
  </si>
  <si>
    <t>OLECTRA</t>
  </si>
  <si>
    <t>Maharashtra Scooters Ltd</t>
  </si>
  <si>
    <t>MAHSCOOTER</t>
  </si>
  <si>
    <t>Craftsman Automation Ltd</t>
  </si>
  <si>
    <t>CRAFTSMAN</t>
  </si>
  <si>
    <t>NMDC Steel Ltd</t>
  </si>
  <si>
    <t>NSLNISP</t>
  </si>
  <si>
    <t>JM Financial Ltd</t>
  </si>
  <si>
    <t>JMFINANCIL</t>
  </si>
  <si>
    <t>E I D-Parry (India) Ltd</t>
  </si>
  <si>
    <t>EIDPARRY</t>
  </si>
  <si>
    <t>Sugar</t>
  </si>
  <si>
    <t>Nava Limited</t>
  </si>
  <si>
    <t>NAVA</t>
  </si>
  <si>
    <t>Ingersoll-Rand (India) Ltd</t>
  </si>
  <si>
    <t>INGERRAND</t>
  </si>
  <si>
    <t>eClerx Services Limited</t>
  </si>
  <si>
    <t>ECLERX</t>
  </si>
  <si>
    <t>Westlife Foodworld Ltd</t>
  </si>
  <si>
    <t>WESTLIFE</t>
  </si>
  <si>
    <t>Redington Ltd</t>
  </si>
  <si>
    <t>REDINGTON</t>
  </si>
  <si>
    <t>Technology Hardware</t>
  </si>
  <si>
    <t>Glenmark Life Sciences Ltd</t>
  </si>
  <si>
    <t>GLS</t>
  </si>
  <si>
    <t>Honasa Consumer Ltd</t>
  </si>
  <si>
    <t>HONASA</t>
  </si>
  <si>
    <t>Aavas Financiers Ltd</t>
  </si>
  <si>
    <t>AAVAS</t>
  </si>
  <si>
    <t>Chennai Petroleum Corporation Ltd</t>
  </si>
  <si>
    <t>CHENNPETRO</t>
  </si>
  <si>
    <t>Voltamp Transformers Ltd</t>
  </si>
  <si>
    <t>VOLTAMP</t>
  </si>
  <si>
    <t>Elecon Engineering Company Ltd</t>
  </si>
  <si>
    <t>ELECON</t>
  </si>
  <si>
    <t>Data Patterns (India) Ltd</t>
  </si>
  <si>
    <t>DATAPATTNS</t>
  </si>
  <si>
    <t>RedTape</t>
  </si>
  <si>
    <t>REDTAPE</t>
  </si>
  <si>
    <t>Vardhman Textiles Ltd</t>
  </si>
  <si>
    <t>VTL</t>
  </si>
  <si>
    <t>Railtel Corporation of India Ltd</t>
  </si>
  <si>
    <t>RAILTEL</t>
  </si>
  <si>
    <t>Communication &amp; Networking</t>
  </si>
  <si>
    <t>Jaiprakash Power Ventures Ltd</t>
  </si>
  <si>
    <t>JPPOWER</t>
  </si>
  <si>
    <t>IIFL Securities Ltd</t>
  </si>
  <si>
    <t>IIFLSEC</t>
  </si>
  <si>
    <t>Godawari Power and Ispat Ltd</t>
  </si>
  <si>
    <t>GPIL</t>
  </si>
  <si>
    <t>Cube Highways Trust</t>
  </si>
  <si>
    <t>CUBEINVIT</t>
  </si>
  <si>
    <t>Roads</t>
  </si>
  <si>
    <t>Usha Martin Ltd</t>
  </si>
  <si>
    <t>USHAMART</t>
  </si>
  <si>
    <t>Balrampur Chini Mills Ltd</t>
  </si>
  <si>
    <t>BALRAMCHIN</t>
  </si>
  <si>
    <t>Genus Power Infrastructures Ltd</t>
  </si>
  <si>
    <t>GENUSPOWER</t>
  </si>
  <si>
    <t>Deepak Fertilisers and Petrochemicals Corp Ltd</t>
  </si>
  <si>
    <t>DEEPAKFERT</t>
  </si>
  <si>
    <t>Manappuram Finance Ltd</t>
  </si>
  <si>
    <t>MANAPPURAM</t>
  </si>
  <si>
    <t>Marksans Pharma Ltd</t>
  </si>
  <si>
    <t>MARKSANS</t>
  </si>
  <si>
    <t>Nuvoco Vistas Corporation Ltd</t>
  </si>
  <si>
    <t>NUVOCO</t>
  </si>
  <si>
    <t>Minda Corporation Ltd</t>
  </si>
  <si>
    <t>MINDACORP</t>
  </si>
  <si>
    <t>RHI Magnesita India Ltd</t>
  </si>
  <si>
    <t>RHIM</t>
  </si>
  <si>
    <t>Zydus Wellness Ltd</t>
  </si>
  <si>
    <t>ZYDUSWELL</t>
  </si>
  <si>
    <t>Transformers and Rectifiers (India) Ltd</t>
  </si>
  <si>
    <t>TARIL</t>
  </si>
  <si>
    <t>Zee Entertainment Enterprises Ltd</t>
  </si>
  <si>
    <t>ZEEL</t>
  </si>
  <si>
    <t>Tega Industries Ltd</t>
  </si>
  <si>
    <t>TEGA</t>
  </si>
  <si>
    <t>CEAT Ltd</t>
  </si>
  <si>
    <t>CEATLTD</t>
  </si>
  <si>
    <t>TTK Prestige Ltd</t>
  </si>
  <si>
    <t>TTKPRESTIG</t>
  </si>
  <si>
    <t>JSW Holdings Ltd</t>
  </si>
  <si>
    <t>JSWHL</t>
  </si>
  <si>
    <t>MMTC Ltd</t>
  </si>
  <si>
    <t>MMTC</t>
  </si>
  <si>
    <t>Happiest Minds Technologies Ltd</t>
  </si>
  <si>
    <t>HAPPSTMNDS</t>
  </si>
  <si>
    <t>Safari Industries (India) Ltd</t>
  </si>
  <si>
    <t>SAFARI</t>
  </si>
  <si>
    <t>Vesuvius India Ltd</t>
  </si>
  <si>
    <t>VESUVIUS</t>
  </si>
  <si>
    <t>Symphony Ltd</t>
  </si>
  <si>
    <t>SYMPHONY</t>
  </si>
  <si>
    <t>Intellect Design Arena Ltd</t>
  </si>
  <si>
    <t>INTELLECT</t>
  </si>
  <si>
    <t>Jubilant Ingrevia Ltd</t>
  </si>
  <si>
    <t>JUBLINGREA</t>
  </si>
  <si>
    <t>Powergrid Infrastructure Investment Trust</t>
  </si>
  <si>
    <t>PGINVIT</t>
  </si>
  <si>
    <t>CE Info Systems Ltd</t>
  </si>
  <si>
    <t>MAPMYINDIA</t>
  </si>
  <si>
    <t>Can Fin Homes Ltd</t>
  </si>
  <si>
    <t>CANFINHOME</t>
  </si>
  <si>
    <t>Aether Industries Ltd</t>
  </si>
  <si>
    <t>AETHER</t>
  </si>
  <si>
    <t>Electrosteel Castings Ltd</t>
  </si>
  <si>
    <t>ELECTCAST</t>
  </si>
  <si>
    <t>Bengal &amp; Assam Company Ltd</t>
  </si>
  <si>
    <t>BENGALASM</t>
  </si>
  <si>
    <t>Raymond Ltd</t>
  </si>
  <si>
    <t>RAYMOND</t>
  </si>
  <si>
    <t>Alok Industries Ltd</t>
  </si>
  <si>
    <t>ALOKINDS</t>
  </si>
  <si>
    <t>Gujarat Mineral Development Corporation Ltd</t>
  </si>
  <si>
    <t>GMDCLTD</t>
  </si>
  <si>
    <t>India Cements Ltd</t>
  </si>
  <si>
    <t>INDIACEM</t>
  </si>
  <si>
    <t>Sanofi Consumer Healthcare India Ltd</t>
  </si>
  <si>
    <t>SANOFICONR</t>
  </si>
  <si>
    <t>Metropolis Healthcare Ltd</t>
  </si>
  <si>
    <t>METROPOLIS</t>
  </si>
  <si>
    <t>City Union Bank Ltd</t>
  </si>
  <si>
    <t>CUB</t>
  </si>
  <si>
    <t>Alkyl Amines Chemicals Ltd</t>
  </si>
  <si>
    <t>ALKYLAMINE</t>
  </si>
  <si>
    <t>Mrs. Bectors Food Specialities Ltd</t>
  </si>
  <si>
    <t>BECTORFOOD</t>
  </si>
  <si>
    <t>Prudent Corporate Advisory Services Ltd</t>
  </si>
  <si>
    <t>PRUDENT</t>
  </si>
  <si>
    <t>Sapphire Foods India Ltd</t>
  </si>
  <si>
    <t>SAPPHIRE</t>
  </si>
  <si>
    <t>JK Tyre &amp; Industries Ltd</t>
  </si>
  <si>
    <t>JKTYRE</t>
  </si>
  <si>
    <t>Tanla Platforms Ltd</t>
  </si>
  <si>
    <t>TANLA</t>
  </si>
  <si>
    <t>Graphite India Ltd</t>
  </si>
  <si>
    <t>GRAPHITE</t>
  </si>
  <si>
    <t>shipping corporation of India Ltd</t>
  </si>
  <si>
    <t>SCI</t>
  </si>
  <si>
    <t>Kirloskar Ferrous Industries Ltd</t>
  </si>
  <si>
    <t>KIRLFER</t>
  </si>
  <si>
    <t>Quess Corp Ltd</t>
  </si>
  <si>
    <t>QUESS</t>
  </si>
  <si>
    <t>Employment Services</t>
  </si>
  <si>
    <t>Bharat 22 ETF</t>
  </si>
  <si>
    <t>ICICIB22</t>
  </si>
  <si>
    <t>RBL Bank Ltd</t>
  </si>
  <si>
    <t>RBLBANK</t>
  </si>
  <si>
    <t>Va Tech Wabag Ltd</t>
  </si>
  <si>
    <t>WABAG</t>
  </si>
  <si>
    <t>Water Management</t>
  </si>
  <si>
    <t>Nippon India ETF Nifty Bank BeES</t>
  </si>
  <si>
    <t>BANKBEES</t>
  </si>
  <si>
    <t>Reliance Infrastructure Ltd</t>
  </si>
  <si>
    <t>RELINFRA</t>
  </si>
  <si>
    <t>Senco Gold Ltd</t>
  </si>
  <si>
    <t>SENCO</t>
  </si>
  <si>
    <t>LS Industries Ltd</t>
  </si>
  <si>
    <t>LSIND</t>
  </si>
  <si>
    <t>KPI Green Energy Ltd</t>
  </si>
  <si>
    <t>KPIGREEN</t>
  </si>
  <si>
    <t>Happy Forgings Ltd</t>
  </si>
  <si>
    <t>HAPPYFORGE</t>
  </si>
  <si>
    <t>Auto, Truck &amp; Motorcycle Parts</t>
  </si>
  <si>
    <t>Edelweiss Financial Services Ltd</t>
  </si>
  <si>
    <t>EDELWEISS</t>
  </si>
  <si>
    <t>Jammu and Kashmir Bank Ltd</t>
  </si>
  <si>
    <t>J&amp;KBANK</t>
  </si>
  <si>
    <t>Engineers India Ltd</t>
  </si>
  <si>
    <t>ENGINERSIN</t>
  </si>
  <si>
    <t>ELANTAS Beck India Ltd</t>
  </si>
  <si>
    <t>ELANTAS</t>
  </si>
  <si>
    <t>Sammaan Capital Ltd</t>
  </si>
  <si>
    <t>SAMMAANCAP</t>
  </si>
  <si>
    <t>Galaxy Surfactants Ltd</t>
  </si>
  <si>
    <t>GALAXYSURF</t>
  </si>
  <si>
    <t>INOX India Ltd</t>
  </si>
  <si>
    <t>INOXINDIA</t>
  </si>
  <si>
    <t>Sea-Borne Tankers</t>
  </si>
  <si>
    <t>Puravankara Ltd</t>
  </si>
  <si>
    <t>PURVA</t>
  </si>
  <si>
    <t>Time Technoplast Ltd</t>
  </si>
  <si>
    <t>TIMETECHNO</t>
  </si>
  <si>
    <t>Isgec Heavy Engineering Ltd</t>
  </si>
  <si>
    <t>ISGEC</t>
  </si>
  <si>
    <t>P N Gadgil Jewellers Ltd</t>
  </si>
  <si>
    <t>PNGJL</t>
  </si>
  <si>
    <t>Home First Finance Company India Ltd</t>
  </si>
  <si>
    <t>HOMEFIRST</t>
  </si>
  <si>
    <t>Vijaya Diagnostic Centre Ltd</t>
  </si>
  <si>
    <t>VIJAYA</t>
  </si>
  <si>
    <t>Tips Music Ltd</t>
  </si>
  <si>
    <t>TIPSMUSIC</t>
  </si>
  <si>
    <t>Movies &amp; TV Serials</t>
  </si>
  <si>
    <t>Just Dial Ltd</t>
  </si>
  <si>
    <t>JUSTDIAL</t>
  </si>
  <si>
    <t>Cera Sanitaryware Ltd</t>
  </si>
  <si>
    <t>CERA</t>
  </si>
  <si>
    <t>Bajaj Electricals Ltd</t>
  </si>
  <si>
    <t>BAJAJELEC</t>
  </si>
  <si>
    <t>Route Mobile Ltd</t>
  </si>
  <si>
    <t>ROUTE</t>
  </si>
  <si>
    <t>Latent View Analytics Ltd</t>
  </si>
  <si>
    <t>LATENTVIEW</t>
  </si>
  <si>
    <t>Gujarat Pipavav Port Ltd</t>
  </si>
  <si>
    <t>GPPL</t>
  </si>
  <si>
    <t>ITD Cementation India Ltd</t>
  </si>
  <si>
    <t>ITDCEM</t>
  </si>
  <si>
    <t>Power Mech Projects Ltd</t>
  </si>
  <si>
    <t>POWERMECH</t>
  </si>
  <si>
    <t>Saregama India Ltd</t>
  </si>
  <si>
    <t>SAREGAMA</t>
  </si>
  <si>
    <t>Choice International Ltd</t>
  </si>
  <si>
    <t>CHOICEIN</t>
  </si>
  <si>
    <t>Brookfield India Real Estate Trust</t>
  </si>
  <si>
    <t>BIRET</t>
  </si>
  <si>
    <t>Kirloskar Pneumatic Company Ltd</t>
  </si>
  <si>
    <t>KIRLPNU</t>
  </si>
  <si>
    <t>Rattanindia Enterprises Ltd</t>
  </si>
  <si>
    <t>RTNINDIA</t>
  </si>
  <si>
    <t>India Grid Trust</t>
  </si>
  <si>
    <t>INDIGRID</t>
  </si>
  <si>
    <t>National Standard (India) Ltd</t>
  </si>
  <si>
    <t>NATIONSTD</t>
  </si>
  <si>
    <t>Max Estates Ltd</t>
  </si>
  <si>
    <t>MAXESTATES</t>
  </si>
  <si>
    <t>JK Lakshmi Cement Ltd</t>
  </si>
  <si>
    <t>JKLAKSHMI</t>
  </si>
  <si>
    <t>Aurionpro Solutions Ltd</t>
  </si>
  <si>
    <t>AURIONPRO</t>
  </si>
  <si>
    <t>Lemon Tree Hotels Ltd</t>
  </si>
  <si>
    <t>LEMONTREE</t>
  </si>
  <si>
    <t>Sansera Engineering Ltd</t>
  </si>
  <si>
    <t>SANSERA</t>
  </si>
  <si>
    <t>ESAB India Ltd</t>
  </si>
  <si>
    <t>ESABINDIA</t>
  </si>
  <si>
    <t>CMS Info Systems Ltd</t>
  </si>
  <si>
    <t>CMSINFO</t>
  </si>
  <si>
    <t>Sheela Foam Ltd</t>
  </si>
  <si>
    <t>SFL</t>
  </si>
  <si>
    <t>Home Furnishing</t>
  </si>
  <si>
    <t>IFB Industries Ltd</t>
  </si>
  <si>
    <t>IFBIND</t>
  </si>
  <si>
    <t>Eureka Forbes Ltd</t>
  </si>
  <si>
    <t>EUREKAFORB</t>
  </si>
  <si>
    <t>Household Appliances</t>
  </si>
  <si>
    <t>Prism Johnson Ltd</t>
  </si>
  <si>
    <t>PRSMJOHNSN</t>
  </si>
  <si>
    <t>HMT Ltd</t>
  </si>
  <si>
    <t>HMT</t>
  </si>
  <si>
    <t>PNC Infratech Ltd</t>
  </si>
  <si>
    <t>PNCINFRA</t>
  </si>
  <si>
    <t>Gujarat Narmada Valley Fertilizers &amp; Chemicals Ltd</t>
  </si>
  <si>
    <t>GNFC</t>
  </si>
  <si>
    <t>Diamond Power Infrastructure Ltd</t>
  </si>
  <si>
    <t>DIACABS</t>
  </si>
  <si>
    <t>Birla Corporation Ltd</t>
  </si>
  <si>
    <t>BIRLACORPN</t>
  </si>
  <si>
    <t>Valor Estate Ltd</t>
  </si>
  <si>
    <t>DBREALTY</t>
  </si>
  <si>
    <t>Shriram Pistons &amp; Rings Ltd</t>
  </si>
  <si>
    <t>SHRIPISTON</t>
  </si>
  <si>
    <t>Arvind Ltd</t>
  </si>
  <si>
    <t>ARVIND</t>
  </si>
  <si>
    <t>Rashtriya Chemicals and Fertilizers Ltd</t>
  </si>
  <si>
    <t>RCF</t>
  </si>
  <si>
    <t>Lloyds Engineering Works Ltd</t>
  </si>
  <si>
    <t>LLOYDSENGG</t>
  </si>
  <si>
    <t>GMR Power and Urban Infra Ltd</t>
  </si>
  <si>
    <t>GMRP&amp;UI</t>
  </si>
  <si>
    <t>HG Infra Engineering Ltd</t>
  </si>
  <si>
    <t>HGINFRA</t>
  </si>
  <si>
    <t>SBFC Finance Ltd</t>
  </si>
  <si>
    <t>SBFC</t>
  </si>
  <si>
    <t>Shree Renuka Sugars Ltd</t>
  </si>
  <si>
    <t>RENUKA</t>
  </si>
  <si>
    <t>Campus Activewear Ltd</t>
  </si>
  <si>
    <t>CAMPUS</t>
  </si>
  <si>
    <t>Balu Forge Industries Ltd</t>
  </si>
  <si>
    <t>BALUFORGE</t>
  </si>
  <si>
    <t>Azad Engineering Ltd</t>
  </si>
  <si>
    <t>AZAD</t>
  </si>
  <si>
    <t>Triveni Engineering and Industries Ltd</t>
  </si>
  <si>
    <t>TRIVENI</t>
  </si>
  <si>
    <t>Keystone Realtors Ltd</t>
  </si>
  <si>
    <t>RUSTOMJEE</t>
  </si>
  <si>
    <t>Shakti Pumps (India) Ltd</t>
  </si>
  <si>
    <t>SHAKTIPUMP</t>
  </si>
  <si>
    <t>Garware Hi-Tech Films Ltd</t>
  </si>
  <si>
    <t>GRWRHITECH</t>
  </si>
  <si>
    <t>HEG Ltd</t>
  </si>
  <si>
    <t>HEG</t>
  </si>
  <si>
    <t>Allied Blenders and Distillers Ltd</t>
  </si>
  <si>
    <t>ABDL</t>
  </si>
  <si>
    <t>Force Motors Ltd</t>
  </si>
  <si>
    <t>FORCEMOT</t>
  </si>
  <si>
    <t>Jupiter Life Line Hospitals Ltd</t>
  </si>
  <si>
    <t>JLHL</t>
  </si>
  <si>
    <t>Bharat Global Developers Ltd</t>
  </si>
  <si>
    <t>BGDL</t>
  </si>
  <si>
    <t>Thomas Cook (India) Ltd</t>
  </si>
  <si>
    <t>THOMASCOOK</t>
  </si>
  <si>
    <t>Epigral Ltd</t>
  </si>
  <si>
    <t>EPIGRAL</t>
  </si>
  <si>
    <t>Religare Enterprises Ltd</t>
  </si>
  <si>
    <t>RELIGARE</t>
  </si>
  <si>
    <t>Mastek Ltd</t>
  </si>
  <si>
    <t>MASTEK</t>
  </si>
  <si>
    <t>F D C Ltd</t>
  </si>
  <si>
    <t>FDC</t>
  </si>
  <si>
    <t>Rategain Travel Technologies Ltd</t>
  </si>
  <si>
    <t>RATEGAIN</t>
  </si>
  <si>
    <t>Blue Jet Healthcare Ltd</t>
  </si>
  <si>
    <t>BLUEJET</t>
  </si>
  <si>
    <t>Kotak Nifty Bank ETF</t>
  </si>
  <si>
    <t>BANKNIFTY1</t>
  </si>
  <si>
    <t>Kama Holdings Ltd</t>
  </si>
  <si>
    <t>KAMAHOLD</t>
  </si>
  <si>
    <t>KNR Constructions Ltd</t>
  </si>
  <si>
    <t>KNRCON</t>
  </si>
  <si>
    <t>CCL Products (India) Ltd</t>
  </si>
  <si>
    <t>CCL</t>
  </si>
  <si>
    <t>EPL Ltd</t>
  </si>
  <si>
    <t>EPL</t>
  </si>
  <si>
    <t>Packaging</t>
  </si>
  <si>
    <t>Gallantt Ispat Ltd</t>
  </si>
  <si>
    <t>GALLANTT</t>
  </si>
  <si>
    <t>Procter &amp; Gamble Health Ltd</t>
  </si>
  <si>
    <t>PGHL</t>
  </si>
  <si>
    <t>Garware Technical Fibres Ltd</t>
  </si>
  <si>
    <t>GARFIBRES</t>
  </si>
  <si>
    <t>Varroc Engineering Ltd</t>
  </si>
  <si>
    <t>VARROC</t>
  </si>
  <si>
    <t>V-mart Retail Ltd</t>
  </si>
  <si>
    <t>VMART</t>
  </si>
  <si>
    <t>Sunteck Realty Ltd</t>
  </si>
  <si>
    <t>SUNTECK</t>
  </si>
  <si>
    <t>Star Cement Ltd</t>
  </si>
  <si>
    <t>STARCEMENT</t>
  </si>
  <si>
    <t>Gujarat State Fertilizers &amp; Chemicals Ltd</t>
  </si>
  <si>
    <t>GSFC</t>
  </si>
  <si>
    <t>Network18 Media &amp; Investments Ltd</t>
  </si>
  <si>
    <t>NETWORK18</t>
  </si>
  <si>
    <t>SBI Nifty 50 ETF</t>
  </si>
  <si>
    <t>SETFNIF50</t>
  </si>
  <si>
    <t>BHARAT Bond ETF-April 2023-Growth</t>
  </si>
  <si>
    <t>EBBETF0423</t>
  </si>
  <si>
    <t>Debt</t>
  </si>
  <si>
    <t>Pilani Investment And Industries Corporation Ltd</t>
  </si>
  <si>
    <t>PILANIINVS</t>
  </si>
  <si>
    <t>ASK Automotive Ltd</t>
  </si>
  <si>
    <t>ASKAUTOLTD</t>
  </si>
  <si>
    <t>Equinox India Developments Ltd</t>
  </si>
  <si>
    <t>EMBDL</t>
  </si>
  <si>
    <t>Black Box Ltd</t>
  </si>
  <si>
    <t>BBOX</t>
  </si>
  <si>
    <t>Karnataka Bank Ltd</t>
  </si>
  <si>
    <t>KTKBANK</t>
  </si>
  <si>
    <t>Ganesh Housing Corp Ltd</t>
  </si>
  <si>
    <t>GANESHHOUC</t>
  </si>
  <si>
    <t>MedPlus Health Services Ltd</t>
  </si>
  <si>
    <t>MEDPLUS</t>
  </si>
  <si>
    <t>RattanIndia Power Ltd</t>
  </si>
  <si>
    <t>RTNPOWER</t>
  </si>
  <si>
    <t>Juniper Hotels Ltd</t>
  </si>
  <si>
    <t>JUNIPER</t>
  </si>
  <si>
    <t>Avanti Feeds Ltd</t>
  </si>
  <si>
    <t>AVANTIFEED</t>
  </si>
  <si>
    <t>Shilpa Medicare Ltd</t>
  </si>
  <si>
    <t>SHILPAMED</t>
  </si>
  <si>
    <t>PC Jeweller Ltd</t>
  </si>
  <si>
    <t>PCJEWELLER</t>
  </si>
  <si>
    <t>Rajesh Exports Ltd</t>
  </si>
  <si>
    <t>RAJESHEXPO</t>
  </si>
  <si>
    <t>Ion Exchange (India) Ltd</t>
  </si>
  <si>
    <t>IONEXCHANG</t>
  </si>
  <si>
    <t>Environmental Services</t>
  </si>
  <si>
    <t>TVS Supply Chain Solutions Ltd</t>
  </si>
  <si>
    <t>TVSSCS</t>
  </si>
  <si>
    <t>Maharashtra Seamless Ltd</t>
  </si>
  <si>
    <t>MAHSEAMLES</t>
  </si>
  <si>
    <t>Shoppers Stop Ltd</t>
  </si>
  <si>
    <t>SHOPERSTOP</t>
  </si>
  <si>
    <t>JK Paper Ltd</t>
  </si>
  <si>
    <t>JKPAPER</t>
  </si>
  <si>
    <t>Paper Products</t>
  </si>
  <si>
    <t>Transport Corporation of India Ltd</t>
  </si>
  <si>
    <t>TCI</t>
  </si>
  <si>
    <t>Archean Chemical Industries Ltd</t>
  </si>
  <si>
    <t>ACI</t>
  </si>
  <si>
    <t>Anupam Rasayan India Ltd</t>
  </si>
  <si>
    <t>ANURAS</t>
  </si>
  <si>
    <t>Texmaco Rail &amp; Engineering Ltd</t>
  </si>
  <si>
    <t>TEXRAIL</t>
  </si>
  <si>
    <t>Arvind Fashions Ltd</t>
  </si>
  <si>
    <t>ARVINDFASN</t>
  </si>
  <si>
    <t>Equitas Small Finance Bank Ltd</t>
  </si>
  <si>
    <t>EQUITASBNK</t>
  </si>
  <si>
    <t>Mahindra Lifespace Developers Ltd</t>
  </si>
  <si>
    <t>MAHLIFE</t>
  </si>
  <si>
    <t>Infibeam Avenues Ltd</t>
  </si>
  <si>
    <t>INFIBEAM</t>
  </si>
  <si>
    <t>Indigo Paints Ltd</t>
  </si>
  <si>
    <t>INDIGOPNTS</t>
  </si>
  <si>
    <t>Protean eGov Technologies Ltd</t>
  </si>
  <si>
    <t>PROTEAN</t>
  </si>
  <si>
    <t>IT Consulting &amp; Other Services</t>
  </si>
  <si>
    <t>Sundaram Finance Holdings Ltd</t>
  </si>
  <si>
    <t>SUNDARMHLD</t>
  </si>
  <si>
    <t>Electronics Mart India Ltd</t>
  </si>
  <si>
    <t>EMIL</t>
  </si>
  <si>
    <t>Dodla Dairy Ltd</t>
  </si>
  <si>
    <t>DODLA</t>
  </si>
  <si>
    <t>Indo Count Industries Ltd</t>
  </si>
  <si>
    <t>ICIL</t>
  </si>
  <si>
    <t>Ahluwalia Contracts (India) Ltd</t>
  </si>
  <si>
    <t>AHLUCONT</t>
  </si>
  <si>
    <t>Mahindra Holidays and Resorts India Ltd</t>
  </si>
  <si>
    <t>MHRIL</t>
  </si>
  <si>
    <t>Spicejet Ltd</t>
  </si>
  <si>
    <t>SPICEJET</t>
  </si>
  <si>
    <t>India Shelter Finance Corporation Ltd</t>
  </si>
  <si>
    <t>INDIASHLTR</t>
  </si>
  <si>
    <t>Chemplast Sanmar Ltd</t>
  </si>
  <si>
    <t>CHEMPLASTS</t>
  </si>
  <si>
    <t>eMudhra Ltd</t>
  </si>
  <si>
    <t>EMUDHRA</t>
  </si>
  <si>
    <t>Sandur Manganese and Iron Ores Ltd</t>
  </si>
  <si>
    <t>SANDUMA</t>
  </si>
  <si>
    <t>Insolation Energy Ltd</t>
  </si>
  <si>
    <t>INA</t>
  </si>
  <si>
    <t>Semiconductors</t>
  </si>
  <si>
    <t>Paradeep Phosphates Ltd</t>
  </si>
  <si>
    <t>PARADEEP</t>
  </si>
  <si>
    <t>Welspun Enterprises Ltd</t>
  </si>
  <si>
    <t>WELENT</t>
  </si>
  <si>
    <t>Ujjivan Small Finance Bank Ltd</t>
  </si>
  <si>
    <t>UJJIVANSFB</t>
  </si>
  <si>
    <t>Responsive Industries Ltd</t>
  </si>
  <si>
    <t>RESPONIND</t>
  </si>
  <si>
    <t>Building Products - Granite</t>
  </si>
  <si>
    <t>Laxmi Organic Industries Ltd</t>
  </si>
  <si>
    <t>LXCHEM</t>
  </si>
  <si>
    <t>Moil Ltd</t>
  </si>
  <si>
    <t>MOIL</t>
  </si>
  <si>
    <t>Mining - Manganese</t>
  </si>
  <si>
    <t>Ujaas Energy Ltd</t>
  </si>
  <si>
    <t>UEL</t>
  </si>
  <si>
    <t>Tarc Ltd</t>
  </si>
  <si>
    <t>TARC</t>
  </si>
  <si>
    <t>Astra Microwave Products Ltd</t>
  </si>
  <si>
    <t>ASTRAMICRO</t>
  </si>
  <si>
    <t>Orient Cement Ltd</t>
  </si>
  <si>
    <t>ORIENTCEM</t>
  </si>
  <si>
    <t>Ethos Ltd</t>
  </si>
  <si>
    <t>ETHOSLTD</t>
  </si>
  <si>
    <t>V I P Industries Ltd</t>
  </si>
  <si>
    <t>VIPIND</t>
  </si>
  <si>
    <t>Dilip Buildcon Ltd</t>
  </si>
  <si>
    <t>DBL</t>
  </si>
  <si>
    <t>Syrma SGS Technology Ltd</t>
  </si>
  <si>
    <t>SYRMA</t>
  </si>
  <si>
    <t>Man Infraconstruction Ltd</t>
  </si>
  <si>
    <t>MANINFRA</t>
  </si>
  <si>
    <t>Surya Roshni Ltd</t>
  </si>
  <si>
    <t>SURYAROSNI</t>
  </si>
  <si>
    <t>PDS Limited</t>
  </si>
  <si>
    <t>PDSL</t>
  </si>
  <si>
    <t>Sudarshan Chemical Industries Ltd</t>
  </si>
  <si>
    <t>SUDARSCHEM</t>
  </si>
  <si>
    <t>Technocraft Industries (India) Ltd</t>
  </si>
  <si>
    <t>TIIL</t>
  </si>
  <si>
    <t>Balaji Amines Ltd</t>
  </si>
  <si>
    <t>BALAMINES</t>
  </si>
  <si>
    <t>Tamilnad Mercantile Bank Ltd</t>
  </si>
  <si>
    <t>TMB</t>
  </si>
  <si>
    <t>Hindustan Foods Ltd</t>
  </si>
  <si>
    <t>HNDFDS</t>
  </si>
  <si>
    <t>Johnson Controls-Hitachi Air Conditioning India Ltd</t>
  </si>
  <si>
    <t>JCHAC</t>
  </si>
  <si>
    <t>Suprajit Engineering Ltd</t>
  </si>
  <si>
    <t>SUPRAJIT</t>
  </si>
  <si>
    <t>Nazara Technologies Ltd</t>
  </si>
  <si>
    <t>NAZARA</t>
  </si>
  <si>
    <t>Theme Parks &amp; Gaming</t>
  </si>
  <si>
    <t>ICRA Ltd</t>
  </si>
  <si>
    <t>ICRA</t>
  </si>
  <si>
    <t>Share India Securities Ltd</t>
  </si>
  <si>
    <t>SHAREINDIA</t>
  </si>
  <si>
    <t>Sun Pharma Advanced Research Co Ltd</t>
  </si>
  <si>
    <t>SPARC</t>
  </si>
  <si>
    <t>Piccadily Agro Industries Ltd</t>
  </si>
  <si>
    <t>PICCADIL</t>
  </si>
  <si>
    <t>Mishra Dhatu Nigam Ltd</t>
  </si>
  <si>
    <t>MIDHANI</t>
  </si>
  <si>
    <t>Privi Speciality Chemicals Ltd</t>
  </si>
  <si>
    <t>PRIVISCL</t>
  </si>
  <si>
    <t>Kennametal India Ltd</t>
  </si>
  <si>
    <t>KENNAMET</t>
  </si>
  <si>
    <t>Niit Learning Systems Ltd</t>
  </si>
  <si>
    <t>NIITMTS</t>
  </si>
  <si>
    <t>Education Services</t>
  </si>
  <si>
    <t>National Highways Infra Trust</t>
  </si>
  <si>
    <t>NHIT</t>
  </si>
  <si>
    <t>Hindustan Construction Company Ltd</t>
  </si>
  <si>
    <t>HCC</t>
  </si>
  <si>
    <t>Dhanuka Agritech Ltd</t>
  </si>
  <si>
    <t>DHANUKA</t>
  </si>
  <si>
    <t>Ashoka Buildcon Ltd</t>
  </si>
  <si>
    <t>ASHOKA</t>
  </si>
  <si>
    <t>Rallis India Ltd</t>
  </si>
  <si>
    <t>RALLIS</t>
  </si>
  <si>
    <t>Bansal Wire Industries Ltd</t>
  </si>
  <si>
    <t>BANSALWIRE</t>
  </si>
  <si>
    <t>Orchid Pharma Ltd</t>
  </si>
  <si>
    <t>ORCHPHARMA</t>
  </si>
  <si>
    <t>BHARAT Bond ETF-April 2030-Growth</t>
  </si>
  <si>
    <t>EBBETF0430</t>
  </si>
  <si>
    <t>Nesco Ltd</t>
  </si>
  <si>
    <t>NESCO</t>
  </si>
  <si>
    <t>KRBL Ltd</t>
  </si>
  <si>
    <t>KRBL</t>
  </si>
  <si>
    <t>Greenlam Industries Ltd</t>
  </si>
  <si>
    <t>GREENLAM</t>
  </si>
  <si>
    <t>Building Products - Laminates</t>
  </si>
  <si>
    <t>Go Fashion (India) Ltd</t>
  </si>
  <si>
    <t>GOCOLORS</t>
  </si>
  <si>
    <t>South Indian Bank Ltd</t>
  </si>
  <si>
    <t>SOUTHBANK</t>
  </si>
  <si>
    <t>Inox Green Energy Services Ltd</t>
  </si>
  <si>
    <t>INOXGREEN</t>
  </si>
  <si>
    <t>Skipper Ltd</t>
  </si>
  <si>
    <t>SKIPPER</t>
  </si>
  <si>
    <t>Ceigall India Ltd</t>
  </si>
  <si>
    <t>CEIGALL</t>
  </si>
  <si>
    <t>BHARAT Bond ETF-April 2032</t>
  </si>
  <si>
    <t>BBETF0432</t>
  </si>
  <si>
    <t>GMM Pfaudler Ltd</t>
  </si>
  <si>
    <t>GMMPFAUDLR</t>
  </si>
  <si>
    <t>Ami Organics Ltd</t>
  </si>
  <si>
    <t>AMIORG</t>
  </si>
  <si>
    <t>E2E Networks Ltd</t>
  </si>
  <si>
    <t>E2E</t>
  </si>
  <si>
    <t>TD Power Systems Ltd</t>
  </si>
  <si>
    <t>TDPOWERSYS</t>
  </si>
  <si>
    <t>Kesoram Industries Ltd</t>
  </si>
  <si>
    <t>KESORAMIND</t>
  </si>
  <si>
    <t>Gokaldas Exports Ltd</t>
  </si>
  <si>
    <t>GOKEX</t>
  </si>
  <si>
    <t>Lloyds Enterprises Ltd</t>
  </si>
  <si>
    <t>LLOYDSENT</t>
  </si>
  <si>
    <t>Trading Companies &amp; Distributors</t>
  </si>
  <si>
    <t>Thangamayil Jewellery Ltd</t>
  </si>
  <si>
    <t>THANGAMAYL</t>
  </si>
  <si>
    <t>India Infrastructure Trust</t>
  </si>
  <si>
    <t>INFRATRUST</t>
  </si>
  <si>
    <t>Jai Corp Ltd</t>
  </si>
  <si>
    <t>JAICORPLTD</t>
  </si>
  <si>
    <t>Indinfravit Trust</t>
  </si>
  <si>
    <t>INDINFR</t>
  </si>
  <si>
    <t>Gabriel India Ltd</t>
  </si>
  <si>
    <t>GABRIEL</t>
  </si>
  <si>
    <t>VST Industries Ltd</t>
  </si>
  <si>
    <t>VSTIND</t>
  </si>
  <si>
    <t>Le Travenues Technology Ltd</t>
  </si>
  <si>
    <t>IXIGO</t>
  </si>
  <si>
    <t>R Systems International Ltd</t>
  </si>
  <si>
    <t>RSYSTEMS</t>
  </si>
  <si>
    <t>Gulf Oil Lubricants India Ltd</t>
  </si>
  <si>
    <t>GULFOILLUB</t>
  </si>
  <si>
    <t>Sharda Motor Industries Ltd</t>
  </si>
  <si>
    <t>SHARDAMOTR</t>
  </si>
  <si>
    <t>Rolex Rings Ltd</t>
  </si>
  <si>
    <t>ROLEXRINGS</t>
  </si>
  <si>
    <t>AGI Greenpac Ltd</t>
  </si>
  <si>
    <t>AGI</t>
  </si>
  <si>
    <t>Jindal Worldwide Ltd</t>
  </si>
  <si>
    <t>JINDWORLD</t>
  </si>
  <si>
    <t>Gujarat Alkalies And Chemicals Ltd</t>
  </si>
  <si>
    <t>GUJALKALI</t>
  </si>
  <si>
    <t>Gujarat Ambuja Exports Ltd</t>
  </si>
  <si>
    <t>GAEL</t>
  </si>
  <si>
    <t>Entero Healthcare Solutions Ltd</t>
  </si>
  <si>
    <t>ENTERO</t>
  </si>
  <si>
    <t>Refex Industries Ltd</t>
  </si>
  <si>
    <t>REFEX</t>
  </si>
  <si>
    <t>Bondada Engineering Ltd</t>
  </si>
  <si>
    <t>BONDADA</t>
  </si>
  <si>
    <t>Healthcare Global Enterprises Ltd</t>
  </si>
  <si>
    <t>HCG</t>
  </si>
  <si>
    <t>Gopal Snacks Ltd</t>
  </si>
  <si>
    <t>GOPAL</t>
  </si>
  <si>
    <t>Heritage Foods Ltd</t>
  </si>
  <si>
    <t>HERITGFOOD</t>
  </si>
  <si>
    <t>DB Corp Ltd</t>
  </si>
  <si>
    <t>DBCORP</t>
  </si>
  <si>
    <t>Publishing</t>
  </si>
  <si>
    <t>Prince Pipes and Fittings Ltd</t>
  </si>
  <si>
    <t>PRINCEPIPE</t>
  </si>
  <si>
    <t>Sterlite Technologies Ltd</t>
  </si>
  <si>
    <t>STLTECH</t>
  </si>
  <si>
    <t>Allcargo Logistics Ltd</t>
  </si>
  <si>
    <t>ALLCARGO</t>
  </si>
  <si>
    <t>Lux Industries Ltd</t>
  </si>
  <si>
    <t>LUXIND</t>
  </si>
  <si>
    <t>Kovai Medical Center and Hospital Ltd</t>
  </si>
  <si>
    <t>KOVAI</t>
  </si>
  <si>
    <t>Optiemus Infracom Ltd</t>
  </si>
  <si>
    <t>OPTIEMUS</t>
  </si>
  <si>
    <t>Borosil Renewables Ltd</t>
  </si>
  <si>
    <t>BORORENEW</t>
  </si>
  <si>
    <t>Housewares</t>
  </si>
  <si>
    <t>Ganesha Ecosphere Ltd</t>
  </si>
  <si>
    <t>GANECOS</t>
  </si>
  <si>
    <t>SIS Ltd</t>
  </si>
  <si>
    <t>SIS</t>
  </si>
  <si>
    <t>Aditya Vision Ltd</t>
  </si>
  <si>
    <t>AVL</t>
  </si>
  <si>
    <t>Retail - Speciality</t>
  </si>
  <si>
    <t>Manorama Industries Ltd</t>
  </si>
  <si>
    <t>MANORAMA</t>
  </si>
  <si>
    <t>Shilchar Technologies Ltd</t>
  </si>
  <si>
    <t>SHILCTECH</t>
  </si>
  <si>
    <t>Rain Industries Ltd</t>
  </si>
  <si>
    <t>RAIN</t>
  </si>
  <si>
    <t>Network People Services Technologies Ltd</t>
  </si>
  <si>
    <t>NPST</t>
  </si>
  <si>
    <t>GHCL Ltd</t>
  </si>
  <si>
    <t>GHCL</t>
  </si>
  <si>
    <t>National Fertilizers Ltd</t>
  </si>
  <si>
    <t>NFL</t>
  </si>
  <si>
    <t>Easy Trip Planners Ltd</t>
  </si>
  <si>
    <t>EASEMYTRIP</t>
  </si>
  <si>
    <t>Pricol Ltd</t>
  </si>
  <si>
    <t>PRICOLLTD</t>
  </si>
  <si>
    <t>Anup Engineering Ltd</t>
  </si>
  <si>
    <t>ANUP</t>
  </si>
  <si>
    <t>Tilaknagar Industries Ltd</t>
  </si>
  <si>
    <t>TI</t>
  </si>
  <si>
    <t>Cyient DLM Ltd</t>
  </si>
  <si>
    <t>CYIENTDLM</t>
  </si>
  <si>
    <t>J Kumar Infraprojects Ltd</t>
  </si>
  <si>
    <t>JKIL</t>
  </si>
  <si>
    <t>Aarti Pharmalabs Ltd</t>
  </si>
  <si>
    <t>AARTIPHARM</t>
  </si>
  <si>
    <t>Hemisphere Properties India Ltd</t>
  </si>
  <si>
    <t>HEMIPROP</t>
  </si>
  <si>
    <t>India Tourism Development Corp Ltd</t>
  </si>
  <si>
    <t>ITDC</t>
  </si>
  <si>
    <t>MAS Financial Services Ltd</t>
  </si>
  <si>
    <t>MASFIN</t>
  </si>
  <si>
    <t>Sharda Cropchem Ltd</t>
  </si>
  <si>
    <t>SHARDACROP</t>
  </si>
  <si>
    <t>Bharat Bijlee Ltd</t>
  </si>
  <si>
    <t>BBL</t>
  </si>
  <si>
    <t>PTC India Ltd</t>
  </si>
  <si>
    <t>PTC</t>
  </si>
  <si>
    <t>Unichem Laboratories Ltd</t>
  </si>
  <si>
    <t>UNICHEMLAB</t>
  </si>
  <si>
    <t>Jana Small Finance Bank Ltd</t>
  </si>
  <si>
    <t>JSFB</t>
  </si>
  <si>
    <t>Zaggle Prepaid Ocean Services Ltd</t>
  </si>
  <si>
    <t>ZAGGLE</t>
  </si>
  <si>
    <t>Yatharth Hospital &amp; Trauma Care Services Ltd</t>
  </si>
  <si>
    <t>YATHARTH</t>
  </si>
  <si>
    <t>Grauer And Weil (India) Ltd</t>
  </si>
  <si>
    <t>GRAUWEIL</t>
  </si>
  <si>
    <t>Borosil Ltd</t>
  </si>
  <si>
    <t>BOROLTD</t>
  </si>
  <si>
    <t>Websol Energy System Ltd</t>
  </si>
  <si>
    <t>WEBELSOLAR</t>
  </si>
  <si>
    <t>Awfis Space Solutions Ltd</t>
  </si>
  <si>
    <t>AWFIS</t>
  </si>
  <si>
    <t>Neogen Chemicals Ltd</t>
  </si>
  <si>
    <t>NEOGEN</t>
  </si>
  <si>
    <t>CSB Bank Ltd</t>
  </si>
  <si>
    <t>CSBBANK</t>
  </si>
  <si>
    <t>Nippon India ETF Gold BeES</t>
  </si>
  <si>
    <t>GOLDBEES</t>
  </si>
  <si>
    <t>Gold</t>
  </si>
  <si>
    <t>Magellanic Cloud Ltd</t>
  </si>
  <si>
    <t>MCLOUD</t>
  </si>
  <si>
    <t>Kirloskar Industries Ltd</t>
  </si>
  <si>
    <t>KIRLOSIND</t>
  </si>
  <si>
    <t>Dynamatic Technologies Ltd</t>
  </si>
  <si>
    <t>DYNAMATECH</t>
  </si>
  <si>
    <t>MTAR Technologies Ltd</t>
  </si>
  <si>
    <t>MTARTECH</t>
  </si>
  <si>
    <t>Advanced Enzyme Technologies Ltd</t>
  </si>
  <si>
    <t>ADVENZYMES</t>
  </si>
  <si>
    <t>Heidelbergcement India Ltd</t>
  </si>
  <si>
    <t>HEIDELBERG</t>
  </si>
  <si>
    <t>Orissa Minerals Development Company Ltd</t>
  </si>
  <si>
    <t>ORISSAMINE</t>
  </si>
  <si>
    <t>TeamLease Services Ltd</t>
  </si>
  <si>
    <t>TEAMLEASE</t>
  </si>
  <si>
    <t>VRL Logistics Ltd</t>
  </si>
  <si>
    <t>VRLLOG</t>
  </si>
  <si>
    <t>MSTC Ltd</t>
  </si>
  <si>
    <t>MSTCLTD</t>
  </si>
  <si>
    <t>Bombay Dyeing and Mfg Co Ltd</t>
  </si>
  <si>
    <t>BOMDYEING</t>
  </si>
  <si>
    <t>Banco Products (India) Ltd</t>
  </si>
  <si>
    <t>BANCOINDIA</t>
  </si>
  <si>
    <t>Wonderla Holidays Ltd</t>
  </si>
  <si>
    <t>WONDERLA</t>
  </si>
  <si>
    <t>Sundaram Clayton Ltd</t>
  </si>
  <si>
    <t>SUNCLAY</t>
  </si>
  <si>
    <t>Restaurant Brands Asia Ltd</t>
  </si>
  <si>
    <t>RBA</t>
  </si>
  <si>
    <t>Greenply Industries Ltd</t>
  </si>
  <si>
    <t>GREENPLY</t>
  </si>
  <si>
    <t>Nocil Ltd</t>
  </si>
  <si>
    <t>NOCIL</t>
  </si>
  <si>
    <t>Orient Electric Ltd</t>
  </si>
  <si>
    <t>ORIENTELEC</t>
  </si>
  <si>
    <t>Bharat Rasayan Ltd</t>
  </si>
  <si>
    <t>BHARATRAS</t>
  </si>
  <si>
    <t>Greenpanel Industries Ltd</t>
  </si>
  <si>
    <t>GREENPANEL</t>
  </si>
  <si>
    <t>Eraaya Lifespaces Ltd</t>
  </si>
  <si>
    <t>ERAAYA</t>
  </si>
  <si>
    <t>Thyrocare Technologies Ltd</t>
  </si>
  <si>
    <t>THYROCARE</t>
  </si>
  <si>
    <t>Vaibhav Global Ltd</t>
  </si>
  <si>
    <t>VAIBHAVGBL</t>
  </si>
  <si>
    <t>Cartrade Tech Ltd</t>
  </si>
  <si>
    <t>CARTRADE</t>
  </si>
  <si>
    <t>SeQuent Scientific Ltd</t>
  </si>
  <si>
    <t>SEQUENT</t>
  </si>
  <si>
    <t>Bannari Amman Sugars Ltd</t>
  </si>
  <si>
    <t>BANARISUG</t>
  </si>
  <si>
    <t>EMS Ltd</t>
  </si>
  <si>
    <t>EMSLIMITED</t>
  </si>
  <si>
    <t>Utkarsh Small Finance Bank Ltd</t>
  </si>
  <si>
    <t>UTKARSHBNK</t>
  </si>
  <si>
    <t>Bajaj Hindusthan Sugar Ltd</t>
  </si>
  <si>
    <t>BAJAJHIND</t>
  </si>
  <si>
    <t>Fineotex Chemical Ltd</t>
  </si>
  <si>
    <t>FCL</t>
  </si>
  <si>
    <t>Uflex Ltd</t>
  </si>
  <si>
    <t>UFLEX</t>
  </si>
  <si>
    <t>Pitti Engineering Ltd</t>
  </si>
  <si>
    <t>PITTIENG</t>
  </si>
  <si>
    <t>Rossari Biotech Ltd</t>
  </si>
  <si>
    <t>ROSSARI</t>
  </si>
  <si>
    <t>Hawkins Cookers Ltd</t>
  </si>
  <si>
    <t>HAWKINCOOK</t>
  </si>
  <si>
    <t>Hikal Ltd</t>
  </si>
  <si>
    <t>HIKAL</t>
  </si>
  <si>
    <t>Shanthi Gears Ltd</t>
  </si>
  <si>
    <t>SHANTIGEAR</t>
  </si>
  <si>
    <t>Jamna Auto Industries Ltd</t>
  </si>
  <si>
    <t>JAMNAAUTO</t>
  </si>
  <si>
    <t>RPG Life Sciences Limited</t>
  </si>
  <si>
    <t>RPGLIFE</t>
  </si>
  <si>
    <t>Kaveri Seed Company Ltd</t>
  </si>
  <si>
    <t>KSCL</t>
  </si>
  <si>
    <t>Seeds</t>
  </si>
  <si>
    <t>Aarti Drugs Ltd</t>
  </si>
  <si>
    <t>AARTIDRUGS</t>
  </si>
  <si>
    <t>Gufic Biosciences Ltd</t>
  </si>
  <si>
    <t>GUFICBIO</t>
  </si>
  <si>
    <t>Tinplate Company of India Ltd</t>
  </si>
  <si>
    <t>TINPLATE</t>
  </si>
  <si>
    <t>Prime Focus Ltd</t>
  </si>
  <si>
    <t>PFOCUS</t>
  </si>
  <si>
    <t>Animation</t>
  </si>
  <si>
    <t>Harsha Engineers International Ltd</t>
  </si>
  <si>
    <t>HARSHA</t>
  </si>
  <si>
    <t>Morepen Laboratories Ltd</t>
  </si>
  <si>
    <t>MOREPENLAB</t>
  </si>
  <si>
    <t>Greaves Cotton Ltd</t>
  </si>
  <si>
    <t>GREAVESCOT</t>
  </si>
  <si>
    <t>Ramky Infrastructure Ltd</t>
  </si>
  <si>
    <t>RAMKY</t>
  </si>
  <si>
    <t>Marsons Ltd</t>
  </si>
  <si>
    <t>MARSONS</t>
  </si>
  <si>
    <t>Rajoo Engineers Ltd</t>
  </si>
  <si>
    <t>RAJOOENG</t>
  </si>
  <si>
    <t>V2 Retail Ltd</t>
  </si>
  <si>
    <t>V2RETAIL</t>
  </si>
  <si>
    <t>Nippon India ETF Nifty 50 BeES</t>
  </si>
  <si>
    <t>NIFTYBEES</t>
  </si>
  <si>
    <t>SG Mart Ltd</t>
  </si>
  <si>
    <t>SGMART</t>
  </si>
  <si>
    <t>Renewable Electricity</t>
  </si>
  <si>
    <t>Jayaswal Neco Industries Ltd</t>
  </si>
  <si>
    <t>JAYNECOIND</t>
  </si>
  <si>
    <t>Medi Assist Healthcare Services Ltd</t>
  </si>
  <si>
    <t>MEDIASSIST</t>
  </si>
  <si>
    <t>Paisalo Digital Ltd</t>
  </si>
  <si>
    <t>PAISALO</t>
  </si>
  <si>
    <t>Styrenix Performance Materials Ltd</t>
  </si>
  <si>
    <t>STYRENIX</t>
  </si>
  <si>
    <t>Samhi Hotels Ltd</t>
  </si>
  <si>
    <t>SAMHI</t>
  </si>
  <si>
    <t>Bhagiradha Chemicals and Industries Ltd</t>
  </si>
  <si>
    <t>BHAGCHEM</t>
  </si>
  <si>
    <t>Pearl Global Industries Ltd</t>
  </si>
  <si>
    <t>PGIL</t>
  </si>
  <si>
    <t>JTEKT India Ltd</t>
  </si>
  <si>
    <t>JTEKTINDIA</t>
  </si>
  <si>
    <t>Jubilant Industries Ltd</t>
  </si>
  <si>
    <t>JUBLINDS</t>
  </si>
  <si>
    <t>Supriya Lifescience Ltd</t>
  </si>
  <si>
    <t>SUPRIYA</t>
  </si>
  <si>
    <t>Patel Engineering Ltd</t>
  </si>
  <si>
    <t>PATELENG</t>
  </si>
  <si>
    <t>Subros Ltd</t>
  </si>
  <si>
    <t>SUBROS</t>
  </si>
  <si>
    <t>Avantel Ltd</t>
  </si>
  <si>
    <t>AVANTEL</t>
  </si>
  <si>
    <t>Gateway Distriparks Ltd</t>
  </si>
  <si>
    <t>GATEWAY</t>
  </si>
  <si>
    <t>S H Kelkar and Company Ltd</t>
  </si>
  <si>
    <t>SHK</t>
  </si>
  <si>
    <t>Balmer Lawrie and Company Ltd</t>
  </si>
  <si>
    <t>BALMLAWRIE</t>
  </si>
  <si>
    <t>Moschip Technologies Ltd</t>
  </si>
  <si>
    <t>MOSCHIP</t>
  </si>
  <si>
    <t>Fiem Industries Ltd</t>
  </si>
  <si>
    <t>FIEMIND</t>
  </si>
  <si>
    <t>SEPC Ltd</t>
  </si>
  <si>
    <t>SEPC</t>
  </si>
  <si>
    <t>Shaily Engineering Plastics Ltd</t>
  </si>
  <si>
    <t>SHAILY</t>
  </si>
  <si>
    <t>WPIL Ltd</t>
  </si>
  <si>
    <t>WPIL</t>
  </si>
  <si>
    <t>Imagicaaworld Entertainment Ltd</t>
  </si>
  <si>
    <t>IMAGICAA</t>
  </si>
  <si>
    <t>LG Balakrishnan &amp; Bros Ltd</t>
  </si>
  <si>
    <t>LGBBROSLTD</t>
  </si>
  <si>
    <t>D P Abhushan Ltd</t>
  </si>
  <si>
    <t>DPABHUSHAN</t>
  </si>
  <si>
    <t>Innova Captab Ltd</t>
  </si>
  <si>
    <t>INNOVACAP</t>
  </si>
  <si>
    <t>JTL Industries Ltd</t>
  </si>
  <si>
    <t>JTLIND</t>
  </si>
  <si>
    <t>Jeena Sikho Lifecare Ltd</t>
  </si>
  <si>
    <t>JSLL</t>
  </si>
  <si>
    <t>Honda India Power Products Ltd</t>
  </si>
  <si>
    <t>HONDAPOWER</t>
  </si>
  <si>
    <t>Paras Defence and Space Technologies Ltd</t>
  </si>
  <si>
    <t>PARAS</t>
  </si>
  <si>
    <t>India Glycols Ltd</t>
  </si>
  <si>
    <t>INDIAGLYCO</t>
  </si>
  <si>
    <t>Shrem InvIT</t>
  </si>
  <si>
    <t>SHREMINVIT</t>
  </si>
  <si>
    <t>Fedbank Financial Services Ltd</t>
  </si>
  <si>
    <t>FEDFINA</t>
  </si>
  <si>
    <t>Jain Irrigation Systems Ltd</t>
  </si>
  <si>
    <t>JISLJALEQS</t>
  </si>
  <si>
    <t>Agricultural &amp; Farm Machinery</t>
  </si>
  <si>
    <t>Northern ARC Capital Ltd</t>
  </si>
  <si>
    <t>NORTHARC</t>
  </si>
  <si>
    <t>Goldiam International Ltd</t>
  </si>
  <si>
    <t>GOLDIAM</t>
  </si>
  <si>
    <t>Nalwa Sons Investments Ltd</t>
  </si>
  <si>
    <t>NSIL</t>
  </si>
  <si>
    <t>Oriana Power Ltd</t>
  </si>
  <si>
    <t>ORIANA</t>
  </si>
  <si>
    <t>Dalmia Bharat Sugar and Industries Ltd</t>
  </si>
  <si>
    <t>DALMIASUG</t>
  </si>
  <si>
    <t>VST Tillers Tractors Ltd</t>
  </si>
  <si>
    <t>VSTTILLERS</t>
  </si>
  <si>
    <t>Servotech Power Systems Ltd</t>
  </si>
  <si>
    <t>SERVOTECH</t>
  </si>
  <si>
    <t>Kewal Kiran Clothing Ltd</t>
  </si>
  <si>
    <t>KKCL</t>
  </si>
  <si>
    <t>K.P. Energy Ltd</t>
  </si>
  <si>
    <t>KPEL</t>
  </si>
  <si>
    <t>Stylam Industries Ltd</t>
  </si>
  <si>
    <t>STYLAMIND</t>
  </si>
  <si>
    <t>West Coast Paper Mills Ltd</t>
  </si>
  <si>
    <t>WSTCSTPAPR</t>
  </si>
  <si>
    <t>Vishnu Prakash R Punglia Ltd</t>
  </si>
  <si>
    <t>VPRPL</t>
  </si>
  <si>
    <t>TCI Express Ltd</t>
  </si>
  <si>
    <t>TCIEXP</t>
  </si>
  <si>
    <t>Shivalik Bimetal Controls Ltd</t>
  </si>
  <si>
    <t>SBCL</t>
  </si>
  <si>
    <t>Gokul Agro Resources Ltd</t>
  </si>
  <si>
    <t>GOKULAGRO</t>
  </si>
  <si>
    <t>Indraprastha Medical Corporation Ltd</t>
  </si>
  <si>
    <t>INDRAMEDCO</t>
  </si>
  <si>
    <t>Sunflag Iron and Steel Co Ltd</t>
  </si>
  <si>
    <t>SUNFLAG</t>
  </si>
  <si>
    <t>Artemis Medicare Services Ltd</t>
  </si>
  <si>
    <t>ARTEMISMED</t>
  </si>
  <si>
    <t>Arvind Smartspaces Ltd</t>
  </si>
  <si>
    <t>ARVSMART</t>
  </si>
  <si>
    <t>Cigniti Technologies Ltd</t>
  </si>
  <si>
    <t>CIGNITITEC</t>
  </si>
  <si>
    <t>Exicom Tele-Systems Ltd</t>
  </si>
  <si>
    <t>EXICOM</t>
  </si>
  <si>
    <t>La Opala R G Ltd</t>
  </si>
  <si>
    <t>LAOPALA</t>
  </si>
  <si>
    <t>Kingfa Science and Technology (India) Ltd</t>
  </si>
  <si>
    <t>KINGFA</t>
  </si>
  <si>
    <t>Hi-Tech Pipes Ltd</t>
  </si>
  <si>
    <t>HITECH</t>
  </si>
  <si>
    <t>Polyplex Corp Ltd</t>
  </si>
  <si>
    <t>POLYPLEX</t>
  </si>
  <si>
    <t>Epack Durable Ltd</t>
  </si>
  <si>
    <t>EPACK</t>
  </si>
  <si>
    <t>Avalon Technologies Ltd</t>
  </si>
  <si>
    <t>AVALON</t>
  </si>
  <si>
    <t>IRB InvIT Fund</t>
  </si>
  <si>
    <t>IRBINVIT</t>
  </si>
  <si>
    <t>Motilal Oswal NASDAQ 100 ETF</t>
  </si>
  <si>
    <t>MON100</t>
  </si>
  <si>
    <t>MPS Ltd</t>
  </si>
  <si>
    <t>MPSLTD</t>
  </si>
  <si>
    <t>Geojit Financial Services Ltd</t>
  </si>
  <si>
    <t>GEOJITFSL</t>
  </si>
  <si>
    <t>Lumax AutoTechnologies Ltd</t>
  </si>
  <si>
    <t>LUMAXTECH</t>
  </si>
  <si>
    <t>Bhansali Engineering Polymers Ltd</t>
  </si>
  <si>
    <t>BEPL</t>
  </si>
  <si>
    <t>JNK India Ltd</t>
  </si>
  <si>
    <t>JNKINDIA</t>
  </si>
  <si>
    <t>Sanghvi Movers Ltd</t>
  </si>
  <si>
    <t>SANGHVIMOV</t>
  </si>
  <si>
    <t>BF Utilities Ltd</t>
  </si>
  <si>
    <t>BFUTILITIE</t>
  </si>
  <si>
    <t>TCNS Clothing Co Ltd</t>
  </si>
  <si>
    <t>TCNSBRANDS</t>
  </si>
  <si>
    <t>Venus Pipes and Tubes Ltd</t>
  </si>
  <si>
    <t>VENUSPIPES</t>
  </si>
  <si>
    <t>Nirlon Ltd</t>
  </si>
  <si>
    <t>NIRLON</t>
  </si>
  <si>
    <t>Suraj Estate Developers Ltd</t>
  </si>
  <si>
    <t>SURAJEST</t>
  </si>
  <si>
    <t>Real Estate Rental, Development &amp; Operations</t>
  </si>
  <si>
    <t>Indian Metals and Ferro Alloys Ltd</t>
  </si>
  <si>
    <t>IMFA</t>
  </si>
  <si>
    <t>Sky Gold Ltd</t>
  </si>
  <si>
    <t>SKYGOLD</t>
  </si>
  <si>
    <t>CARE Ratings Ltd</t>
  </si>
  <si>
    <t>CARERATING</t>
  </si>
  <si>
    <t>Savita Oil Technologies Ltd</t>
  </si>
  <si>
    <t>SOTL</t>
  </si>
  <si>
    <t>Dhani Services Ltd</t>
  </si>
  <si>
    <t>DHANI</t>
  </si>
  <si>
    <t>Quick Heal Technologies Ltd</t>
  </si>
  <si>
    <t>QUICKHEAL</t>
  </si>
  <si>
    <t>Swaraj Engines Ltd</t>
  </si>
  <si>
    <t>SWARAJENG</t>
  </si>
  <si>
    <t>DCB Bank Ltd</t>
  </si>
  <si>
    <t>DCBBANK</t>
  </si>
  <si>
    <t>Sindhu Trade Links Ltd</t>
  </si>
  <si>
    <t>SINDHUTRAD</t>
  </si>
  <si>
    <t>Solara Active Pharma Sciences Ltd</t>
  </si>
  <si>
    <t>SOLARA</t>
  </si>
  <si>
    <t>Sula Vineyards Ltd</t>
  </si>
  <si>
    <t>SULA</t>
  </si>
  <si>
    <t>Hinduja Global Solutions Ltd</t>
  </si>
  <si>
    <t>HGS</t>
  </si>
  <si>
    <t>Muthoot Microfin Ltd</t>
  </si>
  <si>
    <t>MUTHOOTMF</t>
  </si>
  <si>
    <t>Microfinancing</t>
  </si>
  <si>
    <t>Precision Wires India Ltd</t>
  </si>
  <si>
    <t>PRECWIRE</t>
  </si>
  <si>
    <t>IndoStar Capital Finance Ltd</t>
  </si>
  <si>
    <t>INDOSTAR</t>
  </si>
  <si>
    <t>Mahindra Logistics Ltd</t>
  </si>
  <si>
    <t>MAHLOG</t>
  </si>
  <si>
    <t>RPSG Ventures Ltd</t>
  </si>
  <si>
    <t>RPSGVENT</t>
  </si>
  <si>
    <t>Hubtown Ltd</t>
  </si>
  <si>
    <t>HUBTOWN</t>
  </si>
  <si>
    <t>Seamec Ltd</t>
  </si>
  <si>
    <t>SEAMECLTD</t>
  </si>
  <si>
    <t>Oil &amp; Gas - Equipment &amp; Services</t>
  </si>
  <si>
    <t>Fischer Medical Ventures Ltd</t>
  </si>
  <si>
    <t>FISCHER</t>
  </si>
  <si>
    <t>Datamatics Global Services Ltd</t>
  </si>
  <si>
    <t>DATAMATICS</t>
  </si>
  <si>
    <t>Kalyani Steels Ltd</t>
  </si>
  <si>
    <t>KSL</t>
  </si>
  <si>
    <t>Jindal Poly Films Ltd</t>
  </si>
  <si>
    <t>JINDALPOLY</t>
  </si>
  <si>
    <t>Blue Cloud Softech Solutions Ltd</t>
  </si>
  <si>
    <t>BLUECLOUDS</t>
  </si>
  <si>
    <t>Hathway Cable and Datacom Ltd</t>
  </si>
  <si>
    <t>HATHWAY</t>
  </si>
  <si>
    <t>Cable &amp; D2H</t>
  </si>
  <si>
    <t>SJS Enterprises Ltd</t>
  </si>
  <si>
    <t>SJS</t>
  </si>
  <si>
    <t>Spandana Sphoorty Financial Ltd</t>
  </si>
  <si>
    <t>SPANDANA</t>
  </si>
  <si>
    <t>Summit Securities Ltd</t>
  </si>
  <si>
    <t>SUMMITSEC</t>
  </si>
  <si>
    <t>KDDL Ltd</t>
  </si>
  <si>
    <t>KDDL</t>
  </si>
  <si>
    <t>Kalyani Investment Company Ltd</t>
  </si>
  <si>
    <t>KICL</t>
  </si>
  <si>
    <t>Gujarat Themis Biosyn Ltd</t>
  </si>
  <si>
    <t>GUJTHEM</t>
  </si>
  <si>
    <t>Veedol Corporation Ltd</t>
  </si>
  <si>
    <t>VEEDOL</t>
  </si>
  <si>
    <t>Fino Payments Bank Ltd</t>
  </si>
  <si>
    <t>FINOPB</t>
  </si>
  <si>
    <t>DCX Systems Ltd</t>
  </si>
  <si>
    <t>DCXINDIA</t>
  </si>
  <si>
    <t>HPL Electric &amp; Power Ltd</t>
  </si>
  <si>
    <t>HPL</t>
  </si>
  <si>
    <t>Goodluck India Ltd</t>
  </si>
  <si>
    <t>GOODLUCK</t>
  </si>
  <si>
    <t>Steel Strips Wheels Ltd</t>
  </si>
  <si>
    <t>SSWL</t>
  </si>
  <si>
    <t>Apeejay Surrendra Park Hotels Ltd</t>
  </si>
  <si>
    <t>PARKHOTELS</t>
  </si>
  <si>
    <t>Vakrangee Limited</t>
  </si>
  <si>
    <t>VAKRANGEE</t>
  </si>
  <si>
    <t>Monarch Networth Capital Ltd</t>
  </si>
  <si>
    <t>MONARCH</t>
  </si>
  <si>
    <t>Gujarat Industries Power Company Ltd</t>
  </si>
  <si>
    <t>GIPCL</t>
  </si>
  <si>
    <t>Tasty Bite Eatables Ltd</t>
  </si>
  <si>
    <t>TASTYBITE</t>
  </si>
  <si>
    <t>Pokarna Ltd</t>
  </si>
  <si>
    <t>POKARNA</t>
  </si>
  <si>
    <t>Alembic Ltd</t>
  </si>
  <si>
    <t>ALEMBICLTD</t>
  </si>
  <si>
    <t>ADF Foods Ltd</t>
  </si>
  <si>
    <t>ADFFOODS</t>
  </si>
  <si>
    <t>Nucleus Software Exports Ltd</t>
  </si>
  <si>
    <t>NUCLEUS</t>
  </si>
  <si>
    <t>Ajmera Realty &amp; Infra India Ltd</t>
  </si>
  <si>
    <t>AJMERA</t>
  </si>
  <si>
    <t>Kitex Garments Ltd</t>
  </si>
  <si>
    <t>KITEX</t>
  </si>
  <si>
    <t>Wendt (India) Limited</t>
  </si>
  <si>
    <t>WENDT</t>
  </si>
  <si>
    <t>Delta Corp Ltd</t>
  </si>
  <si>
    <t>DELTACORP</t>
  </si>
  <si>
    <t>Max Ventures and Industries Ltd</t>
  </si>
  <si>
    <t>MAXVIL</t>
  </si>
  <si>
    <t>Mahanagar Telephone Nigam Ltd</t>
  </si>
  <si>
    <t>MTNL</t>
  </si>
  <si>
    <t>Salasar Techno Engineering Ltd</t>
  </si>
  <si>
    <t>SALASAR</t>
  </si>
  <si>
    <t>Ddev Plastiks Industries Ltd</t>
  </si>
  <si>
    <t>DDEVPLASTIK</t>
  </si>
  <si>
    <t>Repco Home Finance Ltd</t>
  </si>
  <si>
    <t>REPCOHOME</t>
  </si>
  <si>
    <t>Oriental Hotels Ltd</t>
  </si>
  <si>
    <t>ORIENTHOT</t>
  </si>
  <si>
    <t>Bajaj Consumer Care Ltd</t>
  </si>
  <si>
    <t>BAJAJCON</t>
  </si>
  <si>
    <t>TVS Srichakra Ltd</t>
  </si>
  <si>
    <t>TVSSRICHAK</t>
  </si>
  <si>
    <t>Thirumalai Chemicals Ltd</t>
  </si>
  <si>
    <t>TIRUMALCHM</t>
  </si>
  <si>
    <t>Ashiana Housing Ltd</t>
  </si>
  <si>
    <t>ASHIANA</t>
  </si>
  <si>
    <t>Jash Engineering Ltd</t>
  </si>
  <si>
    <t>JASH</t>
  </si>
  <si>
    <t>Indoco Remedies Ltd</t>
  </si>
  <si>
    <t>INDOCO</t>
  </si>
  <si>
    <t>Gensol Engineering Ltd</t>
  </si>
  <si>
    <t>GENSOL</t>
  </si>
  <si>
    <t>TCPL Packaging Ltd</t>
  </si>
  <si>
    <t>TCPLPACK</t>
  </si>
  <si>
    <t>KP Green Engineering Ltd</t>
  </si>
  <si>
    <t>KPGEL</t>
  </si>
  <si>
    <t>Heavy Electrical Equipment</t>
  </si>
  <si>
    <t>Flair Writing Industries Ltd</t>
  </si>
  <si>
    <t>FLAIR</t>
  </si>
  <si>
    <t>Marine Electricals (India) Ltd</t>
  </si>
  <si>
    <t>MARINE</t>
  </si>
  <si>
    <t>Raghav Productivity Enhancers Ltd</t>
  </si>
  <si>
    <t>RPEL</t>
  </si>
  <si>
    <t>Globus Spirits Ltd</t>
  </si>
  <si>
    <t>GLOBUSSPR</t>
  </si>
  <si>
    <t>DCW Ltd</t>
  </si>
  <si>
    <t>DCW</t>
  </si>
  <si>
    <t>Sandhar Technologies Ltd</t>
  </si>
  <si>
    <t>SANDHAR</t>
  </si>
  <si>
    <t>Marathon Nextgen Realty Ltd</t>
  </si>
  <si>
    <t>MARATHON</t>
  </si>
  <si>
    <t>Shipping Corporation of India Land and Assets Ltd</t>
  </si>
  <si>
    <t>SCILAL</t>
  </si>
  <si>
    <t>Maithan Alloys Ltd</t>
  </si>
  <si>
    <t>MAITHANALL</t>
  </si>
  <si>
    <t>Navneet Education Ltd</t>
  </si>
  <si>
    <t>NAVNETEDUL</t>
  </si>
  <si>
    <t>Capacite Infraprojects Ltd</t>
  </si>
  <si>
    <t>CAPACITE</t>
  </si>
  <si>
    <t>Prakash Industries Ltd</t>
  </si>
  <si>
    <t>PRAKASH</t>
  </si>
  <si>
    <t>Huhtamaki India Ltd</t>
  </si>
  <si>
    <t>HUHTAMAKI</t>
  </si>
  <si>
    <t>Kolte-Patil Developers Ltd</t>
  </si>
  <si>
    <t>KOLTEPATIL</t>
  </si>
  <si>
    <t>Bajel Projects Ltd</t>
  </si>
  <si>
    <t>BAJEL</t>
  </si>
  <si>
    <t>Electric Utilities</t>
  </si>
  <si>
    <t>Eveready Industries India Ltd</t>
  </si>
  <si>
    <t>EVEREADY</t>
  </si>
  <si>
    <t>Deep Industries Ltd</t>
  </si>
  <si>
    <t>DEEPINDS</t>
  </si>
  <si>
    <t>Vishnu Chemicals Ltd</t>
  </si>
  <si>
    <t>VISHNU</t>
  </si>
  <si>
    <t>Apollo Micro Systems Ltd</t>
  </si>
  <si>
    <t>APOLLO</t>
  </si>
  <si>
    <t>Dollar Industries Ltd</t>
  </si>
  <si>
    <t>DOLLAR</t>
  </si>
  <si>
    <t>Motisons Jewellers Ltd</t>
  </si>
  <si>
    <t>MOTISONS</t>
  </si>
  <si>
    <t>Apparel &amp; Accessories Retailers</t>
  </si>
  <si>
    <t>Saksoft Ltd</t>
  </si>
  <si>
    <t>SAKSOFT</t>
  </si>
  <si>
    <t>Dishman Carbogen Amcis Ltd</t>
  </si>
  <si>
    <t>DCAL</t>
  </si>
  <si>
    <t>Foseco India Ltd</t>
  </si>
  <si>
    <t>FOSECOIND</t>
  </si>
  <si>
    <t>Tinna Rubber and Infrastructure Ltd</t>
  </si>
  <si>
    <t>TINNARUBR</t>
  </si>
  <si>
    <t>Ashapura Minechem Ltd</t>
  </si>
  <si>
    <t>ASHAPURMIN</t>
  </si>
  <si>
    <t>PTC India Financial Services Ltd</t>
  </si>
  <si>
    <t>PFS</t>
  </si>
  <si>
    <t>Precision Camshafts Ltd</t>
  </si>
  <si>
    <t>PRECAM</t>
  </si>
  <si>
    <t>BF Investment Ltd</t>
  </si>
  <si>
    <t>BFINVEST</t>
  </si>
  <si>
    <t>Rajratan Global Wire Ltd</t>
  </si>
  <si>
    <t>RAJRATAN</t>
  </si>
  <si>
    <t>KCP Ltd</t>
  </si>
  <si>
    <t>KCP</t>
  </si>
  <si>
    <t>Sri Adhikari Brothers Television Network Ltd</t>
  </si>
  <si>
    <t>SABTNL</t>
  </si>
  <si>
    <t>Stanley Lifestyles Ltd</t>
  </si>
  <si>
    <t>STANLEY</t>
  </si>
  <si>
    <t>Ram Ratna Wires Ltd</t>
  </si>
  <si>
    <t>RAMRAT</t>
  </si>
  <si>
    <t>ideaForge Technology Ltd</t>
  </si>
  <si>
    <t>IDEAFORGE</t>
  </si>
  <si>
    <t>Genesys International Corporation Ltd</t>
  </si>
  <si>
    <t>GENESYS</t>
  </si>
  <si>
    <t>Stove Kraft Ltd</t>
  </si>
  <si>
    <t>STOVEKRAFT</t>
  </si>
  <si>
    <t>Somany Ceramics Ltd</t>
  </si>
  <si>
    <t>SOMANYCERA</t>
  </si>
  <si>
    <t>Sagar Cements Ltd</t>
  </si>
  <si>
    <t>SAGCEM</t>
  </si>
  <si>
    <t>Veritas (India) Ltd</t>
  </si>
  <si>
    <t>VERITAS</t>
  </si>
  <si>
    <t>Nilkamal Ltd</t>
  </si>
  <si>
    <t>NILKAMAL</t>
  </si>
  <si>
    <t>Dredging Corporation of India Ltd</t>
  </si>
  <si>
    <t>DREDGECORP</t>
  </si>
  <si>
    <t>Dredging</t>
  </si>
  <si>
    <t>KRN Heat Exchanger and Refrigeration Ltd</t>
  </si>
  <si>
    <t>KRN</t>
  </si>
  <si>
    <t>Hindustan Oil Exploration Company Ltd</t>
  </si>
  <si>
    <t>HINDOILEXP</t>
  </si>
  <si>
    <t>Rane Holdings Ltd</t>
  </si>
  <si>
    <t>RANEHOLDIN</t>
  </si>
  <si>
    <t>Automotive Axles Ltd</t>
  </si>
  <si>
    <t>AUTOAXLES</t>
  </si>
  <si>
    <t>Vadilal Industries Ltd</t>
  </si>
  <si>
    <t>VADILALIND</t>
  </si>
  <si>
    <t>GTL Infrastructure Ltd</t>
  </si>
  <si>
    <t>GTLINFRA</t>
  </si>
  <si>
    <t>Shalby Ltd</t>
  </si>
  <si>
    <t>SHALBY</t>
  </si>
  <si>
    <t>John Cockerill India Ltd</t>
  </si>
  <si>
    <t>COCKERILL</t>
  </si>
  <si>
    <t>Industrial Machinery &amp; Supplies &amp; Components</t>
  </si>
  <si>
    <t>Pennar Industries Ltd</t>
  </si>
  <si>
    <t>PENIND</t>
  </si>
  <si>
    <t>Unitech Ltd</t>
  </si>
  <si>
    <t>UNITECH</t>
  </si>
  <si>
    <t>Arkade Developers Ltd</t>
  </si>
  <si>
    <t>ARKADE</t>
  </si>
  <si>
    <t>Meghmani Organics Ltd</t>
  </si>
  <si>
    <t>MOL</t>
  </si>
  <si>
    <t>Premier Explosives Ltd</t>
  </si>
  <si>
    <t>PREMEXPLN</t>
  </si>
  <si>
    <t>Krsnaa Diagnostics Ltd</t>
  </si>
  <si>
    <t>KRSNAA</t>
  </si>
  <si>
    <t>Suven Life Sciences Ltd</t>
  </si>
  <si>
    <t>SUVEN</t>
  </si>
  <si>
    <t>Shanti Educational Initiatives Ltd</t>
  </si>
  <si>
    <t>SEIL</t>
  </si>
  <si>
    <t>Jyoti Structures Ltd</t>
  </si>
  <si>
    <t>JYOTISTRUC</t>
  </si>
  <si>
    <t>Novartis India Ltd</t>
  </si>
  <si>
    <t>NOVARTIND</t>
  </si>
  <si>
    <t>DISA India Ltd</t>
  </si>
  <si>
    <t>DISAQ</t>
  </si>
  <si>
    <t>SBI Gold ETF</t>
  </si>
  <si>
    <t>SETFGOLD</t>
  </si>
  <si>
    <t>Confidence Petroleum India Ltd</t>
  </si>
  <si>
    <t>CONFIPET</t>
  </si>
  <si>
    <t>Landmark Cars Ltd</t>
  </si>
  <si>
    <t>LANDMARK</t>
  </si>
  <si>
    <t>Mayur Uniquoters Ltd</t>
  </si>
  <si>
    <t>MAYURUNIQ</t>
  </si>
  <si>
    <t>Pondy Oxides and Chemicals Ltd</t>
  </si>
  <si>
    <t>POCL</t>
  </si>
  <si>
    <t>Interarch Building Products Ltd</t>
  </si>
  <si>
    <t>INTERARCH</t>
  </si>
  <si>
    <t>Building Products - Prefab Structures</t>
  </si>
  <si>
    <t>SMS Pharmaceuticals Ltd</t>
  </si>
  <si>
    <t>SMSPHARMA</t>
  </si>
  <si>
    <t>SML Isuzu Ltd</t>
  </si>
  <si>
    <t>SMLISUZU</t>
  </si>
  <si>
    <t>Sasken Technologies Ltd</t>
  </si>
  <si>
    <t>SASKEN</t>
  </si>
  <si>
    <t>Baazar Style Retail Ltd</t>
  </si>
  <si>
    <t>STYLEBAAZA</t>
  </si>
  <si>
    <t>NRB Bearings Ltd</t>
  </si>
  <si>
    <t>NRBBEARING</t>
  </si>
  <si>
    <t>ECOS (India) Mobility &amp; Hospitality Ltd</t>
  </si>
  <si>
    <t>ECOSMOBLTY</t>
  </si>
  <si>
    <t>Venky's (India) Ltd</t>
  </si>
  <si>
    <t>VENKEYS</t>
  </si>
  <si>
    <t>Prataap Snacks Ltd</t>
  </si>
  <si>
    <t>DIAMONDYD</t>
  </si>
  <si>
    <t>SG Finserve Ltd</t>
  </si>
  <si>
    <t>SGFIN</t>
  </si>
  <si>
    <t>Platinum Industries Ltd</t>
  </si>
  <si>
    <t>PLATIND</t>
  </si>
  <si>
    <t>Nippon India ETF Nifty 1D Rate Liquid BeES</t>
  </si>
  <si>
    <t>LIQUIDBEES</t>
  </si>
  <si>
    <t>MM Forgings Ltd</t>
  </si>
  <si>
    <t>MMFL</t>
  </si>
  <si>
    <t>Ravindra Energy Ltd</t>
  </si>
  <si>
    <t>RELTD</t>
  </si>
  <si>
    <t>Xpro India Ltd</t>
  </si>
  <si>
    <t>XPROINDIA</t>
  </si>
  <si>
    <t>Indo Tech Transformers Ltd</t>
  </si>
  <si>
    <t>INDOTECH</t>
  </si>
  <si>
    <t>Goodyear India Ltd</t>
  </si>
  <si>
    <t>GOODYEAR</t>
  </si>
  <si>
    <t>HLE Glascoat Ltd</t>
  </si>
  <si>
    <t>HLEGLAS</t>
  </si>
  <si>
    <t>Themis Medicare Ltd</t>
  </si>
  <si>
    <t>THEMISMED</t>
  </si>
  <si>
    <t>PSP Projects Ltd</t>
  </si>
  <si>
    <t>PSPPROJECT</t>
  </si>
  <si>
    <t>Spectrum Electrical Industries Ltd</t>
  </si>
  <si>
    <t>SPECTRUM</t>
  </si>
  <si>
    <t>Rashi Peripherals Ltd</t>
  </si>
  <si>
    <t>RPTECH</t>
  </si>
  <si>
    <t>Parag Milk Foods Ltd</t>
  </si>
  <si>
    <t>PARAGMILK</t>
  </si>
  <si>
    <t>Dr Agarwal's Eye Hospital Ltd</t>
  </si>
  <si>
    <t>DRAGARWQ</t>
  </si>
  <si>
    <t>Ge Power India Ltd</t>
  </si>
  <si>
    <t>GEPIL</t>
  </si>
  <si>
    <t>Hindware Home Innovation Ltd</t>
  </si>
  <si>
    <t>HINDWAREAP</t>
  </si>
  <si>
    <t>Updater Services Ltd</t>
  </si>
  <si>
    <t>UDS</t>
  </si>
  <si>
    <t>Vindhya Telelinks Ltd</t>
  </si>
  <si>
    <t>VINDHYATEL</t>
  </si>
  <si>
    <t>Accelya Solutions India Ltd</t>
  </si>
  <si>
    <t>ACCELYA</t>
  </si>
  <si>
    <t>Aeroflex Industries Ltd</t>
  </si>
  <si>
    <t>AEROFLEX</t>
  </si>
  <si>
    <t>Thejo Engineering Ltd</t>
  </si>
  <si>
    <t>THEJO</t>
  </si>
  <si>
    <t>Media Matrix Worldwide Ltd</t>
  </si>
  <si>
    <t>MMWL</t>
  </si>
  <si>
    <t>Welspun Specialty Solutions Ltd</t>
  </si>
  <si>
    <t>WELSPLSOL</t>
  </si>
  <si>
    <t>Kesar India Ltd</t>
  </si>
  <si>
    <t>KESAR</t>
  </si>
  <si>
    <t>Real Estate Development</t>
  </si>
  <si>
    <t>Dish TV India Ltd</t>
  </si>
  <si>
    <t>DISHTV</t>
  </si>
  <si>
    <t>Sai Silks (Kalamandir) Ltd</t>
  </si>
  <si>
    <t>KALAMANDIR</t>
  </si>
  <si>
    <t>EFC (I) Ltd</t>
  </si>
  <si>
    <t>EFCIL</t>
  </si>
  <si>
    <t>Distributors</t>
  </si>
  <si>
    <t>Dreamfolks Services Ltd</t>
  </si>
  <si>
    <t>DREAMFOLKS</t>
  </si>
  <si>
    <t>Lumax Industries Ltd</t>
  </si>
  <si>
    <t>LUMAXIND</t>
  </si>
  <si>
    <t>Mold-Tek Packaging Ltd</t>
  </si>
  <si>
    <t>MOLDTKPAC</t>
  </si>
  <si>
    <t>RIR Power Electronics Ltd</t>
  </si>
  <si>
    <t>RIR</t>
  </si>
  <si>
    <t>Barbeque-Nation Hospitality Ltd</t>
  </si>
  <si>
    <t>BARBEQUE</t>
  </si>
  <si>
    <t>Centum Electronics Ltd</t>
  </si>
  <si>
    <t>CENTUM</t>
  </si>
  <si>
    <t>Panama Petrochem Ltd</t>
  </si>
  <si>
    <t>PANAMAPET</t>
  </si>
  <si>
    <t>IOL Chemicals and Pharmaceuticals Ltd</t>
  </si>
  <si>
    <t>IOLCP</t>
  </si>
  <si>
    <t>NIBE Ltd</t>
  </si>
  <si>
    <t>NIBE</t>
  </si>
  <si>
    <t>Dolat Algotech Ltd</t>
  </si>
  <si>
    <t>DOLATALGO</t>
  </si>
  <si>
    <t>TIL Ltd</t>
  </si>
  <si>
    <t>TIL</t>
  </si>
  <si>
    <t>Indian Hume Pipe Company Ltd</t>
  </si>
  <si>
    <t>INDIANHUME</t>
  </si>
  <si>
    <t>Systematix Corporate Services Ltd</t>
  </si>
  <si>
    <t>SYSTMTXC</t>
  </si>
  <si>
    <t>Vidhi Specialty Food Ingredients Ltd</t>
  </si>
  <si>
    <t>VIDHIING</t>
  </si>
  <si>
    <t>Agro Tech Foods Ltd</t>
  </si>
  <si>
    <t>ATFL</t>
  </si>
  <si>
    <t>Insecticides (India) Ltd</t>
  </si>
  <si>
    <t>INSECTICID</t>
  </si>
  <si>
    <t>ESAF Small Finance Bank Limited</t>
  </si>
  <si>
    <t>ESAFSFB</t>
  </si>
  <si>
    <t>Ador Welding Ltd</t>
  </si>
  <si>
    <t>ADORWELD</t>
  </si>
  <si>
    <t>Federal-Mogul Goetze (India) Ltd</t>
  </si>
  <si>
    <t>FMGOETZE</t>
  </si>
  <si>
    <t>Nitin Spinners Ltd</t>
  </si>
  <si>
    <t>NITINSPIN</t>
  </si>
  <si>
    <t>TTK Healthcare Ltd</t>
  </si>
  <si>
    <t>TTKHLTCARE</t>
  </si>
  <si>
    <t>Siyaram Silk Mills Ltd</t>
  </si>
  <si>
    <t>SIYSIL</t>
  </si>
  <si>
    <t>TechNVision Ventures Ltd</t>
  </si>
  <si>
    <t>TECHNVISN</t>
  </si>
  <si>
    <t>Sanstar Ltd</t>
  </si>
  <si>
    <t>SANSTAR</t>
  </si>
  <si>
    <t>EIH Associated Hotels Ltd</t>
  </si>
  <si>
    <t>EIHAHOTELS</t>
  </si>
  <si>
    <t>India Pesticides Ltd</t>
  </si>
  <si>
    <t>IPL</t>
  </si>
  <si>
    <t>NIIT Ltd</t>
  </si>
  <si>
    <t>NIITLTD</t>
  </si>
  <si>
    <t>Ugro Capital Ltd</t>
  </si>
  <si>
    <t>UGROCAP</t>
  </si>
  <si>
    <t>Gandhar Oil Refinery (INDIA) Ltd</t>
  </si>
  <si>
    <t>GANDHAR</t>
  </si>
  <si>
    <t>Universal Cables Ltd</t>
  </si>
  <si>
    <t>UNIVCABLES</t>
  </si>
  <si>
    <t>Tatva Chintan Pharma Chem Ltd</t>
  </si>
  <si>
    <t>TATVA</t>
  </si>
  <si>
    <t>Owais Metal and Mineral Processing Ltd</t>
  </si>
  <si>
    <t>OWAIS</t>
  </si>
  <si>
    <t>DEN Networks Ltd</t>
  </si>
  <si>
    <t>DEN</t>
  </si>
  <si>
    <t>Orient Green Power Company Ltd</t>
  </si>
  <si>
    <t>GREENPOWER</t>
  </si>
  <si>
    <t>Carysil Ltd</t>
  </si>
  <si>
    <t>CARYSIL</t>
  </si>
  <si>
    <t>HMA Agro Industries Ltd</t>
  </si>
  <si>
    <t>HMAAGRO</t>
  </si>
  <si>
    <t>Omaxe Ltd</t>
  </si>
  <si>
    <t>OMAXE</t>
  </si>
  <si>
    <t>Mangalam Cement Ltd</t>
  </si>
  <si>
    <t>MANGLMCEM</t>
  </si>
  <si>
    <t>Paramount Communications Ltd</t>
  </si>
  <si>
    <t>PARACABLES</t>
  </si>
  <si>
    <t>Antony Waste Handling Cell Ltd</t>
  </si>
  <si>
    <t>AWHCL</t>
  </si>
  <si>
    <t>Mukand Ltd</t>
  </si>
  <si>
    <t>MUKANDLTD</t>
  </si>
  <si>
    <t>Apollo Pipes Ltd</t>
  </si>
  <si>
    <t>APOLLOPIPE</t>
  </si>
  <si>
    <t>Igarashi Motors India Ltd</t>
  </si>
  <si>
    <t>IGARASHI</t>
  </si>
  <si>
    <t>Nelco Ltd</t>
  </si>
  <si>
    <t>NELCO</t>
  </si>
  <si>
    <t>MIC Electronics Ltd</t>
  </si>
  <si>
    <t>MICEL</t>
  </si>
  <si>
    <t>ICICI Prudential Nifty 50 ETF</t>
  </si>
  <si>
    <t>NIFTYIETF</t>
  </si>
  <si>
    <t>Tarsons Products Ltd</t>
  </si>
  <si>
    <t>TARSONS</t>
  </si>
  <si>
    <t>Alpex Solar Ltd</t>
  </si>
  <si>
    <t>ALPEXSOLAR</t>
  </si>
  <si>
    <t>63 Moons Technologies Ltd</t>
  </si>
  <si>
    <t>63MOONS</t>
  </si>
  <si>
    <t>Rupa &amp; Company Ltd</t>
  </si>
  <si>
    <t>RUPA</t>
  </si>
  <si>
    <t>Apcotex Industries Ltd</t>
  </si>
  <si>
    <t>APCOTEXIND</t>
  </si>
  <si>
    <t>Vardhman Special Steels Ltd</t>
  </si>
  <si>
    <t>VSSL</t>
  </si>
  <si>
    <t>Amrutanjan Health Care Ltd</t>
  </si>
  <si>
    <t>AMRUTANJAN</t>
  </si>
  <si>
    <t>S.P.Apparels Ltd</t>
  </si>
  <si>
    <t>SPAL</t>
  </si>
  <si>
    <t>Yasho Industries Ltd</t>
  </si>
  <si>
    <t>YASHO</t>
  </si>
  <si>
    <t>Everest Kanto Cylinder Ltd</t>
  </si>
  <si>
    <t>EKC</t>
  </si>
  <si>
    <t>Axiscades Technologies Ltd</t>
  </si>
  <si>
    <t>AXISCADES</t>
  </si>
  <si>
    <t>IKIO Lighting Ltd</t>
  </si>
  <si>
    <t>IKIO</t>
  </si>
  <si>
    <t>Dolphin Offshore Enterprises (India) Ltd</t>
  </si>
  <si>
    <t>DOLPHIN</t>
  </si>
  <si>
    <t>Pnb Gilts Ltd</t>
  </si>
  <si>
    <t>PNBGILTS</t>
  </si>
  <si>
    <t>HIL Ltd</t>
  </si>
  <si>
    <t>HIL</t>
  </si>
  <si>
    <t>IFGL Refractories Ltd</t>
  </si>
  <si>
    <t>IFGLEXPOR</t>
  </si>
  <si>
    <t>Astec Lifesciences Ltd</t>
  </si>
  <si>
    <t>ASTEC</t>
  </si>
  <si>
    <t>Master Trust Ltd</t>
  </si>
  <si>
    <t>MASTERTR</t>
  </si>
  <si>
    <t>Ramco Industries Ltd</t>
  </si>
  <si>
    <t>RAMCOIND</t>
  </si>
  <si>
    <t>Elpro International Ltd</t>
  </si>
  <si>
    <t>ELPROINTL</t>
  </si>
  <si>
    <t>Windlas Biotech Ltd</t>
  </si>
  <si>
    <t>WINDLAS</t>
  </si>
  <si>
    <t>Saraswati Commercial (India) Ltd</t>
  </si>
  <si>
    <t>ZSARACOM</t>
  </si>
  <si>
    <t>JISLDVREQS</t>
  </si>
  <si>
    <t>Alicon Castalloy Ltd</t>
  </si>
  <si>
    <t>ALICON</t>
  </si>
  <si>
    <t>JITF Infralogistics Ltd</t>
  </si>
  <si>
    <t>JITFINFRA</t>
  </si>
  <si>
    <t>Gocl Corporation Ltd</t>
  </si>
  <si>
    <t>GOCLCORP</t>
  </si>
  <si>
    <t>Andrew Yule &amp; Co Ltd</t>
  </si>
  <si>
    <t>ANDREWYU</t>
  </si>
  <si>
    <t>Sanghi Industries Ltd</t>
  </si>
  <si>
    <t>SANGHIIND</t>
  </si>
  <si>
    <t>Unicommerce eSolutions Ltd</t>
  </si>
  <si>
    <t>UNIECOM</t>
  </si>
  <si>
    <t>Uniparts India Ltd</t>
  </si>
  <si>
    <t>UNIPARTS</t>
  </si>
  <si>
    <t>PIX Transmissions Ltd</t>
  </si>
  <si>
    <t>PIXTRANS</t>
  </si>
  <si>
    <t>Kody Technolab Ltd</t>
  </si>
  <si>
    <t>KODYTECH</t>
  </si>
  <si>
    <t>Fusion Finance Ltd</t>
  </si>
  <si>
    <t>FUSION</t>
  </si>
  <si>
    <t>Cantabil Retail India Ltd</t>
  </si>
  <si>
    <t>CANTABIL</t>
  </si>
  <si>
    <t>Som Distilleries and Breweries Ltd</t>
  </si>
  <si>
    <t>SDBL</t>
  </si>
  <si>
    <t>Cupid Ltd</t>
  </si>
  <si>
    <t>CUPID</t>
  </si>
  <si>
    <t>Man Industries (India) Ltd</t>
  </si>
  <si>
    <t>MANINDS</t>
  </si>
  <si>
    <t>Abans Holdings Ltd</t>
  </si>
  <si>
    <t>AHL</t>
  </si>
  <si>
    <t>Rama Steel Tubes Ltd</t>
  </si>
  <si>
    <t>RAMASTEEL</t>
  </si>
  <si>
    <t>Sangam (India) Ltd</t>
  </si>
  <si>
    <t>SANGAMIND</t>
  </si>
  <si>
    <t>Navkar Corporation Ltd</t>
  </si>
  <si>
    <t>NAVKARCORP</t>
  </si>
  <si>
    <t>Hester Biosciences Ltd</t>
  </si>
  <si>
    <t>HESTERBIO</t>
  </si>
  <si>
    <t>Panacea Biotec Ltd</t>
  </si>
  <si>
    <t>PANACEABIO</t>
  </si>
  <si>
    <t>Veranda Learning Solutions Ltd</t>
  </si>
  <si>
    <t>VERANDA</t>
  </si>
  <si>
    <t>Oriental Aromatics Ltd</t>
  </si>
  <si>
    <t>OAL</t>
  </si>
  <si>
    <t>Madhya Bharat Agro Products Ltd</t>
  </si>
  <si>
    <t>MBAPL</t>
  </si>
  <si>
    <t>Expleo Solutions Ltd</t>
  </si>
  <si>
    <t>EXPLEOSOL</t>
  </si>
  <si>
    <t>Tribhovandas Bhimji Zaveri Ltd</t>
  </si>
  <si>
    <t>TBZ</t>
  </si>
  <si>
    <t>Cosmo First Ltd</t>
  </si>
  <si>
    <t>COSMOFIRST</t>
  </si>
  <si>
    <t>Kotak Gold Etf</t>
  </si>
  <si>
    <t>GOLD1</t>
  </si>
  <si>
    <t>Andhra Paper Ltd</t>
  </si>
  <si>
    <t>ANDHRAPAP</t>
  </si>
  <si>
    <t>Wonder Electricals Ltd</t>
  </si>
  <si>
    <t>WEL</t>
  </si>
  <si>
    <t>Knowledge Marine &amp; Engineering Works Ltd</t>
  </si>
  <si>
    <t>KMEW</t>
  </si>
  <si>
    <t>Marine Transportation</t>
  </si>
  <si>
    <t>Seshasayee Paper and Boards Ltd</t>
  </si>
  <si>
    <t>SESHAPAPER</t>
  </si>
  <si>
    <t>Tanfac Industries Ltd</t>
  </si>
  <si>
    <t>TANFACIND</t>
  </si>
  <si>
    <t>Kilburn Engineering Ltd</t>
  </si>
  <si>
    <t>KLBRENG-B</t>
  </si>
  <si>
    <t>Cropster Agro Ltd</t>
  </si>
  <si>
    <t>CROPSTER</t>
  </si>
  <si>
    <t>Jagran Prakashan Ltd</t>
  </si>
  <si>
    <t>JAGRAN</t>
  </si>
  <si>
    <t>Shriram Properties Ltd</t>
  </si>
  <si>
    <t>SHRIRAMPPS</t>
  </si>
  <si>
    <t>Lotus Chocolate Company Ltd</t>
  </si>
  <si>
    <t>LOTUSCHO</t>
  </si>
  <si>
    <t>Kiri Industries Ltd</t>
  </si>
  <si>
    <t>KIRIINDUS</t>
  </si>
  <si>
    <t>BLS E-Services Ltd</t>
  </si>
  <si>
    <t>BLSE</t>
  </si>
  <si>
    <t>NDR Auto Components Ltd</t>
  </si>
  <si>
    <t>NDRAUTO</t>
  </si>
  <si>
    <t>Sterling Tools Ltd</t>
  </si>
  <si>
    <t>STERTOOLS</t>
  </si>
  <si>
    <t>Mercury Ev-Tech Ltd</t>
  </si>
  <si>
    <t>MERCURYEV</t>
  </si>
  <si>
    <t>Heranba Industries Ltd</t>
  </si>
  <si>
    <t>HERANBA</t>
  </si>
  <si>
    <t>HDFC Gold Exchange Traded Fund</t>
  </si>
  <si>
    <t>HDFCGOLD</t>
  </si>
  <si>
    <t>ICICI Prudential Gold ETF</t>
  </si>
  <si>
    <t>GOLDIETF</t>
  </si>
  <si>
    <t>Deccan Gold Mines Ltd</t>
  </si>
  <si>
    <t>DECNGOLD</t>
  </si>
  <si>
    <t>D Link (India) Limited</t>
  </si>
  <si>
    <t>DLINKINDIA</t>
  </si>
  <si>
    <t>Hariom Pipe Industries Ltd</t>
  </si>
  <si>
    <t>HARIOMPIPE</t>
  </si>
  <si>
    <t>Nippon India ETF Nifty Next 50 Junior BeES</t>
  </si>
  <si>
    <t>JUNIORBEES</t>
  </si>
  <si>
    <t>Salzer Electronics Ltd</t>
  </si>
  <si>
    <t>SALZERELEC</t>
  </si>
  <si>
    <t>Jaiprakash Associates Ltd</t>
  </si>
  <si>
    <t>JPASSOCIAT</t>
  </si>
  <si>
    <t>Ceinsys Tech Ltd</t>
  </si>
  <si>
    <t>CEINSYSTECH</t>
  </si>
  <si>
    <t>Hind Rectifiers Ltd</t>
  </si>
  <si>
    <t>HIRECT</t>
  </si>
  <si>
    <t>Satin Creditcare Network Ltd</t>
  </si>
  <si>
    <t>SATIN</t>
  </si>
  <si>
    <t>TAJ GVK Hotels and Resorts Ltd</t>
  </si>
  <si>
    <t>TAJGVK</t>
  </si>
  <si>
    <t>Wheels India Ltd</t>
  </si>
  <si>
    <t>WHEELS</t>
  </si>
  <si>
    <t>Excel Industries Ltd</t>
  </si>
  <si>
    <t>EXCELINDUS</t>
  </si>
  <si>
    <t>Yatra Online Ltd</t>
  </si>
  <si>
    <t>YATRA</t>
  </si>
  <si>
    <t>B L Kashyap and Sons Ltd</t>
  </si>
  <si>
    <t>BLKASHYAP</t>
  </si>
  <si>
    <t>Syncom Formulations (India) Ltd</t>
  </si>
  <si>
    <t>SYNCOMF</t>
  </si>
  <si>
    <t>Capital India Finance Ltd</t>
  </si>
  <si>
    <t>CIFL</t>
  </si>
  <si>
    <t>Jindal Drilling and Industries Ltd</t>
  </si>
  <si>
    <t>JINDRILL</t>
  </si>
  <si>
    <t>G M Breweries Ltd</t>
  </si>
  <si>
    <t>GMBREW</t>
  </si>
  <si>
    <t>Divgi TorqTransfer Systems Ltd</t>
  </si>
  <si>
    <t>DIVGIITTS</t>
  </si>
  <si>
    <t>MSP Steel &amp; Power Ltd</t>
  </si>
  <si>
    <t>MSPL</t>
  </si>
  <si>
    <t>Suratwwala Business Group Ltd</t>
  </si>
  <si>
    <t>SBGLP</t>
  </si>
  <si>
    <t>Advait Infratech Ltd</t>
  </si>
  <si>
    <t>ADVAIT</t>
  </si>
  <si>
    <t>Electrical Components &amp; Equipment</t>
  </si>
  <si>
    <t>GKW Ltd</t>
  </si>
  <si>
    <t>GKWLIMITED</t>
  </si>
  <si>
    <t>Fedders Holding Ltd</t>
  </si>
  <si>
    <t>FEDDERSHOL</t>
  </si>
  <si>
    <t>Praveg Ltd</t>
  </si>
  <si>
    <t>PRAVEG</t>
  </si>
  <si>
    <t>GNA Axles Ltd</t>
  </si>
  <si>
    <t>GNA</t>
  </si>
  <si>
    <t>Matrimony.Com Ltd</t>
  </si>
  <si>
    <t>MATRIMONY</t>
  </si>
  <si>
    <t>Reliance Industrial Infrastructure Ltd</t>
  </si>
  <si>
    <t>RIIL</t>
  </si>
  <si>
    <t>Talbros Automotive Components Ltd</t>
  </si>
  <si>
    <t>TALBROAUTO</t>
  </si>
  <si>
    <t>GRP Ltd</t>
  </si>
  <si>
    <t>GRPLTD</t>
  </si>
  <si>
    <t>ASM Technologies Ltd</t>
  </si>
  <si>
    <t>ASMTEC</t>
  </si>
  <si>
    <t>Suyog Telematics Ltd</t>
  </si>
  <si>
    <t>SUYOG</t>
  </si>
  <si>
    <t>Bigbloc Construction Ltd</t>
  </si>
  <si>
    <t>BIGBLOC</t>
  </si>
  <si>
    <t>GTPL Hathway Ltd</t>
  </si>
  <si>
    <t>GTPL</t>
  </si>
  <si>
    <t>Sahasra Electronic Solutions Ltd</t>
  </si>
  <si>
    <t>SAHASRA</t>
  </si>
  <si>
    <t>Eco Recycling Ltd</t>
  </si>
  <si>
    <t>ECORECO</t>
  </si>
  <si>
    <t>Camlin Fine Sciences Ltd</t>
  </si>
  <si>
    <t>CAMLINFINE</t>
  </si>
  <si>
    <t>India Power Corporation Ltd</t>
  </si>
  <si>
    <t>DPSCLTD</t>
  </si>
  <si>
    <t>Sirca Paints India Ltd</t>
  </si>
  <si>
    <t>SIRCA</t>
  </si>
  <si>
    <t>Suryoday Small Finance Bank Ltd</t>
  </si>
  <si>
    <t>SURYODAY</t>
  </si>
  <si>
    <t>Jyoti Resins and Adhesives Ltd</t>
  </si>
  <si>
    <t>JYOTIRES</t>
  </si>
  <si>
    <t>I G Petrochemicals Ltd</t>
  </si>
  <si>
    <t>IGPL</t>
  </si>
  <si>
    <t>Renaissance Global Ltd</t>
  </si>
  <si>
    <t>RGL</t>
  </si>
  <si>
    <t>VL E-Governance &amp; IT Solutions Ltd</t>
  </si>
  <si>
    <t>VLEGOV</t>
  </si>
  <si>
    <t>Balmer Lawrie Investments Ltd</t>
  </si>
  <si>
    <t>BLIL</t>
  </si>
  <si>
    <t>Bombay Super Hybrid Seeds Ltd</t>
  </si>
  <si>
    <t>BSHSL</t>
  </si>
  <si>
    <t>Atul Auto Ltd</t>
  </si>
  <si>
    <t>ATULAUTO</t>
  </si>
  <si>
    <t>Three Wheelers</t>
  </si>
  <si>
    <t>Roto Pumps Ltd</t>
  </si>
  <si>
    <t>ROTO</t>
  </si>
  <si>
    <t>Beta Drugs Ltd</t>
  </si>
  <si>
    <t>BETA</t>
  </si>
  <si>
    <t>Sadhana Nitro Chem Ltd</t>
  </si>
  <si>
    <t>SADHNANIQ</t>
  </si>
  <si>
    <t>Brightcom Group Ltd</t>
  </si>
  <si>
    <t>BCG</t>
  </si>
  <si>
    <t>GPT Infraprojects Ltd</t>
  </si>
  <si>
    <t>GPTINFRA</t>
  </si>
  <si>
    <t>Mufin Green Finance Ltd</t>
  </si>
  <si>
    <t>MUFIN</t>
  </si>
  <si>
    <t>Rane (Madras) Ltd</t>
  </si>
  <si>
    <t>RML</t>
  </si>
  <si>
    <t>Sportking India Ltd</t>
  </si>
  <si>
    <t>SPORTKING</t>
  </si>
  <si>
    <t>SMC Global Securities Ltd</t>
  </si>
  <si>
    <t>SMCGLOBAL</t>
  </si>
  <si>
    <t>Vardhman Holdings Ltd</t>
  </si>
  <si>
    <t>VHL</t>
  </si>
  <si>
    <t>Swelect Energy Systems Ltd</t>
  </si>
  <si>
    <t>SWELECTES</t>
  </si>
  <si>
    <t>Filatex India Ltd</t>
  </si>
  <si>
    <t>FILATEX</t>
  </si>
  <si>
    <t>Bharat Wire Ropes Ltd</t>
  </si>
  <si>
    <t>BHARATWIRE</t>
  </si>
  <si>
    <t>Udaipur Cement Works Ltd</t>
  </si>
  <si>
    <t>UDAICEMENT</t>
  </si>
  <si>
    <t>Amines and Plasticizers Ltd</t>
  </si>
  <si>
    <t>AMNPLST</t>
  </si>
  <si>
    <t>DEE Development Engineers Ltd</t>
  </si>
  <si>
    <t>DEEDEV</t>
  </si>
  <si>
    <t>Allied Digital Services Ltd</t>
  </si>
  <si>
    <t>ADSL</t>
  </si>
  <si>
    <t>Bajaj Steel Industries Ltd</t>
  </si>
  <si>
    <t>BAJAJST</t>
  </si>
  <si>
    <t>Sat Industries Ltd</t>
  </si>
  <si>
    <t>SATINDLTD</t>
  </si>
  <si>
    <t>Kokuyo Camlin Ltd</t>
  </si>
  <si>
    <t>KOKUYOCMLN</t>
  </si>
  <si>
    <t>Monte Carlo Fashions Ltd</t>
  </si>
  <si>
    <t>MONTECARLO</t>
  </si>
  <si>
    <t>Dcm Shriram Industries Ltd</t>
  </si>
  <si>
    <t>DCMSRIND</t>
  </si>
  <si>
    <t>Associated Alcohols &amp; Breweries Ltd</t>
  </si>
  <si>
    <t>ASALCBR</t>
  </si>
  <si>
    <t>Alldigi Tech Ltd</t>
  </si>
  <si>
    <t>ALLDIGI</t>
  </si>
  <si>
    <t>Irm Energy Ltd</t>
  </si>
  <si>
    <t>IRMENERGY</t>
  </si>
  <si>
    <t>India Motor Parts &amp; Accessories Ltd</t>
  </si>
  <si>
    <t>IMPAL</t>
  </si>
  <si>
    <t>Sigachi Industries Ltd</t>
  </si>
  <si>
    <t>SIGACHI</t>
  </si>
  <si>
    <t>Walchandnagar Industries Ltd</t>
  </si>
  <si>
    <t>WALCHANNAG</t>
  </si>
  <si>
    <t>Vintage Coffee and Beverages Ltd</t>
  </si>
  <si>
    <t>VINCOFE</t>
  </si>
  <si>
    <t>Agarwal Industrial Corporation Ltd</t>
  </si>
  <si>
    <t>AGARIND</t>
  </si>
  <si>
    <t>Wealth First Portfolio Managers Ltd</t>
  </si>
  <si>
    <t>WEALTH</t>
  </si>
  <si>
    <t>Southern Petrochemical Industries Corporation Ltd</t>
  </si>
  <si>
    <t>SPIC</t>
  </si>
  <si>
    <t>BCL Industries Ltd</t>
  </si>
  <si>
    <t>BCLIND</t>
  </si>
  <si>
    <t>Paushak Ltd</t>
  </si>
  <si>
    <t>PAUSHAKLTD</t>
  </si>
  <si>
    <t>Zota Health Care Ltd</t>
  </si>
  <si>
    <t>ZOTA</t>
  </si>
  <si>
    <t>Chemfab Alkalis Ltd</t>
  </si>
  <si>
    <t>CHEMFAB</t>
  </si>
  <si>
    <t>Peninsula Land Ltd</t>
  </si>
  <si>
    <t>PENINLAND</t>
  </si>
  <si>
    <t>Dynacons Systems and Solutions Ltd</t>
  </si>
  <si>
    <t>DSSL</t>
  </si>
  <si>
    <t>Dhunseri Ventures Ltd</t>
  </si>
  <si>
    <t>DVL</t>
  </si>
  <si>
    <t>Vertoz Ltd</t>
  </si>
  <si>
    <t>VERTOZ</t>
  </si>
  <si>
    <t>Hexa Tradex Ltd</t>
  </si>
  <si>
    <t>HEXATRADEX</t>
  </si>
  <si>
    <t>Jaykay Enterprises Ltd</t>
  </si>
  <si>
    <t>JAYKAY</t>
  </si>
  <si>
    <t>Eimco Elecon (India) Ltd</t>
  </si>
  <si>
    <t>EIMCOELECO</t>
  </si>
  <si>
    <t>5Paisa Capital Ltd</t>
  </si>
  <si>
    <t>5PAISA</t>
  </si>
  <si>
    <t>India Nippon Electricals Ltd</t>
  </si>
  <si>
    <t>INDNIPPON</t>
  </si>
  <si>
    <t>Borosil Scientific Ltd</t>
  </si>
  <si>
    <t>BOROSCI</t>
  </si>
  <si>
    <t>Kabra Extrusion Technik Ltd</t>
  </si>
  <si>
    <t>KABRAEXTRU</t>
  </si>
  <si>
    <t>Asian Energy Services Ltd</t>
  </si>
  <si>
    <t>ASIANENE</t>
  </si>
  <si>
    <t>Chaman Lal Setia Exports Ltd</t>
  </si>
  <si>
    <t>CLSEL</t>
  </si>
  <si>
    <t>Om Infra Ltd</t>
  </si>
  <si>
    <t>OMINFRAL</t>
  </si>
  <si>
    <t>Butterfly Gandhimathi Appliances Ltd</t>
  </si>
  <si>
    <t>BUTTERFLY</t>
  </si>
  <si>
    <t>Mangalore Chemicals and Fertilisers Ltd</t>
  </si>
  <si>
    <t>MANGCHEFER</t>
  </si>
  <si>
    <t>Radhika Jeweltech Ltd</t>
  </si>
  <si>
    <t>RADHIKAJWE</t>
  </si>
  <si>
    <t>Arman Financial Services Ltd</t>
  </si>
  <si>
    <t>ARMANFIN</t>
  </si>
  <si>
    <t>Automobile Corp Of Goa Ltd</t>
  </si>
  <si>
    <t>ACGL</t>
  </si>
  <si>
    <t>Remus Pharmaceuticals Ltd</t>
  </si>
  <si>
    <t>REMUS</t>
  </si>
  <si>
    <t>Yuken India Ltd</t>
  </si>
  <si>
    <t>YUKEN</t>
  </si>
  <si>
    <t>Steelcast Ltd</t>
  </si>
  <si>
    <t>STEELCAS</t>
  </si>
  <si>
    <t>ULTRAMARINE &amp; PIGMENTS Ltd</t>
  </si>
  <si>
    <t>ULTRAMAR</t>
  </si>
  <si>
    <t>Forbes Precision Tools and Machine Parts Ltd</t>
  </si>
  <si>
    <t>TOTEM</t>
  </si>
  <si>
    <t>Panorama Studios International Ltd</t>
  </si>
  <si>
    <t>PANORAMA</t>
  </si>
  <si>
    <t>Madras Fertilizers Ltd</t>
  </si>
  <si>
    <t>MADRASFERT</t>
  </si>
  <si>
    <t>Yamuna Syndicate Ltd</t>
  </si>
  <si>
    <t>YSL</t>
  </si>
  <si>
    <t>Everest Industries Ltd</t>
  </si>
  <si>
    <t>EVERESTIND</t>
  </si>
  <si>
    <t>Diffusion Engineers Ltd</t>
  </si>
  <si>
    <t>DIFFNKG</t>
  </si>
  <si>
    <t>Allcargo Gati Ltd</t>
  </si>
  <si>
    <t>ACLGATI</t>
  </si>
  <si>
    <t>Z F Steering Gear (India) Ltd</t>
  </si>
  <si>
    <t>ZFSTEERING</t>
  </si>
  <si>
    <t>Solex Energy Ltd</t>
  </si>
  <si>
    <t>SOLEX</t>
  </si>
  <si>
    <t>JG Chemicals Ltd</t>
  </si>
  <si>
    <t>JGCHEM</t>
  </si>
  <si>
    <t>Himatsingka Seide Ltd</t>
  </si>
  <si>
    <t>HIMATSEIDE</t>
  </si>
  <si>
    <t>Hi-Tech Gears Ltd</t>
  </si>
  <si>
    <t>HITECHGEAR</t>
  </si>
  <si>
    <t>Arihant Superstructures Ltd</t>
  </si>
  <si>
    <t>ARIHANTSUP</t>
  </si>
  <si>
    <t>Kotak Nifty 50 ETF</t>
  </si>
  <si>
    <t>NIFTY1</t>
  </si>
  <si>
    <t>Dhunseri Investments Ltd</t>
  </si>
  <si>
    <t>DHUNINV</t>
  </si>
  <si>
    <t>Fairchem Organics Ltd</t>
  </si>
  <si>
    <t>FAIRCHEMOR</t>
  </si>
  <si>
    <t>Mishtann Foods Ltd</t>
  </si>
  <si>
    <t>MISHTANN</t>
  </si>
  <si>
    <t>Western Carriers (India) Ltd</t>
  </si>
  <si>
    <t>WCIL</t>
  </si>
  <si>
    <t>Oriental Rail Infrastructure Ltd</t>
  </si>
  <si>
    <t>ORIRAIL</t>
  </si>
  <si>
    <t>Ramco Systems Ltd</t>
  </si>
  <si>
    <t>RAMCOSYS</t>
  </si>
  <si>
    <t>Kopran Ltd</t>
  </si>
  <si>
    <t>KOPRAN</t>
  </si>
  <si>
    <t>Fratelli Vineyards Ltd</t>
  </si>
  <si>
    <t>FRATELLI</t>
  </si>
  <si>
    <t>Rhetan TMT Ltd</t>
  </si>
  <si>
    <t>RHETAN</t>
  </si>
  <si>
    <t>Steel</t>
  </si>
  <si>
    <t>Likhitha Infrastructure Ltd</t>
  </si>
  <si>
    <t>LIKHITHA</t>
  </si>
  <si>
    <t>Steel Exchange India Ltd</t>
  </si>
  <si>
    <t>STEELXIND</t>
  </si>
  <si>
    <t>Punjab Chemicals and Crop Protection Ltd</t>
  </si>
  <si>
    <t>PUNJABCHEM</t>
  </si>
  <si>
    <t>Kellton Tech Solutions Ltd</t>
  </si>
  <si>
    <t>KELLTONTEC</t>
  </si>
  <si>
    <t>Spacenet Enterprises India Ltd</t>
  </si>
  <si>
    <t>SPCENET</t>
  </si>
  <si>
    <t>Texmaco Infrastructure &amp; Holdings Ltd</t>
  </si>
  <si>
    <t>TEXINFRA</t>
  </si>
  <si>
    <t>VLS Finance Ltd</t>
  </si>
  <si>
    <t>VLSFINANCE</t>
  </si>
  <si>
    <t>Dynamic Cables Ltd</t>
  </si>
  <si>
    <t>DYCL</t>
  </si>
  <si>
    <t>Munjal Auto Industries Ltd</t>
  </si>
  <si>
    <t>MUNJALAU</t>
  </si>
  <si>
    <t>One Point One Solutions Ltd</t>
  </si>
  <si>
    <t>ONEPOINT</t>
  </si>
  <si>
    <t>Bliss GVS Pharma Ltd</t>
  </si>
  <si>
    <t>BLISSGVS</t>
  </si>
  <si>
    <t>Kamdhenu Ltd</t>
  </si>
  <si>
    <t>KAMDHENU</t>
  </si>
  <si>
    <t>BMW Industries Ltd</t>
  </si>
  <si>
    <t>BMW</t>
  </si>
  <si>
    <t>Polo Queen Industrial and Fintech Ltd</t>
  </si>
  <si>
    <t>PQIF</t>
  </si>
  <si>
    <t>Andhra Sugars Ltd</t>
  </si>
  <si>
    <t>ANDHRSUGAR</t>
  </si>
  <si>
    <t>Kaycee Industries Ltd</t>
  </si>
  <si>
    <t>KAYCEEI</t>
  </si>
  <si>
    <t>GPT Healthcare Ltd</t>
  </si>
  <si>
    <t>GPTHEALTH</t>
  </si>
  <si>
    <t>Mukka Proteins Ltd</t>
  </si>
  <si>
    <t>MUKKA</t>
  </si>
  <si>
    <t>Crest Ventures Ltd</t>
  </si>
  <si>
    <t>CREST</t>
  </si>
  <si>
    <t>Centrum Capital Ltd</t>
  </si>
  <si>
    <t>CENTRUM</t>
  </si>
  <si>
    <t>Zee Media Corporation Ltd</t>
  </si>
  <si>
    <t>ZEEMEDIA</t>
  </si>
  <si>
    <t>Essen Speciality Films Ltd</t>
  </si>
  <si>
    <t>ESFL</t>
  </si>
  <si>
    <t>Rishabh Instruments Ltd</t>
  </si>
  <si>
    <t>RISHABH</t>
  </si>
  <si>
    <t>Simplex Infrastructures Ltd</t>
  </si>
  <si>
    <t>SIMPLEXINF</t>
  </si>
  <si>
    <t>SPML Infra Ltd</t>
  </si>
  <si>
    <t>SPMLINFRA</t>
  </si>
  <si>
    <t>Tourism Finance Corporation of India Ltd</t>
  </si>
  <si>
    <t>TFCILTD</t>
  </si>
  <si>
    <t>Rico Auto Industries Ltd</t>
  </si>
  <si>
    <t>RICOAUTO</t>
  </si>
  <si>
    <t>Industrial and Prudential Investment Co Ltd</t>
  </si>
  <si>
    <t>INDPRUD</t>
  </si>
  <si>
    <t>AMIC Forging Ltd</t>
  </si>
  <si>
    <t>AMIC</t>
  </si>
  <si>
    <t>Best Agrolife Ltd</t>
  </si>
  <si>
    <t>BESTAGRO</t>
  </si>
  <si>
    <t>Sree Rayalaseema Hi-Strength Hypo Ltd</t>
  </si>
  <si>
    <t>SRHHYPOLTD</t>
  </si>
  <si>
    <t>Ester Industries Ltd</t>
  </si>
  <si>
    <t>ESTER</t>
  </si>
  <si>
    <t>Shree Digvijay Cement Co Ltd</t>
  </si>
  <si>
    <t>SHREDIGCEM</t>
  </si>
  <si>
    <t>Krishana Phoschem Ltd</t>
  </si>
  <si>
    <t>KRISHANA</t>
  </si>
  <si>
    <t>Popular Vehicles and Services Ltd</t>
  </si>
  <si>
    <t>PVSL</t>
  </si>
  <si>
    <t>Tamilnadu Newsprint &amp; Papers Ltd</t>
  </si>
  <si>
    <t>TNPL</t>
  </si>
  <si>
    <t>Subex Ltd</t>
  </si>
  <si>
    <t>SUBEXLTD</t>
  </si>
  <si>
    <t>Hardwyn India Ltd</t>
  </si>
  <si>
    <t>HARDWYN</t>
  </si>
  <si>
    <t>Building Products - Glass</t>
  </si>
  <si>
    <t>Pakka Limited</t>
  </si>
  <si>
    <t>PAKKA</t>
  </si>
  <si>
    <t>GRM Overseas Ltd</t>
  </si>
  <si>
    <t>GRMOVER</t>
  </si>
  <si>
    <t>Veefin Solutions Ltd</t>
  </si>
  <si>
    <t>VEEFIN</t>
  </si>
  <si>
    <t>Application Software</t>
  </si>
  <si>
    <t>Prakash Pipes Ltd</t>
  </si>
  <si>
    <t>PPL</t>
  </si>
  <si>
    <t>Lincoln Pharmaceuticals Ltd</t>
  </si>
  <si>
    <t>LINCOLN</t>
  </si>
  <si>
    <t>Dhampur Sugar Mills Ltd</t>
  </si>
  <si>
    <t>DHAMPURSUG</t>
  </si>
  <si>
    <t>Kothari Petrochemicals Ltd</t>
  </si>
  <si>
    <t>KOTHARIPET</t>
  </si>
  <si>
    <t>AFCOM Holdings Ltd</t>
  </si>
  <si>
    <t>AFCOM</t>
  </si>
  <si>
    <t>Indo Amines Ltd</t>
  </si>
  <si>
    <t>INDOAMIN</t>
  </si>
  <si>
    <t>GFL Ltd</t>
  </si>
  <si>
    <t>GFLLIMITED</t>
  </si>
  <si>
    <t>KMC Speciality Hospitals (India) Ltd</t>
  </si>
  <si>
    <t>KMCSHIL</t>
  </si>
  <si>
    <t>Capital Small Finance Bank Ltd</t>
  </si>
  <si>
    <t>CAPITALSFB</t>
  </si>
  <si>
    <t>Shiva Cement Ltd</t>
  </si>
  <si>
    <t>SHIVACEM</t>
  </si>
  <si>
    <t>Ngl Fine Chem Ltd</t>
  </si>
  <si>
    <t>NGLFINE</t>
  </si>
  <si>
    <t>TV Today Network Limited</t>
  </si>
  <si>
    <t>TVTODAY</t>
  </si>
  <si>
    <t>Gulshan Polyols Ltd</t>
  </si>
  <si>
    <t>GULPOLY</t>
  </si>
  <si>
    <t>Enkei Wheels (India) Ltd</t>
  </si>
  <si>
    <t>ENKEIWHEL</t>
  </si>
  <si>
    <t>Asian Star Co Ltd</t>
  </si>
  <si>
    <t>ASTAR</t>
  </si>
  <si>
    <t>Jagsonpal Pharmaceuticals Ltd</t>
  </si>
  <si>
    <t>JAGSNPHARM</t>
  </si>
  <si>
    <t>Avadh Sugar &amp; Energy Ltd</t>
  </si>
  <si>
    <t>AVADHSUGAR</t>
  </si>
  <si>
    <t>Windsor Machines Ltd</t>
  </si>
  <si>
    <t>WINDMACHIN</t>
  </si>
  <si>
    <t>Khazanchi Jewellers Ltd</t>
  </si>
  <si>
    <t>KHAZANCHI</t>
  </si>
  <si>
    <t>Apparel, Accessories &amp; Luxury Goods</t>
  </si>
  <si>
    <t>Raj Rayon Industries Ltd</t>
  </si>
  <si>
    <t>RAJRILTD</t>
  </si>
  <si>
    <t>Control Print Ltd</t>
  </si>
  <si>
    <t>CONTROLPR</t>
  </si>
  <si>
    <t>Ice Make Refrigeration Ltd</t>
  </si>
  <si>
    <t>ICEMAKE</t>
  </si>
  <si>
    <t>AVT Natural Products Ltd</t>
  </si>
  <si>
    <t>AVTNPL</t>
  </si>
  <si>
    <t>Vascon Engineers Ltd</t>
  </si>
  <si>
    <t>VASCONEQ</t>
  </si>
  <si>
    <t>Selan Exploration Technology Ltd</t>
  </si>
  <si>
    <t>SELAN</t>
  </si>
  <si>
    <t>Beekay Steel Industries Ltd</t>
  </si>
  <si>
    <t>BEEKAY</t>
  </si>
  <si>
    <t>Timex Group India Ltd</t>
  </si>
  <si>
    <t>TIMEX</t>
  </si>
  <si>
    <t>Aurum Proptech Ltd</t>
  </si>
  <si>
    <t>AURUM</t>
  </si>
  <si>
    <t>Oswal Greentech Ltd</t>
  </si>
  <si>
    <t>OSWALGREEN</t>
  </si>
  <si>
    <t>Xchanging Solutions Ltd</t>
  </si>
  <si>
    <t>XCHANGING</t>
  </si>
  <si>
    <t>Snowman Logistics Ltd</t>
  </si>
  <si>
    <t>SNOWMAN</t>
  </si>
  <si>
    <t>Sandesh Ltd</t>
  </si>
  <si>
    <t>SANDESH</t>
  </si>
  <si>
    <t>Dwarikesh Sugar Industries Ltd</t>
  </si>
  <si>
    <t>DWARKESH</t>
  </si>
  <si>
    <t>HLV Ltd</t>
  </si>
  <si>
    <t>HLVLTD</t>
  </si>
  <si>
    <t>Kirloskar Electric Company Ltd</t>
  </si>
  <si>
    <t>KECL</t>
  </si>
  <si>
    <t>Maan Aluminium Ltd</t>
  </si>
  <si>
    <t>MAANALU</t>
  </si>
  <si>
    <t>Heubach Colorants India Ltd</t>
  </si>
  <si>
    <t>HEUBACHIND</t>
  </si>
  <si>
    <t>Uttam Sugar Mills Ltd</t>
  </si>
  <si>
    <t>UTTAMSUGAR</t>
  </si>
  <si>
    <t>Century Enka Ltd</t>
  </si>
  <si>
    <t>CENTENKA</t>
  </si>
  <si>
    <t>Vimta Labs Ltd</t>
  </si>
  <si>
    <t>VIMTALABS</t>
  </si>
  <si>
    <t>Finkurve Financial Services Ltd</t>
  </si>
  <si>
    <t>FINKURVE</t>
  </si>
  <si>
    <t>Aym Syntex Ltd</t>
  </si>
  <si>
    <t>AYMSYNTEX</t>
  </si>
  <si>
    <t>R K Swamy Ltd</t>
  </si>
  <si>
    <t>RKSWAMY</t>
  </si>
  <si>
    <t>Electrotherm (India) Ltd</t>
  </si>
  <si>
    <t>ELECTHERM</t>
  </si>
  <si>
    <t>Cellecor Gadgets Ltd</t>
  </si>
  <si>
    <t>CELLECOR</t>
  </si>
  <si>
    <t>Signpost India Ltd</t>
  </si>
  <si>
    <t>SIGNPOST</t>
  </si>
  <si>
    <t>Kernex Microsystems (India) Ltd</t>
  </si>
  <si>
    <t>KERNEX</t>
  </si>
  <si>
    <t>Saurashtra Cement Ltd</t>
  </si>
  <si>
    <t>SAURASHCEM</t>
  </si>
  <si>
    <t>Manali Petrochemicals Ltd</t>
  </si>
  <si>
    <t>MANALIPETC</t>
  </si>
  <si>
    <t>Macpower CNC Machines Ltd</t>
  </si>
  <si>
    <t>MACPOWER</t>
  </si>
  <si>
    <t>Shankara Building Products Ltd</t>
  </si>
  <si>
    <t>SHANKARA</t>
  </si>
  <si>
    <t>Arihant Capital Markets Ltd</t>
  </si>
  <si>
    <t>ARIHANTCAP</t>
  </si>
  <si>
    <t>Orient Technologies Ltd</t>
  </si>
  <si>
    <t>ORIENTTECH</t>
  </si>
  <si>
    <t>Cosmic CRF Ltd</t>
  </si>
  <si>
    <t>COSMICCRF</t>
  </si>
  <si>
    <t>Bajaj Healthcare Ltd</t>
  </si>
  <si>
    <t>BAJAJHCARE</t>
  </si>
  <si>
    <t>Jagatjit Industries Ltd</t>
  </si>
  <si>
    <t>JAGAJITIND</t>
  </si>
  <si>
    <t>Manoj Vaibhav Gems N Jewellers Ltd</t>
  </si>
  <si>
    <t>MVGJL</t>
  </si>
  <si>
    <t>Last Mile Enterprises Ltd</t>
  </si>
  <si>
    <t>LASTMILE</t>
  </si>
  <si>
    <t>Credo Brands Marketing Ltd</t>
  </si>
  <si>
    <t>MUFTI</t>
  </si>
  <si>
    <t>Men's Clothing</t>
  </si>
  <si>
    <t>3B Blackbio DX Ltd</t>
  </si>
  <si>
    <t>3BBLACKBIO</t>
  </si>
  <si>
    <t>Fertilizers &amp; Agricultural Chemicals</t>
  </si>
  <si>
    <t>Uniphos Enterprises Ltd</t>
  </si>
  <si>
    <t>UNIENTER</t>
  </si>
  <si>
    <t>Aaswa Trading and Exports Ltd</t>
  </si>
  <si>
    <t>TCC</t>
  </si>
  <si>
    <t>Real Estate Services</t>
  </si>
  <si>
    <t>Creative Newtech Ltd</t>
  </si>
  <si>
    <t>CREATIVE</t>
  </si>
  <si>
    <t>Taneja Aerospace and Aviation Ltd</t>
  </si>
  <si>
    <t>TANAA</t>
  </si>
  <si>
    <t>Emkay Taps and Cutting Tools Ltd</t>
  </si>
  <si>
    <t>EMKAYTOOLS</t>
  </si>
  <si>
    <t>SAR Televenture Ltd</t>
  </si>
  <si>
    <t>SARTELE</t>
  </si>
  <si>
    <t>GIC Housing Finance Ltd</t>
  </si>
  <si>
    <t>GICHSGFIN</t>
  </si>
  <si>
    <t>Ksolves India Ltd</t>
  </si>
  <si>
    <t>KSOLVES</t>
  </si>
  <si>
    <t>Arrow Greentech Ltd</t>
  </si>
  <si>
    <t>ARROWGREEN</t>
  </si>
  <si>
    <t>Trident Techlabs Ltd</t>
  </si>
  <si>
    <t>TECHLABS</t>
  </si>
  <si>
    <t>Kross Ltd</t>
  </si>
  <si>
    <t>KROSS</t>
  </si>
  <si>
    <t>AGI Infra Ltd</t>
  </si>
  <si>
    <t>AGIIL</t>
  </si>
  <si>
    <t>Valiant Organics Ltd</t>
  </si>
  <si>
    <t>VALIANTORG</t>
  </si>
  <si>
    <t>Mafatlal Industries Ltd</t>
  </si>
  <si>
    <t>MAFATIND</t>
  </si>
  <si>
    <t>Kuantum Papers Ltd</t>
  </si>
  <si>
    <t>KUANTUM</t>
  </si>
  <si>
    <t>Max India Ltd</t>
  </si>
  <si>
    <t>MAXIND</t>
  </si>
  <si>
    <t>Wardwizard Innovations &amp; Mobility Ltd</t>
  </si>
  <si>
    <t>WARDINMOBI</t>
  </si>
  <si>
    <t>Indo Rama Synthetics (India) Ltd</t>
  </si>
  <si>
    <t>INDORAMA</t>
  </si>
  <si>
    <t>Aptech Ltd</t>
  </si>
  <si>
    <t>APTECHT</t>
  </si>
  <si>
    <t>Gala Precision Engineering Ltd</t>
  </si>
  <si>
    <t>GALAPREC</t>
  </si>
  <si>
    <t>TGV SRAAC Ltd</t>
  </si>
  <si>
    <t>TGVSL</t>
  </si>
  <si>
    <t>Saint-Gobain Sekurit India Ltd</t>
  </si>
  <si>
    <t>SAINTGOBAIN</t>
  </si>
  <si>
    <t>New Delhi Television Ltd</t>
  </si>
  <si>
    <t>NDTV</t>
  </si>
  <si>
    <t>IIRM Holdings India Ltd</t>
  </si>
  <si>
    <t>IIRM</t>
  </si>
  <si>
    <t>Vantage Knowledge Academy Ltd</t>
  </si>
  <si>
    <t>VKAL</t>
  </si>
  <si>
    <t>Kotyark Industries Ltd</t>
  </si>
  <si>
    <t>KOTYARK</t>
  </si>
  <si>
    <t>Benares Hotels Ltd</t>
  </si>
  <si>
    <t>BENARAS</t>
  </si>
  <si>
    <t>Prime Securities Ltd</t>
  </si>
  <si>
    <t>PRIMESECU</t>
  </si>
  <si>
    <t>Magadh Sugar &amp; Energy Ltd</t>
  </si>
  <si>
    <t>MAGADSUGAR</t>
  </si>
  <si>
    <t>Zuari Industries Ltd</t>
  </si>
  <si>
    <t>ZUARIIND</t>
  </si>
  <si>
    <t>Ritco Logistics Ltd</t>
  </si>
  <si>
    <t>RITCO</t>
  </si>
  <si>
    <t>Investment Trust of India Ltd</t>
  </si>
  <si>
    <t>THEINVEST</t>
  </si>
  <si>
    <t>CFF Fluid Control Ltd</t>
  </si>
  <si>
    <t>CFF</t>
  </si>
  <si>
    <t>Aerospace &amp; Defense</t>
  </si>
  <si>
    <t>20 Microns Ltd</t>
  </si>
  <si>
    <t>20MICRONS</t>
  </si>
  <si>
    <t>Satia Industries Ltd</t>
  </si>
  <si>
    <t>SATIA</t>
  </si>
  <si>
    <t>AGS Transact Technologies Ltd</t>
  </si>
  <si>
    <t>AGSTRA</t>
  </si>
  <si>
    <t>Automotive Stampings and Assemblies Ltd</t>
  </si>
  <si>
    <t>ASAL</t>
  </si>
  <si>
    <t>Morganite Crucible (India) Ltd</t>
  </si>
  <si>
    <t>MORGANITE</t>
  </si>
  <si>
    <t>Sika Interplant Systems Ltd</t>
  </si>
  <si>
    <t>SIKA</t>
  </si>
  <si>
    <t>IST Ltd</t>
  </si>
  <si>
    <t>ISTLTD</t>
  </si>
  <si>
    <t>Nelcast Ltd</t>
  </si>
  <si>
    <t>NELCAST</t>
  </si>
  <si>
    <t>Sahana System Ltd</t>
  </si>
  <si>
    <t>SAHANA</t>
  </si>
  <si>
    <t>NINtec Systems Ltd</t>
  </si>
  <si>
    <t>NINSYS</t>
  </si>
  <si>
    <t>Pudumjee Paper Products Ltd</t>
  </si>
  <si>
    <t>PDMJEPAPER</t>
  </si>
  <si>
    <t>Tuticorin Alkali Chemicals and Fertilizers Ltd</t>
  </si>
  <si>
    <t>TUTIALKA</t>
  </si>
  <si>
    <t>Jaybharat Textiles and Real Estate Ltd</t>
  </si>
  <si>
    <t>JAYTEX</t>
  </si>
  <si>
    <t>STEL Holdings Ltd</t>
  </si>
  <si>
    <t>STEL</t>
  </si>
  <si>
    <t>Australian Premium Solar (India) Ltd</t>
  </si>
  <si>
    <t>APS</t>
  </si>
  <si>
    <t>Photovoltaic Solar Systems &amp; Equipment</t>
  </si>
  <si>
    <t>Vilas Transcore Ltd</t>
  </si>
  <si>
    <t>VILAS</t>
  </si>
  <si>
    <t>Elin Electronics Ltd</t>
  </si>
  <si>
    <t>ELIN</t>
  </si>
  <si>
    <t>Dharmaj Crop Guard Ltd</t>
  </si>
  <si>
    <t>DHARMAJ</t>
  </si>
  <si>
    <t>Vasa Denticity Ltd</t>
  </si>
  <si>
    <t>DENTALKART</t>
  </si>
  <si>
    <t>City Pulse Multiplex Ltd</t>
  </si>
  <si>
    <t>CPML</t>
  </si>
  <si>
    <t>Movies &amp; Entertainment</t>
  </si>
  <si>
    <t>Voith Paper Fabrics India Ltd</t>
  </si>
  <si>
    <t>VOITHPAPR</t>
  </si>
  <si>
    <t>Ashika Credit Capital Ltd</t>
  </si>
  <si>
    <t>ASHIKA</t>
  </si>
  <si>
    <t>Sunshine Capital Ltd</t>
  </si>
  <si>
    <t>SCL</t>
  </si>
  <si>
    <t>Jay Bharat Maruti Ltd</t>
  </si>
  <si>
    <t>JAYBARMARU</t>
  </si>
  <si>
    <t>NACL Industries Ltd</t>
  </si>
  <si>
    <t>NACLIND</t>
  </si>
  <si>
    <t>Shalimar Paints Ltd</t>
  </si>
  <si>
    <t>SHALPAINTS</t>
  </si>
  <si>
    <t>Ganesh Benzoplast Ltd</t>
  </si>
  <si>
    <t>GANESHBE</t>
  </si>
  <si>
    <t>Pacheli Industrial Finance Ltd</t>
  </si>
  <si>
    <t>PIFL</t>
  </si>
  <si>
    <t>Sical Logistics Ltd</t>
  </si>
  <si>
    <t>SICALLOG</t>
  </si>
  <si>
    <t>Kriti Industries (India) Limited</t>
  </si>
  <si>
    <t>KRITI</t>
  </si>
  <si>
    <t>Nahar Spinning Mills Ltd</t>
  </si>
  <si>
    <t>NAHARSPING</t>
  </si>
  <si>
    <t>Faze Three Ltd</t>
  </si>
  <si>
    <t>FAZE3Q</t>
  </si>
  <si>
    <t>Algoquant Fintech Ltd</t>
  </si>
  <si>
    <t>AQFINTECH</t>
  </si>
  <si>
    <t>Urja Global Ltd</t>
  </si>
  <si>
    <t>URJA</t>
  </si>
  <si>
    <t>Aditya Birla Money Ltd</t>
  </si>
  <si>
    <t>BIRLAMONEY</t>
  </si>
  <si>
    <t>Bodal Chemicals Ltd</t>
  </si>
  <si>
    <t>BODALCHEM</t>
  </si>
  <si>
    <t>Vinyas Innovative Technologies Ltd</t>
  </si>
  <si>
    <t>VINYAS</t>
  </si>
  <si>
    <t>Sarveshwar Foods Ltd</t>
  </si>
  <si>
    <t>SARVESHWAR</t>
  </si>
  <si>
    <t>Vashu Bhagnani Industries Ltd</t>
  </si>
  <si>
    <t>POOJAENT</t>
  </si>
  <si>
    <t>Shree Ganesh Remedies Ltd</t>
  </si>
  <si>
    <t>SGRL</t>
  </si>
  <si>
    <t>Shree Tirupati Balajee FIBC Ltd</t>
  </si>
  <si>
    <t>TIRUPATI</t>
  </si>
  <si>
    <t>Hazoor Multi Projects Ltd</t>
  </si>
  <si>
    <t>HAZOOR</t>
  </si>
  <si>
    <t>RDB Realty &amp; Infrastructure Ltd</t>
  </si>
  <si>
    <t>RDBRIL</t>
  </si>
  <si>
    <t>Krystal Integrated Services Ltd</t>
  </si>
  <si>
    <t>KRYSTAL</t>
  </si>
  <si>
    <t>Sutlej Textiles and Industries Ltd</t>
  </si>
  <si>
    <t>SUTLEJTEX</t>
  </si>
  <si>
    <t>Anuh Pharma Ltd</t>
  </si>
  <si>
    <t>ANUHPHR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</si>
  <si>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</si>
  <si>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</si>
  <si>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</si>
  <si>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</si>
  <si>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</si>
  <si>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</si>
  <si>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</si>
  <si>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</si>
  <si>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</si>
  <si>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</si>
  <si>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</si>
  <si>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</si>
  <si>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Capital Goods</t>
  </si>
  <si>
    <t>Consumer Durables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</si>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</sst>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AF229-6306-43EA-9D9C-F7F26FF743B9}" name="Table3" displayName="Table3" ref="A1:Z125" totalsRowShown="0">
  <sortState xmlns:xlrd2="http://schemas.microsoft.com/office/spreadsheetml/2017/richdata2" ref="A2:Z125">
    <sortCondition ref="Z1:Z125"/>
  </sortState>
  <tableColumns count="26">
    <tableColumn id="1" xr3:uid="{A43F9BA9-41C4-4F35-B193-DCB1CD9AD353}" name="Sub-Sector"/>
    <tableColumn id="2" xr3:uid="{8391CC08-A25B-4F5E-8467-6B026857F5C1}" name="Count" dataDxfId="48">
      <calculatedColumnFormula>COUNTIFS(Table2[Sub-Sector],Table3[[#This Row],[Sub-Sector]])</calculatedColumnFormula>
    </tableColumn>
    <tableColumn id="3" xr3:uid="{11184648-A13D-4120-97E5-0E56603142C5}" name="Uptrend" dataDxfId="47">
      <calculatedColumnFormula>COUNTIFS(Table2[Sub-Sector],Table3[[#This Row],[Sub-Sector]],Table2[Uptrend],"Uptrend")/Table3[[#This Row],[Count]]</calculatedColumnFormula>
    </tableColumn>
    <tableColumn id="4" xr3:uid="{F981CE09-DC57-4530-B7F7-4F9489016E7E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A3A16A0B-5C72-4696-88D4-CCA178417B27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EB2EE595-C9B5-46EE-8BC5-A207B17A95F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7252C5E0-7117-48DF-A97E-762DE4933775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03258E2E-7E00-458F-9BF1-B7B9E1E951EA}" name="RSI" dataDxfId="42">
      <calculatedColumnFormula>COUNTIFS(Table2[Sub-Sector],Table3[[#This Row],[Sub-Sector]],Table2[RSI Exponential â€“ 14D],"&gt;=50")/Table3[[#This Row],[Count]]</calculatedColumnFormula>
    </tableColumn>
    <tableColumn id="9" xr3:uid="{27BBD367-4527-4DE3-A178-B945E85FAC9D}" name="Relative Volume" dataDxfId="41">
      <calculatedColumnFormula>COUNTIFS(Table2[Sub-Sector],Table3[[#This Row],[Sub-Sector]],Table2[Relative Volume],"&gt;=1")/Table3[[#This Row],[Count]]</calculatedColumnFormula>
    </tableColumn>
    <tableColumn id="10" xr3:uid="{3FAFD819-A94F-446B-9A59-AFAA119E8249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5D2D5B97-C989-4149-BB88-47E1FA09FC04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52844FB0-C767-4FFA-9627-C4348DEE6E09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BF9F7E0-C959-4250-A2A7-0E162B5A4B20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527CB729-53D8-4ACA-999C-74DFCA3816B1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9C0BD55D-3A3B-45FE-915F-BE016A327BD5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CA338DFF-637A-4977-AEEF-0328D525DE76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A6872F94-F4DF-4F04-864A-1201AEF8F51D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6D3C5CDA-9D1B-49BB-BB98-734F78435C68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9A57A6D6-98D9-4AA4-8F79-A1DF0E2600D9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41A16509-5497-47C3-9F87-CA95497F3DEC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311F3F6-E2B5-478E-B81E-A9453D1687ED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C63055F7-7068-4541-BDCD-D9509AC051BA}" name="Sharpe Ratio" dataDxfId="28">
      <calculatedColumnFormula>COUNTIFS(Table2[Sub-Sector],Table3[[#This Row],[Sub-Sector]],Table2[Sharpe Ratio],"&gt;=0.10")/Table3[[#This Row],[Count]]</calculatedColumnFormula>
    </tableColumn>
    <tableColumn id="23" xr3:uid="{0CDEE72D-05B1-4FEB-813D-68AE7B39D8C0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A6DC3297-51E8-4D26-9C04-53B4707AF10A}" name="Rank" dataDxfId="26">
      <calculatedColumnFormula>_xlfn.RANK.AVG(Table3[[#This Row],[Score]],Table3[Score],1)</calculatedColumnFormula>
    </tableColumn>
    <tableColumn id="25" xr3:uid="{C1450187-B2F3-41C7-8DC0-D91123D8A2F1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A71E9B7-F05D-4CF8-94A1-3AB096725257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5CFD5C-25A7-4448-97F0-7C37FE3AA53E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7CA99773-2256-4198-B5FA-9829EF534D91}" name="Name"/>
    <tableColumn id="2" xr3:uid="{8C1AFDF7-B3FD-4A65-AC4D-1F1CB2E95E95}" name="Ticker"/>
    <tableColumn id="3" xr3:uid="{DB2BD416-15D9-4A3F-B0DE-6712B519A044}" name="Industry"/>
    <tableColumn id="4" xr3:uid="{60E26FE8-94EC-417A-B172-8C2CF64E2D80}" name="Sub-Sector"/>
    <tableColumn id="5" xr3:uid="{4ACE0A9B-7732-4464-962D-54965D332DFB}" name="Market Cap"/>
    <tableColumn id="6" xr3:uid="{69E4A8C2-8976-4B0C-BAF3-4C62B94CC68D}" name="Close Price"/>
    <tableColumn id="7" xr3:uid="{E04078A6-A456-43EE-8830-3FE11F4C8F78}" name="1Y Return vs Nifty"/>
    <tableColumn id="18" xr3:uid="{F2836D2C-4EA6-472E-AC54-520D59FDE13A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1BEC74D-9D89-4FDF-B30C-A4033312120B}" name="1M Return vs Nifty"/>
    <tableColumn id="19" xr3:uid="{A14353D5-7BCA-4430-A1D2-E307D3B2A72C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6CD1E676-ED7F-496A-9B31-533FCB84B922}" name="6M Return vs Nifty"/>
    <tableColumn id="20" xr3:uid="{ABDE9CB7-DAE7-40AF-BAB3-509CCFBF8A41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3389675C-7A15-4EDE-BC5B-A9C12406E31D}" name="1W Return vs Nifty"/>
    <tableColumn id="22" xr3:uid="{0739EFFC-973D-4D89-9490-168144685034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7ABFB63A-0001-4203-812F-E3AC08E51538}" name="20D EMA" dataDxfId="19"/>
    <tableColumn id="11" xr3:uid="{AAA3275C-484C-43CE-8E71-F27A9223E845}" name="50D EMA"/>
    <tableColumn id="12" xr3:uid="{6542F545-5FD7-447F-A86B-10D57839F68E}" name="200D EMA"/>
    <tableColumn id="13" xr3:uid="{A07F7FF2-B722-43DB-B121-204F924FCA9E}" name="RSI Exponential â€“ 14D"/>
    <tableColumn id="25" xr3:uid="{C9DFF9A8-7F3B-4374-AC6A-64938439D70D}" name="% Price above 20 EMA" dataDxfId="18">
      <calculatedColumnFormula>(Table2[[#This Row],[Close Price]]-Table2[[#This Row],[20D EMA]])/Table2[[#This Row],[20D EMA]]</calculatedColumnFormula>
    </tableColumn>
    <tableColumn id="24" xr3:uid="{53BB6CDF-5368-4563-A572-CAB4F7E526AA}" name="% Price above 50 EMA" dataDxfId="17">
      <calculatedColumnFormula>(Table2[[#This Row],[Close Price]]-Table2[[#This Row],[50D EMA]])/Table2[[#This Row],[50D EMA]]</calculatedColumnFormula>
    </tableColumn>
    <tableColumn id="23" xr3:uid="{A31D77BE-E806-4C3D-9D17-E4D76FFB3123}" name="% Price above 200 EMA" dataDxfId="16">
      <calculatedColumnFormula>(Table2[[#This Row],[Close Price]]-Table2[[#This Row],[200D EMA]])/Table2[[#This Row],[200D EMA]]</calculatedColumnFormula>
    </tableColumn>
    <tableColumn id="14" xr3:uid="{6A842D2A-6710-472A-B0D6-F852A490C0F4}" name="Relative Volume"/>
    <tableColumn id="37" xr3:uid="{08BDF0BF-DF1D-418D-9648-0BD8EC57D9E0}" name="Day Low" dataDxfId="15"/>
    <tableColumn id="36" xr3:uid="{36233764-1DC9-4E41-AC50-1611A2269A6E}" name="Day High"/>
    <tableColumn id="35" xr3:uid="{C5EB5EBE-C28C-431C-87A7-AFB6B5C46B40}" name="Current Week Low"/>
    <tableColumn id="34" xr3:uid="{DA0AC887-F234-4352-A949-5D6503639026}" name="Current Week High"/>
    <tableColumn id="33" xr3:uid="{6D9B7F2C-AE4D-49C9-9CE7-29FF89B64376}" name="Current Month Low"/>
    <tableColumn id="32" xr3:uid="{763DF98C-E560-44D6-83A6-8618F9C7D769}" name="Current Month High"/>
    <tableColumn id="31" xr3:uid="{E8FFB6B2-22B5-48EB-93F5-5C6236BD8DA1}" name="% Away From Day Low" dataDxfId="14">
      <calculatedColumnFormula>(Table2[[#This Row],[Close Price]]/Table2[[#This Row],[Day Low]])-1</calculatedColumnFormula>
    </tableColumn>
    <tableColumn id="30" xr3:uid="{D4E3ED9F-4903-451C-A197-5CF6586CD75A}" name="% Away From Day High" dataDxfId="13">
      <calculatedColumnFormula>(Table2[[#This Row],[Day High]]/Table2[[#This Row],[Close Price]])-1</calculatedColumnFormula>
    </tableColumn>
    <tableColumn id="29" xr3:uid="{8D835808-BAA0-43EA-974B-E6620C55B12D}" name="% Away From Current Week Low" dataDxfId="12">
      <calculatedColumnFormula>(Table2[[#This Row],[Close Price]]/Table2[[#This Row],[Current Week Low]])-1</calculatedColumnFormula>
    </tableColumn>
    <tableColumn id="28" xr3:uid="{50381BE5-A675-48E6-9795-C7D85DF31AD2}" name="% Away From Current Week High" dataDxfId="11">
      <calculatedColumnFormula>(Table2[[#This Row],[Current Week High]]/Table2[[#This Row],[Close Price]])-1</calculatedColumnFormula>
    </tableColumn>
    <tableColumn id="27" xr3:uid="{BAA4B5CD-3EA9-4683-B7D5-736F4C833AF0}" name="% Away From Current Month Low" dataDxfId="10">
      <calculatedColumnFormula>(Table2[[#This Row],[Close Price]]/Table2[[#This Row],[Current Month Low]])-1</calculatedColumnFormula>
    </tableColumn>
    <tableColumn id="26" xr3:uid="{A02D8B20-D01F-40EC-8022-4DFC434ABE1C}" name="% Away From Current Month High" dataDxfId="9">
      <calculatedColumnFormula>(Table2[[#This Row],[Current Month High]]/Table2[[#This Row],[Close Price]])-1</calculatedColumnFormula>
    </tableColumn>
    <tableColumn id="15" xr3:uid="{48B75323-2279-41B0-8BEB-C34E73A929DD}" name="% Away From 52W High"/>
    <tableColumn id="16" xr3:uid="{6588E621-5773-4F5C-821C-C08288671FD6}" name="% Away From 52W Low"/>
    <tableColumn id="42" xr3:uid="{D7EF3539-3AF2-452C-B5F4-F30300363A3C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DBB1DCD2-9354-457D-AB22-64F2BBD7CCBF}" name="Relative Strength Sector Index" dataDxfId="7"/>
    <tableColumn id="40" xr3:uid="{CBD299DB-81E4-489A-A2FE-5C407170A5B5}" name="Relative Strength Sector Index - Zone"/>
    <tableColumn id="39" xr3:uid="{4857E5C7-D22F-4064-B57A-1E6F8C8F926E}" name="Rate of Change"/>
    <tableColumn id="38" xr3:uid="{8DC2DBAF-D0FC-4099-80D5-793A8B59353C}" name="Rate of Change - Zone"/>
    <tableColumn id="17" xr3:uid="{CF369D6E-BD84-4266-954E-605CD456BE0F}" name="Sharpe Ratio"/>
    <tableColumn id="43" xr3:uid="{AAB2262C-6AAF-4372-B2FB-8D07090399DC}" name="Sharpe Ratio Z-Score" dataDxfId="6">
      <calculatedColumnFormula>(Table2[[#This Row],[Sharpe Ratio]]-AVERAGE(Table2[Sharpe Ratio]))/_xlfn.STDEV.P(Table2[Sharpe Ratio])</calculatedColumnFormula>
    </tableColumn>
    <tableColumn id="44" xr3:uid="{8BC14E59-C437-4CDD-ABB9-5F5064D3F3C9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11A40C1-64E6-4D17-B16A-F62E93E3BCA9}" name="Rank 1Y" dataDxfId="4">
      <calculatedColumnFormula>_xlfn.RANK.AVG(Table2[[#This Row],[1Y Return vs Nifty Z-Score]],Table2[1Y Return vs Nifty Z-Score])</calculatedColumnFormula>
    </tableColumn>
    <tableColumn id="46" xr3:uid="{4E8703DB-D5F7-4EA6-98A2-D0C8A631B106}" name="Rank 6M" dataDxfId="3">
      <calculatedColumnFormula>_xlfn.RANK.AVG(Table2[[#This Row],[6M Return vs Nifty Z-Score]],Table2[6M Return vs Nifty Z-Score])</calculatedColumnFormula>
    </tableColumn>
    <tableColumn id="47" xr3:uid="{3DE18559-1545-4FB3-8662-6FDE3824B503}" name="Rank Sharpe" dataDxfId="2">
      <calculatedColumnFormula>_xlfn.RANK.AVG(Table2[[#This Row],[Sharpe Ratio Z-Score]],Table2[Sharpe Ratio Z-Score])</calculatedColumnFormula>
    </tableColumn>
    <tableColumn id="48" xr3:uid="{0A6A0117-ABC6-44DB-A295-17788DF37D6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1B9F7-F387-41DD-A4E5-39BE68CC3E9B}" name="Table1" displayName="Table1" ref="A1:Q1485" totalsRowShown="0">
  <autoFilter ref="A1:Q1485" xr:uid="{2F71B9F7-F387-41DD-A4E5-39BE68CC3E9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D1724A5-7794-4BA8-AF65-3BCAAED2F6D5}" name="Name"/>
    <tableColumn id="2" xr3:uid="{967A6FDB-C29F-48F3-88FA-49642E146BD0}" name="Ticker"/>
    <tableColumn id="17" xr3:uid="{DD3F7328-C75C-4332-BAC0-B1B7ED772087}" name="Industry" dataDxfId="0"/>
    <tableColumn id="3" xr3:uid="{F7106814-FA64-4285-8BE0-0934E6B3E255}" name="Sub-Sector"/>
    <tableColumn id="4" xr3:uid="{1E7FEC7B-BE37-4BF1-A557-9CD05AEAF12E}" name="Market Cap"/>
    <tableColumn id="5" xr3:uid="{F35111A0-C69E-4EC5-A8EE-80A135D00325}" name="Close Price"/>
    <tableColumn id="6" xr3:uid="{B87D2783-11CC-497C-9BA9-B7E333BB6B04}" name="1Y Return vs Nifty"/>
    <tableColumn id="7" xr3:uid="{75702D38-CB8B-4E5C-8E92-C09DDA904884}" name="1M Return vs Nifty"/>
    <tableColumn id="8" xr3:uid="{64BDBBF6-6E98-4CBF-A6F0-8C8F2A73E942}" name="6M Return vs Nifty"/>
    <tableColumn id="9" xr3:uid="{557CDE69-5CA8-497E-BE01-467294CCAF1E}" name="1W Return vs Nifty"/>
    <tableColumn id="10" xr3:uid="{EAEE0F3B-CA30-47A3-A1F3-B2EE504B0DE9}" name="50D EMA"/>
    <tableColumn id="11" xr3:uid="{B7EDF494-5BAE-4530-AFCE-77FCF044FB75}" name="200D EMA"/>
    <tableColumn id="12" xr3:uid="{71C21E26-1FE4-4181-BA3D-14085DBC34E3}" name="RSI Exponential â€“ 14D"/>
    <tableColumn id="13" xr3:uid="{BED8B24C-E667-4E85-BA3F-B357EE207DF9}" name="Relative Volume"/>
    <tableColumn id="14" xr3:uid="{2E786D98-EA6C-4ED8-82BE-DCE7FAD37139}" name="% Away From 52W High"/>
    <tableColumn id="15" xr3:uid="{5A0DCFFE-C336-4DCD-AE2C-7A73E0EFBED4}" name="% Away From 52W Low"/>
    <tableColumn id="16" xr3:uid="{1C61A192-23B9-4674-9F09-26411FE252A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EB07-FC91-41AE-A8CE-DA22C9AB1E48}">
  <dimension ref="A1:Z125"/>
  <sheetViews>
    <sheetView tabSelected="1" topLeftCell="P103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3200</v>
      </c>
      <c r="C1" s="1" t="s">
        <v>3186</v>
      </c>
      <c r="D1" s="1" t="s">
        <v>3201</v>
      </c>
      <c r="E1" s="1" t="s">
        <v>3202</v>
      </c>
      <c r="F1" s="1" t="s">
        <v>7</v>
      </c>
      <c r="G1" s="1" t="s">
        <v>5</v>
      </c>
      <c r="H1" s="1" t="s">
        <v>3203</v>
      </c>
      <c r="I1" s="1" t="s">
        <v>12</v>
      </c>
      <c r="J1" s="1" t="s">
        <v>3180</v>
      </c>
      <c r="K1" s="1" t="s">
        <v>3181</v>
      </c>
      <c r="L1" s="1" t="s">
        <v>3182</v>
      </c>
      <c r="M1" s="1" t="s">
        <v>3183</v>
      </c>
      <c r="N1" s="1" t="s">
        <v>3184</v>
      </c>
      <c r="O1" s="1" t="s">
        <v>3185</v>
      </c>
      <c r="P1" s="1" t="s">
        <v>13</v>
      </c>
      <c r="Q1" s="1" t="s">
        <v>14</v>
      </c>
      <c r="R1" s="1" t="s">
        <v>3204</v>
      </c>
      <c r="S1" s="1" t="s">
        <v>3172</v>
      </c>
      <c r="T1" s="1" t="s">
        <v>3173</v>
      </c>
      <c r="U1" s="1" t="s">
        <v>3190</v>
      </c>
      <c r="V1" s="1" t="s">
        <v>15</v>
      </c>
      <c r="W1" t="s">
        <v>3195</v>
      </c>
      <c r="X1" t="s">
        <v>3205</v>
      </c>
      <c r="Y1" t="s">
        <v>3206</v>
      </c>
      <c r="Z1" t="s">
        <v>3207</v>
      </c>
    </row>
    <row r="2" spans="1:26" x14ac:dyDescent="0.3">
      <c r="A2" t="s">
        <v>1153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50.5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2">
        <f>_xlfn.RANK.AVG(Table3[[#This Row],[Score 2 ]],Table3[[Score 2 ]],1)</f>
        <v>1.5</v>
      </c>
    </row>
    <row r="3" spans="1:26" x14ac:dyDescent="0.3">
      <c r="A3" t="s">
        <v>890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3">
        <f>_xlfn.RANK.AVG(Table3[[#This Row],[Score 2 ]],Table3[[Score 2 ]],1)</f>
        <v>1.5</v>
      </c>
    </row>
    <row r="4" spans="1:26" x14ac:dyDescent="0.3">
      <c r="A4" t="s">
        <v>293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0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0.33333333333333331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0.66666666666666663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0.66666666666666663</v>
      </c>
      <c r="O4" s="1">
        <f>COUNTIFS(Table2[Sub-Sector],Table3[[#This Row],[Sub-Sector]],Table2[% Away From Current Month High],"&lt;=0.05")/Table3[[#This Row],[Count]]</f>
        <v>0.66666666666666663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0.66666666666666663</v>
      </c>
      <c r="S4" s="1">
        <f>COUNTIFS(Table2[Sub-Sector],Table3[[#This Row],[Sub-Sector]],Table2[% Price above 50 EMA],"&gt;=0")/Table3[[#This Row],[Count]]</f>
        <v>0.66666666666666663</v>
      </c>
      <c r="T4" s="1">
        <f>COUNTIFS(Table2[Sub-Sector],Table3[[#This Row],[Sub-Sector]],Table2[% Price above 200 EMA],"&gt;=0")/Table3[[#This Row],[Count]]</f>
        <v>0.66666666666666663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4">
        <f>_xlfn.RANK.AVG(Table3[[#This Row],[Score]],Table3[Score],1)</f>
        <v>23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51.5</v>
      </c>
      <c r="Z4">
        <f>_xlfn.RANK.AVG(Table3[[#This Row],[Score 2 ]],Table3[[Score 2 ]],1)</f>
        <v>3</v>
      </c>
    </row>
    <row r="5" spans="1:26" x14ac:dyDescent="0.3">
      <c r="A5" t="s">
        <v>222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0.5</v>
      </c>
      <c r="F5" s="1">
        <f>COUNTIFS(Table2[Sub-Sector],Table3[[#This Row],[Sub-Sector]],Table2[6M Return vs Nifty],"&gt;=10")/Table3[[#This Row],[Count]]</f>
        <v>0.625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0.875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0.75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0.75</v>
      </c>
      <c r="N5" s="1">
        <f>COUNTIFS(Table2[Sub-Sector],Table3[[#This Row],[Sub-Sector]],Table2[% Away From Current Month Low],"&gt;=0.05")/Table3[[#This Row],[Count]]</f>
        <v>0.875</v>
      </c>
      <c r="O5" s="1">
        <f>COUNTIFS(Table2[Sub-Sector],Table3[[#This Row],[Sub-Sector]],Table2[% Away From Current Month High],"&lt;=0.05")/Table3[[#This Row],[Count]]</f>
        <v>0.125</v>
      </c>
      <c r="P5" s="1">
        <f>COUNTIFS(Table2[Sub-Sector],Table3[[#This Row],[Sub-Sector]],Table2[% Away From 52W High],"&lt;=10")/Table3[[#This Row],[Count]]</f>
        <v>0.75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0.875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0.875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97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5">
        <f>_xlfn.RANK.AVG(Table3[[#This Row],[Score 2 ]],Table3[[Score 2 ]],1)</f>
        <v>4</v>
      </c>
    </row>
    <row r="6" spans="1:26" x14ac:dyDescent="0.3">
      <c r="A6" t="s">
        <v>159</v>
      </c>
      <c r="B6">
        <f>COUNTIFS(Table2[Sub-Sector],Table3[[#This Row],[Sub-Sector]])</f>
        <v>13</v>
      </c>
      <c r="C6" s="1">
        <f>COUNTIFS(Table2[Sub-Sector],Table3[[#This Row],[Sub-Sector]],Table2[Uptrend],"Uptrend")/Table3[[#This Row],[Count]]</f>
        <v>0.92307692307692313</v>
      </c>
      <c r="D6" s="1">
        <f>COUNTIFS(Table2[Sub-Sector],Table3[[#This Row],[Sub-Sector]],Table2[1W Return vs Nifty],"&gt;=5")/Table3[[#This Row],[Count]]</f>
        <v>7.6923076923076927E-2</v>
      </c>
      <c r="E6" s="1">
        <f>COUNTIFS(Table2[Sub-Sector],Table3[[#This Row],[Sub-Sector]],Table2[1M Return vs Nifty],"&gt;=5")/Table3[[#This Row],[Count]]</f>
        <v>0.61538461538461542</v>
      </c>
      <c r="F6" s="1">
        <f>COUNTIFS(Table2[Sub-Sector],Table3[[#This Row],[Sub-Sector]],Table2[6M Return vs Nifty],"&gt;=10")/Table3[[#This Row],[Count]]</f>
        <v>0.76923076923076927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0.15384615384615385</v>
      </c>
      <c r="I6" s="1">
        <f>COUNTIFS(Table2[Sub-Sector],Table3[[#This Row],[Sub-Sector]],Table2[Relative Volume],"&gt;=1")/Table3[[#This Row],[Count]]</f>
        <v>0.53846153846153844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0.53846153846153844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0.53846153846153844</v>
      </c>
      <c r="N6" s="1">
        <f>COUNTIFS(Table2[Sub-Sector],Table3[[#This Row],[Sub-Sector]],Table2[% Away From Current Month Low],"&gt;=0.05")/Table3[[#This Row],[Count]]</f>
        <v>0.76923076923076927</v>
      </c>
      <c r="O6" s="1">
        <f>COUNTIFS(Table2[Sub-Sector],Table3[[#This Row],[Sub-Sector]],Table2[% Away From Current Month High],"&lt;=0.05")/Table3[[#This Row],[Count]]</f>
        <v>7.6923076923076927E-2</v>
      </c>
      <c r="P6" s="1">
        <f>COUNTIFS(Table2[Sub-Sector],Table3[[#This Row],[Sub-Sector]],Table2[% Away From 52W High],"&lt;=10")/Table3[[#This Row],[Count]]</f>
        <v>7.6923076923076927E-2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0.30769230769230771</v>
      </c>
      <c r="S6" s="1">
        <f>COUNTIFS(Table2[Sub-Sector],Table3[[#This Row],[Sub-Sector]],Table2[% Price above 50 EMA],"&gt;=0")/Table3[[#This Row],[Count]]</f>
        <v>0.46153846153846156</v>
      </c>
      <c r="T6" s="1">
        <f>COUNTIFS(Table2[Sub-Sector],Table3[[#This Row],[Sub-Sector]],Table2[% Price above 200 EMA],"&gt;=0")/Table3[[#This Row],[Count]]</f>
        <v>0.92307692307692313</v>
      </c>
      <c r="U6" s="1">
        <f>COUNTIFS(Table2[Sub-Sector],Table3[[#This Row],[Sub-Sector]],Table2[Rate of Change - Zone],"Positive")/Table3[[#This Row],[Count]]</f>
        <v>0.69230769230769229</v>
      </c>
      <c r="V6" s="1">
        <f>COUNTIFS(Table2[Sub-Sector],Table3[[#This Row],[Sub-Sector]],Table2[Sharpe Ratio],"&gt;=0.10")/Table3[[#This Row],[Count]]</f>
        <v>0.92307692307692313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129.5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56.5</v>
      </c>
      <c r="Z6">
        <f>_xlfn.RANK.AVG(Table3[[#This Row],[Score 2 ]],Table3[[Score 2 ]],1)</f>
        <v>5</v>
      </c>
    </row>
    <row r="7" spans="1:26" x14ac:dyDescent="0.3">
      <c r="A7" t="s">
        <v>393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0.75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0.75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0.25</v>
      </c>
      <c r="P7" s="1">
        <f>COUNTIFS(Table2[Sub-Sector],Table3[[#This Row],[Sub-Sector]],Table2[% Away From 52W High],"&lt;=10")/Table3[[#This Row],[Count]]</f>
        <v>0.75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0.75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102.5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68.5</v>
      </c>
      <c r="Z7">
        <f>_xlfn.RANK.AVG(Table3[[#This Row],[Score 2 ]],Table3[[Score 2 ]],1)</f>
        <v>6</v>
      </c>
    </row>
    <row r="8" spans="1:26" x14ac:dyDescent="0.3">
      <c r="A8" t="s">
        <v>108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0.33333333333333331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0.33333333333333331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0.33333333333333331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106.5</v>
      </c>
      <c r="X8">
        <f>_xlfn.RANK.AVG(Table3[[#This Row],[Score]],Table3[Score],1)</f>
        <v>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78</v>
      </c>
      <c r="Z8">
        <f>_xlfn.RANK.AVG(Table3[[#This Row],[Score 2 ]],Table3[[Score 2 ]],1)</f>
        <v>7</v>
      </c>
    </row>
    <row r="9" spans="1:26" x14ac:dyDescent="0.3">
      <c r="A9" t="s">
        <v>111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0.5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0.5</v>
      </c>
      <c r="N9" s="1">
        <f>COUNTIFS(Table2[Sub-Sector],Table3[[#This Row],[Sub-Sector]],Table2[% Away From Current Month Low],"&gt;=0.05")/Table3[[#This Row],[Count]]</f>
        <v>0.5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0.5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9">
        <f>_xlfn.RANK.AVG(Table3[[#This Row],[Score]],Table3[Score],1)</f>
        <v>17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</v>
      </c>
      <c r="Z9">
        <f>_xlfn.RANK.AVG(Table3[[#This Row],[Score 2 ]],Table3[[Score 2 ]],1)</f>
        <v>8.5</v>
      </c>
    </row>
    <row r="10" spans="1:26" x14ac:dyDescent="0.3">
      <c r="A10" t="s">
        <v>171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0.5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0">
        <f>_xlfn.RANK.AVG(Table3[[#This Row],[Score]],Table3[Score],1)</f>
        <v>9.5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</v>
      </c>
      <c r="Z10">
        <f>_xlfn.RANK.AVG(Table3[[#This Row],[Score 2 ]],Table3[[Score 2 ]],1)</f>
        <v>8.5</v>
      </c>
    </row>
    <row r="11" spans="1:26" x14ac:dyDescent="0.3">
      <c r="A11" t="s">
        <v>765</v>
      </c>
      <c r="B11">
        <f>COUNTIFS(Table2[Sub-Sector],Table3[[#This Row],[Sub-Sector]])</f>
        <v>5</v>
      </c>
      <c r="C11" s="1">
        <f>COUNTIFS(Table2[Sub-Sector],Table3[[#This Row],[Sub-Sector]],Table2[Uptrend],"Uptrend")/Table3[[#This Row],[Count]]</f>
        <v>0.2</v>
      </c>
      <c r="D11" s="1">
        <f>COUNTIFS(Table2[Sub-Sector],Table3[[#This Row],[Sub-Sector]],Table2[1W Return vs Nifty],"&gt;=5")/Table3[[#This Row],[Count]]</f>
        <v>0.4</v>
      </c>
      <c r="E11" s="1">
        <f>COUNTIFS(Table2[Sub-Sector],Table3[[#This Row],[Sub-Sector]],Table2[1M Return vs Nifty],"&gt;=5")/Table3[[#This Row],[Count]]</f>
        <v>0.2</v>
      </c>
      <c r="F11" s="1">
        <f>COUNTIFS(Table2[Sub-Sector],Table3[[#This Row],[Sub-Sector]],Table2[6M Return vs Nifty],"&gt;=10")/Table3[[#This Row],[Count]]</f>
        <v>0.4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0.2</v>
      </c>
      <c r="I11" s="1">
        <f>COUNTIFS(Table2[Sub-Sector],Table3[[#This Row],[Sub-Sector]],Table2[Relative Volume],"&gt;=1")/Table3[[#This Row],[Count]]</f>
        <v>0.4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0.8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0.8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0.2</v>
      </c>
      <c r="P11" s="1">
        <f>COUNTIFS(Table2[Sub-Sector],Table3[[#This Row],[Sub-Sector]],Table2[% Away From 52W High],"&lt;=10")/Table3[[#This Row],[Count]]</f>
        <v>0.2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0.2</v>
      </c>
      <c r="S11" s="1">
        <f>COUNTIFS(Table2[Sub-Sector],Table3[[#This Row],[Sub-Sector]],Table2[% Price above 50 EMA],"&gt;=0")/Table3[[#This Row],[Count]]</f>
        <v>0.4</v>
      </c>
      <c r="T11" s="1">
        <f>COUNTIFS(Table2[Sub-Sector],Table3[[#This Row],[Sub-Sector]],Table2[% Price above 200 EMA],"&gt;=0")/Table3[[#This Row],[Count]]</f>
        <v>0.6</v>
      </c>
      <c r="U11" s="1">
        <f>COUNTIFS(Table2[Sub-Sector],Table3[[#This Row],[Sub-Sector]],Table2[Rate of Change - Zone],"Positive")/Table3[[#This Row],[Count]]</f>
        <v>0.8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11">
        <f>_xlfn.RANK.AVG(Table3[[#This Row],[Score]],Table3[Score],1)</f>
        <v>20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11">
        <f>_xlfn.RANK.AVG(Table3[[#This Row],[Score 2 ]],Table3[[Score 2 ]],1)</f>
        <v>10</v>
      </c>
    </row>
    <row r="12" spans="1:26" x14ac:dyDescent="0.3">
      <c r="A12" t="s">
        <v>808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0.66666666666666663</v>
      </c>
      <c r="H12" s="1">
        <f>COUNTIFS(Table2[Sub-Sector],Table3[[#This Row],[Sub-Sector]],Table2[RSI Exponential â€“ 14D],"&gt;=50")/Table3[[#This Row],[Count]]</f>
        <v>0.66666666666666663</v>
      </c>
      <c r="I12" s="1">
        <f>COUNTIFS(Table2[Sub-Sector],Table3[[#This Row],[Sub-Sector]],Table2[Relative Volume],"&gt;=1")/Table3[[#This Row],[Count]]</f>
        <v>0.33333333333333331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0.66666666666666663</v>
      </c>
      <c r="O12" s="1">
        <f>COUNTIFS(Table2[Sub-Sector],Table3[[#This Row],[Sub-Sector]],Table2[% Away From Current Month High],"&lt;=0.05")/Table3[[#This Row],[Count]]</f>
        <v>0.66666666666666663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0.66666666666666663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0.66666666666666663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2">
        <f>_xlfn.RANK.AVG(Table3[[#This Row],[Score]],Table3[Score],1)</f>
        <v>14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12">
        <f>_xlfn.RANK.AVG(Table3[[#This Row],[Score 2 ]],Table3[[Score 2 ]],1)</f>
        <v>11</v>
      </c>
    </row>
    <row r="13" spans="1:26" x14ac:dyDescent="0.3">
      <c r="A13" t="s">
        <v>979</v>
      </c>
      <c r="B13">
        <f>COUNTIFS(Table2[Sub-Sector],Table3[[#This Row],[Sub-Sector]])</f>
        <v>2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0.5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0.5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0.5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0.5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0.5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0.5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13">
        <f>_xlfn.RANK.AVG(Table3[[#This Row],[Score]],Table3[Score],1)</f>
        <v>37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3">
        <f>_xlfn.RANK.AVG(Table3[[#This Row],[Score 2 ]],Table3[[Score 2 ]],1)</f>
        <v>12</v>
      </c>
    </row>
    <row r="14" spans="1:26" x14ac:dyDescent="0.3">
      <c r="A14" t="s">
        <v>923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14">
        <f>_xlfn.RANK.AVG(Table3[[#This Row],[Score]],Table3[Score],1)</f>
        <v>34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14">
        <f>_xlfn.RANK.AVG(Table3[[#This Row],[Score 2 ]],Table3[[Score 2 ]],1)</f>
        <v>14</v>
      </c>
    </row>
    <row r="15" spans="1:26" x14ac:dyDescent="0.3">
      <c r="A15" t="s">
        <v>714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5">
        <f>_xlfn.RANK.AVG(Table3[[#This Row],[Score]],Table3[Score],1)</f>
        <v>12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15">
        <f>_xlfn.RANK.AVG(Table3[[#This Row],[Score 2 ]],Table3[[Score 2 ]],1)</f>
        <v>14</v>
      </c>
    </row>
    <row r="16" spans="1:26" x14ac:dyDescent="0.3">
      <c r="A16" t="s">
        <v>322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146</v>
      </c>
      <c r="X16">
        <f>_xlfn.RANK.AVG(Table3[[#This Row],[Score]],Table3[Score],1)</f>
        <v>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16">
        <f>_xlfn.RANK.AVG(Table3[[#This Row],[Score 2 ]],Table3[[Score 2 ]],1)</f>
        <v>14</v>
      </c>
    </row>
    <row r="17" spans="1:26" x14ac:dyDescent="0.3">
      <c r="A17" t="s">
        <v>286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0.33333333333333331</v>
      </c>
      <c r="D17" s="1">
        <f>COUNTIFS(Table2[Sub-Sector],Table3[[#This Row],[Sub-Sector]],Table2[1W Return vs Nifty],"&gt;=5")/Table3[[#This Row],[Count]]</f>
        <v>0.66666666666666663</v>
      </c>
      <c r="E17" s="1">
        <f>COUNTIFS(Table2[Sub-Sector],Table3[[#This Row],[Sub-Sector]],Table2[1M Return vs Nifty],"&gt;=5")/Table3[[#This Row],[Count]]</f>
        <v>0.33333333333333331</v>
      </c>
      <c r="F17" s="1">
        <f>COUNTIFS(Table2[Sub-Sector],Table3[[#This Row],[Sub-Sector]],Table2[6M Return vs Nifty],"&gt;=10")/Table3[[#This Row],[Count]]</f>
        <v>0.33333333333333331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0.66666666666666663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0.66666666666666663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0.66666666666666663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0.66666666666666663</v>
      </c>
      <c r="V17" s="1">
        <f>COUNTIFS(Table2[Sub-Sector],Table3[[#This Row],[Sub-Sector]],Table2[Sharpe Ratio],"&gt;=0.10")/Table3[[#This Row],[Count]]</f>
        <v>0.33333333333333331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17">
        <f>_xlfn.RANK.AVG(Table3[[#This Row],[Score]],Table3[Score],1)</f>
        <v>16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7">
        <f>_xlfn.RANK.AVG(Table3[[#This Row],[Score 2 ]],Table3[[Score 2 ]],1)</f>
        <v>16</v>
      </c>
    </row>
    <row r="18" spans="1:26" x14ac:dyDescent="0.3">
      <c r="A18" t="s">
        <v>398</v>
      </c>
      <c r="B18">
        <f>COUNTIFS(Table2[Sub-Sector],Table3[[#This Row],[Sub-Sector]])</f>
        <v>9</v>
      </c>
      <c r="C18" s="1">
        <f>COUNTIFS(Table2[Sub-Sector],Table3[[#This Row],[Sub-Sector]],Table2[Uptrend],"Uptrend")/Table3[[#This Row],[Count]]</f>
        <v>0.88888888888888884</v>
      </c>
      <c r="D18" s="1">
        <f>COUNTIFS(Table2[Sub-Sector],Table3[[#This Row],[Sub-Sector]],Table2[1W Return vs Nifty],"&gt;=5")/Table3[[#This Row],[Count]]</f>
        <v>0.55555555555555558</v>
      </c>
      <c r="E18" s="1">
        <f>COUNTIFS(Table2[Sub-Sector],Table3[[#This Row],[Sub-Sector]],Table2[1M Return vs Nifty],"&gt;=5")/Table3[[#This Row],[Count]]</f>
        <v>0.44444444444444442</v>
      </c>
      <c r="F18" s="1">
        <f>COUNTIFS(Table2[Sub-Sector],Table3[[#This Row],[Sub-Sector]],Table2[6M Return vs Nifty],"&gt;=10")/Table3[[#This Row],[Count]]</f>
        <v>0.77777777777777779</v>
      </c>
      <c r="G18" s="1">
        <f>COUNTIFS(Table2[Sub-Sector],Table3[[#This Row],[Sub-Sector]],Table2[1Y Return vs Nifty],"&gt;=10")/Table3[[#This Row],[Count]]</f>
        <v>0.66666666666666663</v>
      </c>
      <c r="H18" s="1">
        <f>COUNTIFS(Table2[Sub-Sector],Table3[[#This Row],[Sub-Sector]],Table2[RSI Exponential â€“ 14D],"&gt;=50")/Table3[[#This Row],[Count]]</f>
        <v>0.55555555555555558</v>
      </c>
      <c r="I18" s="1">
        <f>COUNTIFS(Table2[Sub-Sector],Table3[[#This Row],[Sub-Sector]],Table2[Relative Volume],"&gt;=1")/Table3[[#This Row],[Count]]</f>
        <v>0.33333333333333331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0.66666666666666663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0.66666666666666663</v>
      </c>
      <c r="N18" s="1">
        <f>COUNTIFS(Table2[Sub-Sector],Table3[[#This Row],[Sub-Sector]],Table2[% Away From Current Month Low],"&gt;=0.05")/Table3[[#This Row],[Count]]</f>
        <v>0.55555555555555558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0.44444444444444442</v>
      </c>
      <c r="Q18" s="1">
        <f>COUNTIFS(Table2[Sub-Sector],Table3[[#This Row],[Sub-Sector]],Table2[% Away From 52W Low],"&gt;=10")/Table3[[#This Row],[Count]]</f>
        <v>0.88888888888888884</v>
      </c>
      <c r="R18" s="1">
        <f>COUNTIFS(Table2[Sub-Sector],Table3[[#This Row],[Sub-Sector]],Table2[% Price above 20 EMA],"&gt;=0")/Table3[[#This Row],[Count]]</f>
        <v>0.55555555555555558</v>
      </c>
      <c r="S18" s="1">
        <f>COUNTIFS(Table2[Sub-Sector],Table3[[#This Row],[Sub-Sector]],Table2[% Price above 50 EMA],"&gt;=0")/Table3[[#This Row],[Count]]</f>
        <v>0.55555555555555558</v>
      </c>
      <c r="T18" s="1">
        <f>COUNTIFS(Table2[Sub-Sector],Table3[[#This Row],[Sub-Sector]],Table2[% Price above 200 EMA],"&gt;=0")/Table3[[#This Row],[Count]]</f>
        <v>0.88888888888888884</v>
      </c>
      <c r="U18" s="1">
        <f>COUNTIFS(Table2[Sub-Sector],Table3[[#This Row],[Sub-Sector]],Table2[Rate of Change - Zone],"Positive")/Table3[[#This Row],[Count]]</f>
        <v>0.44444444444444442</v>
      </c>
      <c r="V18" s="1">
        <f>COUNTIFS(Table2[Sub-Sector],Table3[[#This Row],[Sub-Sector]],Table2[Sharpe Ratio],"&gt;=0.10")/Table3[[#This Row],[Count]]</f>
        <v>0.55555555555555558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8">
        <f>_xlfn.RANK.AVG(Table3[[#This Row],[Score]],Table3[Score],1)</f>
        <v>9.5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8">
        <f>_xlfn.RANK.AVG(Table3[[#This Row],[Score 2 ]],Table3[[Score 2 ]],1)</f>
        <v>17</v>
      </c>
    </row>
    <row r="19" spans="1:26" x14ac:dyDescent="0.3">
      <c r="A19" t="s">
        <v>227</v>
      </c>
      <c r="B19">
        <f>COUNTIFS(Table2[Sub-Sector],Table3[[#This Row],[Sub-Sector]])</f>
        <v>8</v>
      </c>
      <c r="C19" s="1">
        <f>COUNTIFS(Table2[Sub-Sector],Table3[[#This Row],[Sub-Sector]],Table2[Uptrend],"Uptrend")/Table3[[#This Row],[Count]]</f>
        <v>0.875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0.375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0.25</v>
      </c>
      <c r="I19" s="1">
        <f>COUNTIFS(Table2[Sub-Sector],Table3[[#This Row],[Sub-Sector]],Table2[Relative Volume],"&gt;=1")/Table3[[#This Row],[Count]]</f>
        <v>0.375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0.625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0.625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0.25</v>
      </c>
      <c r="P19" s="1">
        <f>COUNTIFS(Table2[Sub-Sector],Table3[[#This Row],[Sub-Sector]],Table2[% Away From 52W High],"&lt;=10")/Table3[[#This Row],[Count]]</f>
        <v>0.125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0.25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0.375</v>
      </c>
      <c r="V19" s="1">
        <f>COUNTIFS(Table2[Sub-Sector],Table3[[#This Row],[Sub-Sector]],Table2[Sharpe Ratio],"&gt;=0.10")/Table3[[#This Row],[Count]]</f>
        <v>0.375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19">
        <f>_xlfn.RANK.AVG(Table3[[#This Row],[Score]],Table3[Score],1)</f>
        <v>24.5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9">
        <f>_xlfn.RANK.AVG(Table3[[#This Row],[Score 2 ]],Table3[[Score 2 ]],1)</f>
        <v>18</v>
      </c>
    </row>
    <row r="20" spans="1:26" x14ac:dyDescent="0.3">
      <c r="A20" t="s">
        <v>1327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1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0.5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20">
        <f>_xlfn.RANK.AVG(Table3[[#This Row],[Score]],Table3[Score],1)</f>
        <v>15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>
        <f>_xlfn.RANK.AVG(Table3[[#This Row],[Score 2 ]],Table3[[Score 2 ]],1)</f>
        <v>19.5</v>
      </c>
    </row>
    <row r="21" spans="1:26" x14ac:dyDescent="0.3">
      <c r="A21" t="s">
        <v>198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21">
        <f>_xlfn.RANK.AVG(Table3[[#This Row],[Score]],Table3[Score],1)</f>
        <v>61.5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1">
        <f>_xlfn.RANK.AVG(Table3[[#This Row],[Score 2 ]],Table3[[Score 2 ]],1)</f>
        <v>19.5</v>
      </c>
    </row>
    <row r="22" spans="1:26" x14ac:dyDescent="0.3">
      <c r="A22" t="s">
        <v>742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0.33333333333333331</v>
      </c>
      <c r="E22" s="1">
        <f>COUNTIFS(Table2[Sub-Sector],Table3[[#This Row],[Sub-Sector]],Table2[1M Return vs Nifty],"&gt;=5")/Table3[[#This Row],[Count]]</f>
        <v>0.66666666666666663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0.33333333333333331</v>
      </c>
      <c r="I22" s="1">
        <f>COUNTIFS(Table2[Sub-Sector],Table3[[#This Row],[Sub-Sector]],Table2[Relative Volume],"&gt;=1")/Table3[[#This Row],[Count]]</f>
        <v>0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0.66666666666666663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0.66666666666666663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0.33333333333333331</v>
      </c>
      <c r="S22" s="1">
        <f>COUNTIFS(Table2[Sub-Sector],Table3[[#This Row],[Sub-Sector]],Table2[% Price above 50 EMA],"&gt;=0")/Table3[[#This Row],[Count]]</f>
        <v>0.66666666666666663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0.66666666666666663</v>
      </c>
      <c r="V22" s="1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</v>
      </c>
      <c r="X22">
        <f>_xlfn.RANK.AVG(Table3[[#This Row],[Score]],Table3[Score],1)</f>
        <v>11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22">
        <f>_xlfn.RANK.AVG(Table3[[#This Row],[Score 2 ]],Table3[[Score 2 ]],1)</f>
        <v>21</v>
      </c>
    </row>
    <row r="23" spans="1:26" x14ac:dyDescent="0.3">
      <c r="A23" t="s">
        <v>51</v>
      </c>
      <c r="B23">
        <f>COUNTIFS(Table2[Sub-Sector],Table3[[#This Row],[Sub-Sector]])</f>
        <v>45</v>
      </c>
      <c r="C23" s="1">
        <f>COUNTIFS(Table2[Sub-Sector],Table3[[#This Row],[Sub-Sector]],Table2[Uptrend],"Uptrend")/Table3[[#This Row],[Count]]</f>
        <v>0.77777777777777779</v>
      </c>
      <c r="D23" s="1">
        <f>COUNTIFS(Table2[Sub-Sector],Table3[[#This Row],[Sub-Sector]],Table2[1W Return vs Nifty],"&gt;=5")/Table3[[#This Row],[Count]]</f>
        <v>8.8888888888888892E-2</v>
      </c>
      <c r="E23" s="1">
        <f>COUNTIFS(Table2[Sub-Sector],Table3[[#This Row],[Sub-Sector]],Table2[1M Return vs Nifty],"&gt;=5")/Table3[[#This Row],[Count]]</f>
        <v>0.35555555555555557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0.8</v>
      </c>
      <c r="H23" s="1">
        <f>COUNTIFS(Table2[Sub-Sector],Table3[[#This Row],[Sub-Sector]],Table2[RSI Exponential â€“ 14D],"&gt;=50")/Table3[[#This Row],[Count]]</f>
        <v>0.24444444444444444</v>
      </c>
      <c r="I23" s="1">
        <f>COUNTIFS(Table2[Sub-Sector],Table3[[#This Row],[Sub-Sector]],Table2[Relative Volume],"&gt;=1")/Table3[[#This Row],[Count]]</f>
        <v>0.15555555555555556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0.93333333333333335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0.93333333333333335</v>
      </c>
      <c r="N23" s="1">
        <f>COUNTIFS(Table2[Sub-Sector],Table3[[#This Row],[Sub-Sector]],Table2[% Away From Current Month Low],"&gt;=0.05")/Table3[[#This Row],[Count]]</f>
        <v>0.44444444444444442</v>
      </c>
      <c r="O23" s="1">
        <f>COUNTIFS(Table2[Sub-Sector],Table3[[#This Row],[Sub-Sector]],Table2[% Away From Current Month High],"&lt;=0.05")/Table3[[#This Row],[Count]]</f>
        <v>0.26666666666666666</v>
      </c>
      <c r="P23" s="1">
        <f>COUNTIFS(Table2[Sub-Sector],Table3[[#This Row],[Sub-Sector]],Table2[% Away From 52W High],"&lt;=10")/Table3[[#This Row],[Count]]</f>
        <v>0.37777777777777777</v>
      </c>
      <c r="Q23" s="1">
        <f>COUNTIFS(Table2[Sub-Sector],Table3[[#This Row],[Sub-Sector]],Table2[% Away From 52W Low],"&gt;=10")/Table3[[#This Row],[Count]]</f>
        <v>0.97777777777777775</v>
      </c>
      <c r="R23" s="1">
        <f>COUNTIFS(Table2[Sub-Sector],Table3[[#This Row],[Sub-Sector]],Table2[% Price above 20 EMA],"&gt;=0")/Table3[[#This Row],[Count]]</f>
        <v>0.33333333333333331</v>
      </c>
      <c r="S23" s="1">
        <f>COUNTIFS(Table2[Sub-Sector],Table3[[#This Row],[Sub-Sector]],Table2[% Price above 50 EMA],"&gt;=0")/Table3[[#This Row],[Count]]</f>
        <v>0.66666666666666663</v>
      </c>
      <c r="T23" s="1">
        <f>COUNTIFS(Table2[Sub-Sector],Table3[[#This Row],[Sub-Sector]],Table2[% Price above 200 EMA],"&gt;=0")/Table3[[#This Row],[Count]]</f>
        <v>0.93333333333333335</v>
      </c>
      <c r="U23" s="1">
        <f>COUNTIFS(Table2[Sub-Sector],Table3[[#This Row],[Sub-Sector]],Table2[Rate of Change - Zone],"Positive")/Table3[[#This Row],[Count]]</f>
        <v>0.46666666666666667</v>
      </c>
      <c r="V23" s="1">
        <f>COUNTIFS(Table2[Sub-Sector],Table3[[#This Row],[Sub-Sector]],Table2[Sharpe Ratio],"&gt;=0.10")/Table3[[#This Row],[Count]]</f>
        <v>0.24444444444444444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23">
        <f>_xlfn.RANK.AVG(Table3[[#This Row],[Score]],Table3[Score],1)</f>
        <v>18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3">
        <f>_xlfn.RANK.AVG(Table3[[#This Row],[Score 2 ]],Table3[[Score 2 ]],1)</f>
        <v>22</v>
      </c>
    </row>
    <row r="24" spans="1:26" x14ac:dyDescent="0.3">
      <c r="A24" t="s">
        <v>916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0.5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196</v>
      </c>
      <c r="X24">
        <f>_xlfn.RANK.AVG(Table3[[#This Row],[Score]],Table3[Score],1)</f>
        <v>8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4">
        <f>_xlfn.RANK.AVG(Table3[[#This Row],[Score 2 ]],Table3[[Score 2 ]],1)</f>
        <v>23</v>
      </c>
    </row>
    <row r="25" spans="1:26" x14ac:dyDescent="0.3">
      <c r="A25" t="s">
        <v>300</v>
      </c>
      <c r="B25">
        <f>COUNTIFS(Table2[Sub-Sector],Table3[[#This Row],[Sub-Sector]])</f>
        <v>11</v>
      </c>
      <c r="C25" s="1">
        <f>COUNTIFS(Table2[Sub-Sector],Table3[[#This Row],[Sub-Sector]],Table2[Uptrend],"Uptrend")/Table3[[#This Row],[Count]]</f>
        <v>0.63636363636363635</v>
      </c>
      <c r="D25" s="1">
        <f>COUNTIFS(Table2[Sub-Sector],Table3[[#This Row],[Sub-Sector]],Table2[1W Return vs Nifty],"&gt;=5")/Table3[[#This Row],[Count]]</f>
        <v>9.0909090909090912E-2</v>
      </c>
      <c r="E25" s="1">
        <f>COUNTIFS(Table2[Sub-Sector],Table3[[#This Row],[Sub-Sector]],Table2[1M Return vs Nifty],"&gt;=5")/Table3[[#This Row],[Count]]</f>
        <v>0.54545454545454541</v>
      </c>
      <c r="F25" s="1">
        <f>COUNTIFS(Table2[Sub-Sector],Table3[[#This Row],[Sub-Sector]],Table2[6M Return vs Nifty],"&gt;=10")/Table3[[#This Row],[Count]]</f>
        <v>0.72727272727272729</v>
      </c>
      <c r="G25" s="1">
        <f>COUNTIFS(Table2[Sub-Sector],Table3[[#This Row],[Sub-Sector]],Table2[1Y Return vs Nifty],"&gt;=10")/Table3[[#This Row],[Count]]</f>
        <v>0.72727272727272729</v>
      </c>
      <c r="H25" s="1">
        <f>COUNTIFS(Table2[Sub-Sector],Table3[[#This Row],[Sub-Sector]],Table2[RSI Exponential â€“ 14D],"&gt;=50")/Table3[[#This Row],[Count]]</f>
        <v>0.45454545454545453</v>
      </c>
      <c r="I25" s="1">
        <f>COUNTIFS(Table2[Sub-Sector],Table3[[#This Row],[Sub-Sector]],Table2[Relative Volume],"&gt;=1")/Table3[[#This Row],[Count]]</f>
        <v>0.18181818181818182</v>
      </c>
      <c r="J25" s="1">
        <f>COUNTIFS(Table2[Sub-Sector],Table3[[#This Row],[Sub-Sector]],Table2[% Away From Day Low],"&gt;=0.05")/Table3[[#This Row],[Count]]</f>
        <v>9.0909090909090912E-2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9.0909090909090912E-2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0.45454545454545453</v>
      </c>
      <c r="O25" s="1">
        <f>COUNTIFS(Table2[Sub-Sector],Table3[[#This Row],[Sub-Sector]],Table2[% Away From Current Month High],"&lt;=0.05")/Table3[[#This Row],[Count]]</f>
        <v>0.45454545454545453</v>
      </c>
      <c r="P25" s="1">
        <f>COUNTIFS(Table2[Sub-Sector],Table3[[#This Row],[Sub-Sector]],Table2[% Away From 52W High],"&lt;=10")/Table3[[#This Row],[Count]]</f>
        <v>0.54545454545454541</v>
      </c>
      <c r="Q25" s="1">
        <f>COUNTIFS(Table2[Sub-Sector],Table3[[#This Row],[Sub-Sector]],Table2[% Away From 52W Low],"&gt;=10")/Table3[[#This Row],[Count]]</f>
        <v>0.90909090909090906</v>
      </c>
      <c r="R25" s="1">
        <f>COUNTIFS(Table2[Sub-Sector],Table3[[#This Row],[Sub-Sector]],Table2[% Price above 20 EMA],"&gt;=0")/Table3[[#This Row],[Count]]</f>
        <v>0.45454545454545453</v>
      </c>
      <c r="S25" s="1">
        <f>COUNTIFS(Table2[Sub-Sector],Table3[[#This Row],[Sub-Sector]],Table2[% Price above 50 EMA],"&gt;=0")/Table3[[#This Row],[Count]]</f>
        <v>0.63636363636363635</v>
      </c>
      <c r="T25" s="1">
        <f>COUNTIFS(Table2[Sub-Sector],Table3[[#This Row],[Sub-Sector]],Table2[% Price above 200 EMA],"&gt;=0")/Table3[[#This Row],[Count]]</f>
        <v>0.72727272727272729</v>
      </c>
      <c r="U25" s="1">
        <f>COUNTIFS(Table2[Sub-Sector],Table3[[#This Row],[Sub-Sector]],Table2[Rate of Change - Zone],"Positive")/Table3[[#This Row],[Count]]</f>
        <v>0.45454545454545453</v>
      </c>
      <c r="V25" s="1">
        <f>COUNTIFS(Table2[Sub-Sector],Table3[[#This Row],[Sub-Sector]],Table2[Sharpe Ratio],"&gt;=0.10")/Table3[[#This Row],[Count]]</f>
        <v>0.27272727272727271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</v>
      </c>
      <c r="X25">
        <f>_xlfn.RANK.AVG(Table3[[#This Row],[Score]],Table3[Score],1)</f>
        <v>13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5">
        <f>_xlfn.RANK.AVG(Table3[[#This Row],[Score 2 ]],Table3[[Score 2 ]],1)</f>
        <v>24</v>
      </c>
    </row>
    <row r="26" spans="1:26" x14ac:dyDescent="0.3">
      <c r="A26" t="s">
        <v>95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0.33333333333333331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0.33333333333333331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0.66666666666666663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0.33333333333333331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26">
        <f>_xlfn.RANK.AVG(Table3[[#This Row],[Score]],Table3[Score],1)</f>
        <v>48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6">
        <f>_xlfn.RANK.AVG(Table3[[#This Row],[Score 2 ]],Table3[[Score 2 ]],1)</f>
        <v>25.5</v>
      </c>
    </row>
    <row r="27" spans="1:26" x14ac:dyDescent="0.3">
      <c r="A27" t="s">
        <v>209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0.33333333333333331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0.33333333333333331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0.66666666666666663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0.66666666666666663</v>
      </c>
      <c r="N27" s="1">
        <f>COUNTIFS(Table2[Sub-Sector],Table3[[#This Row],[Sub-Sector]],Table2[% Away From Current Month Low],"&gt;=0.05")/Table3[[#This Row],[Count]]</f>
        <v>0.33333333333333331</v>
      </c>
      <c r="O27" s="1">
        <f>COUNTIFS(Table2[Sub-Sector],Table3[[#This Row],[Sub-Sector]],Table2[% Away From Current Month High],"&lt;=0.05")/Table3[[#This Row],[Count]]</f>
        <v>0.33333333333333331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0.33333333333333331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27">
        <f>_xlfn.RANK.AVG(Table3[[#This Row],[Score]],Table3[Score],1)</f>
        <v>24.5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7">
        <f>_xlfn.RANK.AVG(Table3[[#This Row],[Score 2 ]],Table3[[Score 2 ]],1)</f>
        <v>25.5</v>
      </c>
    </row>
    <row r="28" spans="1:26" x14ac:dyDescent="0.3">
      <c r="A28" t="s">
        <v>138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0.83333333333333337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0.83333333333333337</v>
      </c>
      <c r="N28" s="1">
        <f>COUNTIFS(Table2[Sub-Sector],Table3[[#This Row],[Sub-Sector]],Table2[% Away From Current Month Low],"&gt;=0.05")/Table3[[#This Row],[Count]]</f>
        <v>0.83333333333333337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0.16666666666666666</v>
      </c>
      <c r="Q28" s="1">
        <f>COUNTIFS(Table2[Sub-Sector],Table3[[#This Row],[Sub-Sector]],Table2[% Away From 52W Low],"&gt;=10")/Table3[[#This Row],[Count]]</f>
        <v>0.83333333333333337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0.83333333333333337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28">
        <f>_xlfn.RANK.AVG(Table3[[#This Row],[Score]],Table3[Score],1)</f>
        <v>33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8">
        <f>_xlfn.RANK.AVG(Table3[[#This Row],[Score 2 ]],Table3[[Score 2 ]],1)</f>
        <v>27</v>
      </c>
    </row>
    <row r="29" spans="1:26" x14ac:dyDescent="0.3">
      <c r="A29" t="s">
        <v>130</v>
      </c>
      <c r="B29">
        <f>COUNTIFS(Table2[Sub-Sector],Table3[[#This Row],[Sub-Sector]])</f>
        <v>20</v>
      </c>
      <c r="C29" s="1">
        <f>COUNTIFS(Table2[Sub-Sector],Table3[[#This Row],[Sub-Sector]],Table2[Uptrend],"Uptrend")/Table3[[#This Row],[Count]]</f>
        <v>0.55000000000000004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0.35</v>
      </c>
      <c r="F29" s="1">
        <f>COUNTIFS(Table2[Sub-Sector],Table3[[#This Row],[Sub-Sector]],Table2[6M Return vs Nifty],"&gt;=10")/Table3[[#This Row],[Count]]</f>
        <v>0.35</v>
      </c>
      <c r="G29" s="1">
        <f>COUNTIFS(Table2[Sub-Sector],Table3[[#This Row],[Sub-Sector]],Table2[1Y Return vs Nifty],"&gt;=10")/Table3[[#This Row],[Count]]</f>
        <v>0.8</v>
      </c>
      <c r="H29" s="1">
        <f>COUNTIFS(Table2[Sub-Sector],Table3[[#This Row],[Sub-Sector]],Table2[RSI Exponential â€“ 14D],"&gt;=50")/Table3[[#This Row],[Count]]</f>
        <v>0.3</v>
      </c>
      <c r="I29" s="1">
        <f>COUNTIFS(Table2[Sub-Sector],Table3[[#This Row],[Sub-Sector]],Table2[Relative Volume],"&gt;=1")/Table3[[#This Row],[Count]]</f>
        <v>0.3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0.9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0.9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0.2</v>
      </c>
      <c r="P29" s="1">
        <f>COUNTIFS(Table2[Sub-Sector],Table3[[#This Row],[Sub-Sector]],Table2[% Away From 52W High],"&lt;=10")/Table3[[#This Row],[Count]]</f>
        <v>0.15</v>
      </c>
      <c r="Q29" s="1">
        <f>COUNTIFS(Table2[Sub-Sector],Table3[[#This Row],[Sub-Sector]],Table2[% Away From 52W Low],"&gt;=10")/Table3[[#This Row],[Count]]</f>
        <v>0.95</v>
      </c>
      <c r="R29" s="1">
        <f>COUNTIFS(Table2[Sub-Sector],Table3[[#This Row],[Sub-Sector]],Table2[% Price above 20 EMA],"&gt;=0")/Table3[[#This Row],[Count]]</f>
        <v>0.35</v>
      </c>
      <c r="S29" s="1">
        <f>COUNTIFS(Table2[Sub-Sector],Table3[[#This Row],[Sub-Sector]],Table2[% Price above 50 EMA],"&gt;=0")/Table3[[#This Row],[Count]]</f>
        <v>0.4</v>
      </c>
      <c r="T29" s="1">
        <f>COUNTIFS(Table2[Sub-Sector],Table3[[#This Row],[Sub-Sector]],Table2[% Price above 200 EMA],"&gt;=0")/Table3[[#This Row],[Count]]</f>
        <v>0.8</v>
      </c>
      <c r="U29" s="1">
        <f>COUNTIFS(Table2[Sub-Sector],Table3[[#This Row],[Sub-Sector]],Table2[Rate of Change - Zone],"Positive")/Table3[[#This Row],[Count]]</f>
        <v>0.4</v>
      </c>
      <c r="V29" s="1">
        <f>COUNTIFS(Table2[Sub-Sector],Table3[[#This Row],[Sub-Sector]],Table2[Sharpe Ratio],"&gt;=0.10")/Table3[[#This Row],[Count]]</f>
        <v>0.45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9">
        <f>_xlfn.RANK.AVG(Table3[[#This Row],[Score 2 ]],Table3[[Score 2 ]],1)</f>
        <v>28</v>
      </c>
    </row>
    <row r="30" spans="1:26" x14ac:dyDescent="0.3">
      <c r="A30" t="s">
        <v>234</v>
      </c>
      <c r="B30">
        <f>COUNTIFS(Table2[Sub-Sector],Table3[[#This Row],[Sub-Sector]])</f>
        <v>5</v>
      </c>
      <c r="C30" s="1">
        <f>COUNTIFS(Table2[Sub-Sector],Table3[[#This Row],[Sub-Sector]],Table2[Uptrend],"Uptrend")/Table3[[#This Row],[Count]]</f>
        <v>0.8</v>
      </c>
      <c r="D30" s="1">
        <f>COUNTIFS(Table2[Sub-Sector],Table3[[#This Row],[Sub-Sector]],Table2[1W Return vs Nifty],"&gt;=5")/Table3[[#This Row],[Count]]</f>
        <v>0.2</v>
      </c>
      <c r="E30" s="1">
        <f>COUNTIFS(Table2[Sub-Sector],Table3[[#This Row],[Sub-Sector]],Table2[1M Return vs Nifty],"&gt;=5")/Table3[[#This Row],[Count]]</f>
        <v>0.2</v>
      </c>
      <c r="F30" s="1">
        <f>COUNTIFS(Table2[Sub-Sector],Table3[[#This Row],[Sub-Sector]],Table2[6M Return vs Nifty],"&gt;=10")/Table3[[#This Row],[Count]]</f>
        <v>0.6</v>
      </c>
      <c r="G30" s="1">
        <f>COUNTIFS(Table2[Sub-Sector],Table3[[#This Row],[Sub-Sector]],Table2[1Y Return vs Nifty],"&gt;=10")/Table3[[#This Row],[Count]]</f>
        <v>0.6</v>
      </c>
      <c r="H30" s="1">
        <f>COUNTIFS(Table2[Sub-Sector],Table3[[#This Row],[Sub-Sector]],Table2[RSI Exponential â€“ 14D],"&gt;=50")/Table3[[#This Row],[Count]]</f>
        <v>0.2</v>
      </c>
      <c r="I30" s="1">
        <f>COUNTIFS(Table2[Sub-Sector],Table3[[#This Row],[Sub-Sector]],Table2[Relative Volume],"&gt;=1")/Table3[[#This Row],[Count]]</f>
        <v>0.2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0.4</v>
      </c>
      <c r="O30" s="1">
        <f>COUNTIFS(Table2[Sub-Sector],Table3[[#This Row],[Sub-Sector]],Table2[% Away From Current Month High],"&lt;=0.05")/Table3[[#This Row],[Count]]</f>
        <v>0.2</v>
      </c>
      <c r="P30" s="1">
        <f>COUNTIFS(Table2[Sub-Sector],Table3[[#This Row],[Sub-Sector]],Table2[% Away From 52W High],"&lt;=10")/Table3[[#This Row],[Count]]</f>
        <v>0.2</v>
      </c>
      <c r="Q30" s="1">
        <f>COUNTIFS(Table2[Sub-Sector],Table3[[#This Row],[Sub-Sector]],Table2[% Away From 52W Low],"&gt;=10")/Table3[[#This Row],[Count]]</f>
        <v>0.8</v>
      </c>
      <c r="R30" s="1">
        <f>COUNTIFS(Table2[Sub-Sector],Table3[[#This Row],[Sub-Sector]],Table2[% Price above 20 EMA],"&gt;=0")/Table3[[#This Row],[Count]]</f>
        <v>0.2</v>
      </c>
      <c r="S30" s="1">
        <f>COUNTIFS(Table2[Sub-Sector],Table3[[#This Row],[Sub-Sector]],Table2[% Price above 50 EMA],"&gt;=0")/Table3[[#This Row],[Count]]</f>
        <v>0.4</v>
      </c>
      <c r="T30" s="1">
        <f>COUNTIFS(Table2[Sub-Sector],Table3[[#This Row],[Sub-Sector]],Table2[% Price above 200 EMA],"&gt;=0")/Table3[[#This Row],[Count]]</f>
        <v>0.8</v>
      </c>
      <c r="U30" s="1">
        <f>COUNTIFS(Table2[Sub-Sector],Table3[[#This Row],[Sub-Sector]],Table2[Rate of Change - Zone],"Positive")/Table3[[#This Row],[Count]]</f>
        <v>0.4</v>
      </c>
      <c r="V30" s="1">
        <f>COUNTIFS(Table2[Sub-Sector],Table3[[#This Row],[Sub-Sector]],Table2[Sharpe Ratio],"&gt;=0.10")/Table3[[#This Row],[Count]]</f>
        <v>0.2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30">
        <f>_xlfn.RANK.AVG(Table3[[#This Row],[Score]],Table3[Score],1)</f>
        <v>26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30">
        <f>_xlfn.RANK.AVG(Table3[[#This Row],[Score 2 ]],Table3[[Score 2 ]],1)</f>
        <v>29</v>
      </c>
    </row>
    <row r="31" spans="1:26" x14ac:dyDescent="0.3">
      <c r="A31" t="s">
        <v>526</v>
      </c>
      <c r="B31">
        <f>COUNTIFS(Table2[Sub-Sector],Table3[[#This Row],[Sub-Sector]])</f>
        <v>9</v>
      </c>
      <c r="C31" s="1">
        <f>COUNTIFS(Table2[Sub-Sector],Table3[[#This Row],[Sub-Sector]],Table2[Uptrend],"Uptrend")/Table3[[#This Row],[Count]]</f>
        <v>0.77777777777777779</v>
      </c>
      <c r="D31" s="1">
        <f>COUNTIFS(Table2[Sub-Sector],Table3[[#This Row],[Sub-Sector]],Table2[1W Return vs Nifty],"&gt;=5")/Table3[[#This Row],[Count]]</f>
        <v>0.22222222222222221</v>
      </c>
      <c r="E31" s="1">
        <f>COUNTIFS(Table2[Sub-Sector],Table3[[#This Row],[Sub-Sector]],Table2[1M Return vs Nifty],"&gt;=5")/Table3[[#This Row],[Count]]</f>
        <v>0.44444444444444442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0.44444444444444442</v>
      </c>
      <c r="H31" s="1">
        <f>COUNTIFS(Table2[Sub-Sector],Table3[[#This Row],[Sub-Sector]],Table2[RSI Exponential â€“ 14D],"&gt;=50")/Table3[[#This Row],[Count]]</f>
        <v>0.44444444444444442</v>
      </c>
      <c r="I31" s="1">
        <f>COUNTIFS(Table2[Sub-Sector],Table3[[#This Row],[Sub-Sector]],Table2[Relative Volume],"&gt;=1")/Table3[[#This Row],[Count]]</f>
        <v>0.55555555555555558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0.77777777777777779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0.77777777777777779</v>
      </c>
      <c r="N31" s="1">
        <f>COUNTIFS(Table2[Sub-Sector],Table3[[#This Row],[Sub-Sector]],Table2[% Away From Current Month Low],"&gt;=0.05")/Table3[[#This Row],[Count]]</f>
        <v>0.66666666666666663</v>
      </c>
      <c r="O31" s="1">
        <f>COUNTIFS(Table2[Sub-Sector],Table3[[#This Row],[Sub-Sector]],Table2[% Away From Current Month High],"&lt;=0.05")/Table3[[#This Row],[Count]]</f>
        <v>0.22222222222222221</v>
      </c>
      <c r="P31" s="1">
        <f>COUNTIFS(Table2[Sub-Sector],Table3[[#This Row],[Sub-Sector]],Table2[% Away From 52W High],"&lt;=10")/Table3[[#This Row],[Count]]</f>
        <v>0.33333333333333331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0.55555555555555558</v>
      </c>
      <c r="S31" s="1">
        <f>COUNTIFS(Table2[Sub-Sector],Table3[[#This Row],[Sub-Sector]],Table2[% Price above 50 EMA],"&gt;=0")/Table3[[#This Row],[Count]]</f>
        <v>0.77777777777777779</v>
      </c>
      <c r="T31" s="1">
        <f>COUNTIFS(Table2[Sub-Sector],Table3[[#This Row],[Sub-Sector]],Table2[% Price above 200 EMA],"&gt;=0")/Table3[[#This Row],[Count]]</f>
        <v>0.77777777777777779</v>
      </c>
      <c r="U31" s="1">
        <f>COUNTIFS(Table2[Sub-Sector],Table3[[#This Row],[Sub-Sector]],Table2[Rate of Change - Zone],"Positive")/Table3[[#This Row],[Count]]</f>
        <v>0.55555555555555558</v>
      </c>
      <c r="V31" s="1">
        <f>COUNTIFS(Table2[Sub-Sector],Table3[[#This Row],[Sub-Sector]],Table2[Sharpe Ratio],"&gt;=0.10")/Table3[[#This Row],[Count]]</f>
        <v>0.22222222222222221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31">
        <f>_xlfn.RANK.AVG(Table3[[#This Row],[Score]],Table3[Score],1)</f>
        <v>19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1">
        <f>_xlfn.RANK.AVG(Table3[[#This Row],[Score 2 ]],Table3[[Score 2 ]],1)</f>
        <v>30.5</v>
      </c>
    </row>
    <row r="32" spans="1:26" x14ac:dyDescent="0.3">
      <c r="A32" t="s">
        <v>21</v>
      </c>
      <c r="B32">
        <f>COUNTIFS(Table2[Sub-Sector],Table3[[#This Row],[Sub-Sector]])</f>
        <v>21</v>
      </c>
      <c r="C32" s="1">
        <f>COUNTIFS(Table2[Sub-Sector],Table3[[#This Row],[Sub-Sector]],Table2[Uptrend],"Uptrend")/Table3[[#This Row],[Count]]</f>
        <v>0.52380952380952384</v>
      </c>
      <c r="D32" s="1">
        <f>COUNTIFS(Table2[Sub-Sector],Table3[[#This Row],[Sub-Sector]],Table2[1W Return vs Nifty],"&gt;=5")/Table3[[#This Row],[Count]]</f>
        <v>0.14285714285714285</v>
      </c>
      <c r="E32" s="1">
        <f>COUNTIFS(Table2[Sub-Sector],Table3[[#This Row],[Sub-Sector]],Table2[1M Return vs Nifty],"&gt;=5")/Table3[[#This Row],[Count]]</f>
        <v>0.47619047619047616</v>
      </c>
      <c r="F32" s="1">
        <f>COUNTIFS(Table2[Sub-Sector],Table3[[#This Row],[Sub-Sector]],Table2[6M Return vs Nifty],"&gt;=10")/Table3[[#This Row],[Count]]</f>
        <v>0.38095238095238093</v>
      </c>
      <c r="G32" s="1">
        <f>COUNTIFS(Table2[Sub-Sector],Table3[[#This Row],[Sub-Sector]],Table2[1Y Return vs Nifty],"&gt;=10")/Table3[[#This Row],[Count]]</f>
        <v>0.47619047619047616</v>
      </c>
      <c r="H32" s="1">
        <f>COUNTIFS(Table2[Sub-Sector],Table3[[#This Row],[Sub-Sector]],Table2[RSI Exponential â€“ 14D],"&gt;=50")/Table3[[#This Row],[Count]]</f>
        <v>0.42857142857142855</v>
      </c>
      <c r="I32" s="1">
        <f>COUNTIFS(Table2[Sub-Sector],Table3[[#This Row],[Sub-Sector]],Table2[Relative Volume],"&gt;=1")/Table3[[#This Row],[Count]]</f>
        <v>0.42857142857142855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0.80952380952380953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0.80952380952380953</v>
      </c>
      <c r="N32" s="1">
        <f>COUNTIFS(Table2[Sub-Sector],Table3[[#This Row],[Sub-Sector]],Table2[% Away From Current Month Low],"&gt;=0.05")/Table3[[#This Row],[Count]]</f>
        <v>0.5714285714285714</v>
      </c>
      <c r="O32" s="1">
        <f>COUNTIFS(Table2[Sub-Sector],Table3[[#This Row],[Sub-Sector]],Table2[% Away From Current Month High],"&lt;=0.05")/Table3[[#This Row],[Count]]</f>
        <v>0.38095238095238093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0.90476190476190477</v>
      </c>
      <c r="R32" s="1">
        <f>COUNTIFS(Table2[Sub-Sector],Table3[[#This Row],[Sub-Sector]],Table2[% Price above 20 EMA],"&gt;=0")/Table3[[#This Row],[Count]]</f>
        <v>0.38095238095238093</v>
      </c>
      <c r="S32" s="1">
        <f>COUNTIFS(Table2[Sub-Sector],Table3[[#This Row],[Sub-Sector]],Table2[% Price above 50 EMA],"&gt;=0")/Table3[[#This Row],[Count]]</f>
        <v>0.38095238095238093</v>
      </c>
      <c r="T32" s="1">
        <f>COUNTIFS(Table2[Sub-Sector],Table3[[#This Row],[Sub-Sector]],Table2[% Price above 200 EMA],"&gt;=0")/Table3[[#This Row],[Count]]</f>
        <v>0.66666666666666663</v>
      </c>
      <c r="U32" s="1">
        <f>COUNTIFS(Table2[Sub-Sector],Table3[[#This Row],[Sub-Sector]],Table2[Rate of Change - Zone],"Positive")/Table3[[#This Row],[Count]]</f>
        <v>0.52380952380952384</v>
      </c>
      <c r="V32" s="1">
        <f>COUNTIFS(Table2[Sub-Sector],Table3[[#This Row],[Sub-Sector]],Table2[Sharpe Ratio],"&gt;=0.10")/Table3[[#This Row],[Count]]</f>
        <v>9.5238095238095233E-2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32">
        <f>_xlfn.RANK.AVG(Table3[[#This Row],[Score]],Table3[Score],1)</f>
        <v>22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2">
        <f>_xlfn.RANK.AVG(Table3[[#This Row],[Score 2 ]],Table3[[Score 2 ]],1)</f>
        <v>30.5</v>
      </c>
    </row>
    <row r="33" spans="1:26" x14ac:dyDescent="0.3">
      <c r="A33" t="s">
        <v>133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0.25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0.75</v>
      </c>
      <c r="H33" s="1">
        <f>COUNTIFS(Table2[Sub-Sector],Table3[[#This Row],[Sub-Sector]],Table2[RSI Exponential â€“ 14D],"&gt;=50")/Table3[[#This Row],[Count]]</f>
        <v>0.25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0.5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0.5</v>
      </c>
      <c r="N33" s="1">
        <f>COUNTIFS(Table2[Sub-Sector],Table3[[#This Row],[Sub-Sector]],Table2[% Away From Current Month Low],"&gt;=0.05")/Table3[[#This Row],[Count]]</f>
        <v>0.25</v>
      </c>
      <c r="O33" s="1">
        <f>COUNTIFS(Table2[Sub-Sector],Table3[[#This Row],[Sub-Sector]],Table2[% Away From Current Month High],"&lt;=0.05")/Table3[[#This Row],[Count]]</f>
        <v>0.25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0.25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0.25</v>
      </c>
      <c r="V33" s="1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33">
        <f>_xlfn.RANK.AVG(Table3[[#This Row],[Score]],Table3[Score],1)</f>
        <v>47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3">
        <f>_xlfn.RANK.AVG(Table3[[#This Row],[Score 2 ]],Table3[[Score 2 ]],1)</f>
        <v>32</v>
      </c>
    </row>
    <row r="34" spans="1:26" x14ac:dyDescent="0.3">
      <c r="A34" t="s">
        <v>263</v>
      </c>
      <c r="B34">
        <f>COUNTIFS(Table2[Sub-Sector],Table3[[#This Row],[Sub-Sector]])</f>
        <v>14</v>
      </c>
      <c r="C34" s="1">
        <f>COUNTIFS(Table2[Sub-Sector],Table3[[#This Row],[Sub-Sector]],Table2[Uptrend],"Uptrend")/Table3[[#This Row],[Count]]</f>
        <v>0.9285714285714286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0.42857142857142855</v>
      </c>
      <c r="G34" s="1">
        <f>COUNTIFS(Table2[Sub-Sector],Table3[[#This Row],[Sub-Sector]],Table2[1Y Return vs Nifty],"&gt;=10")/Table3[[#This Row],[Count]]</f>
        <v>0.5714285714285714</v>
      </c>
      <c r="H34" s="1">
        <f>COUNTIFS(Table2[Sub-Sector],Table3[[#This Row],[Sub-Sector]],Table2[RSI Exponential â€“ 14D],"&gt;=50")/Table3[[#This Row],[Count]]</f>
        <v>0.2857142857142857</v>
      </c>
      <c r="I34" s="1">
        <f>COUNTIFS(Table2[Sub-Sector],Table3[[#This Row],[Sub-Sector]],Table2[Relative Volume],"&gt;=1")/Table3[[#This Row],[Count]]</f>
        <v>0.21428571428571427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0.42857142857142855</v>
      </c>
      <c r="O34" s="1">
        <f>COUNTIFS(Table2[Sub-Sector],Table3[[#This Row],[Sub-Sector]],Table2[% Away From Current Month High],"&lt;=0.05")/Table3[[#This Row],[Count]]</f>
        <v>0.42857142857142855</v>
      </c>
      <c r="P34" s="1">
        <f>COUNTIFS(Table2[Sub-Sector],Table3[[#This Row],[Sub-Sector]],Table2[% Away From 52W High],"&lt;=10")/Table3[[#This Row],[Count]]</f>
        <v>0.42857142857142855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0.35714285714285715</v>
      </c>
      <c r="S34" s="1">
        <f>COUNTIFS(Table2[Sub-Sector],Table3[[#This Row],[Sub-Sector]],Table2[% Price above 50 EMA],"&gt;=0")/Table3[[#This Row],[Count]]</f>
        <v>0.7857142857142857</v>
      </c>
      <c r="T34" s="1">
        <f>COUNTIFS(Table2[Sub-Sector],Table3[[#This Row],[Sub-Sector]],Table2[% Price above 200 EMA],"&gt;=0")/Table3[[#This Row],[Count]]</f>
        <v>0.9285714285714286</v>
      </c>
      <c r="U34" s="1">
        <f>COUNTIFS(Table2[Sub-Sector],Table3[[#This Row],[Sub-Sector]],Table2[Rate of Change - Zone],"Positive")/Table3[[#This Row],[Count]]</f>
        <v>0.6428571428571429</v>
      </c>
      <c r="V34" s="1">
        <f>COUNTIFS(Table2[Sub-Sector],Table3[[#This Row],[Sub-Sector]],Table2[Sharpe Ratio],"&gt;=0.10")/Table3[[#This Row],[Count]]</f>
        <v>0.42857142857142855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4">
        <f>_xlfn.RANK.AVG(Table3[[#This Row],[Score]],Table3[Score],1)</f>
        <v>28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4">
        <f>_xlfn.RANK.AVG(Table3[[#This Row],[Score 2 ]],Table3[[Score 2 ]],1)</f>
        <v>33</v>
      </c>
    </row>
    <row r="35" spans="1:26" x14ac:dyDescent="0.3">
      <c r="A35" t="s">
        <v>122</v>
      </c>
      <c r="B35">
        <f>COUNTIFS(Table2[Sub-Sector],Table3[[#This Row],[Sub-Sector]])</f>
        <v>8</v>
      </c>
      <c r="C35" s="1">
        <f>COUNTIFS(Table2[Sub-Sector],Table3[[#This Row],[Sub-Sector]],Table2[Uptrend],"Uptrend")/Table3[[#This Row],[Count]]</f>
        <v>0.75</v>
      </c>
      <c r="D35" s="1">
        <f>COUNTIFS(Table2[Sub-Sector],Table3[[#This Row],[Sub-Sector]],Table2[1W Return vs Nifty],"&gt;=5")/Table3[[#This Row],[Count]]</f>
        <v>0.125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0.625</v>
      </c>
      <c r="H35" s="1">
        <f>COUNTIFS(Table2[Sub-Sector],Table3[[#This Row],[Sub-Sector]],Table2[RSI Exponential â€“ 14D],"&gt;=50")/Table3[[#This Row],[Count]]</f>
        <v>0.25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0.75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0.75</v>
      </c>
      <c r="N35" s="1">
        <f>COUNTIFS(Table2[Sub-Sector],Table3[[#This Row],[Sub-Sector]],Table2[% Away From Current Month Low],"&gt;=0.05")/Table3[[#This Row],[Count]]</f>
        <v>0.375</v>
      </c>
      <c r="O35" s="1">
        <f>COUNTIFS(Table2[Sub-Sector],Table3[[#This Row],[Sub-Sector]],Table2[% Away From Current Month High],"&lt;=0.05")/Table3[[#This Row],[Count]]</f>
        <v>0.125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0.25</v>
      </c>
      <c r="S35" s="1">
        <f>COUNTIFS(Table2[Sub-Sector],Table3[[#This Row],[Sub-Sector]],Table2[% Price above 50 EMA],"&gt;=0")/Table3[[#This Row],[Count]]</f>
        <v>0.625</v>
      </c>
      <c r="T35" s="1">
        <f>COUNTIFS(Table2[Sub-Sector],Table3[[#This Row],[Sub-Sector]],Table2[% Price above 200 EMA],"&gt;=0")/Table3[[#This Row],[Count]]</f>
        <v>0.625</v>
      </c>
      <c r="U35" s="1">
        <f>COUNTIFS(Table2[Sub-Sector],Table3[[#This Row],[Sub-Sector]],Table2[Rate of Change - Zone],"Positive")/Table3[[#This Row],[Count]]</f>
        <v>0.25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35">
        <f>_xlfn.RANK.AVG(Table3[[#This Row],[Score]],Table3[Score],1)</f>
        <v>27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5">
        <f>_xlfn.RANK.AVG(Table3[[#This Row],[Score 2 ]],Table3[[Score 2 ]],1)</f>
        <v>34</v>
      </c>
    </row>
    <row r="36" spans="1:26" x14ac:dyDescent="0.3">
      <c r="A36" t="s">
        <v>438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0.25</v>
      </c>
      <c r="D36" s="1">
        <f>COUNTIFS(Table2[Sub-Sector],Table3[[#This Row],[Sub-Sector]],Table2[1W Return vs Nifty],"&gt;=5")/Table3[[#This Row],[Count]]</f>
        <v>0.25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0.25</v>
      </c>
      <c r="G36" s="1">
        <f>COUNTIFS(Table2[Sub-Sector],Table3[[#This Row],[Sub-Sector]],Table2[1Y Return vs Nifty],"&gt;=10")/Table3[[#This Row],[Count]]</f>
        <v>0.75</v>
      </c>
      <c r="H36" s="1">
        <f>COUNTIFS(Table2[Sub-Sector],Table3[[#This Row],[Sub-Sector]],Table2[RSI Exponential â€“ 14D],"&gt;=50")/Table3[[#This Row],[Count]]</f>
        <v>0.25</v>
      </c>
      <c r="I36" s="1">
        <f>COUNTIFS(Table2[Sub-Sector],Table3[[#This Row],[Sub-Sector]],Table2[Relative Volume],"&gt;=1")/Table3[[#This Row],[Count]]</f>
        <v>0.25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0.25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36">
        <f>_xlfn.RANK.AVG(Table3[[#This Row],[Score]],Table3[Score],1)</f>
        <v>32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6">
        <f>_xlfn.RANK.AVG(Table3[[#This Row],[Score 2 ]],Table3[[Score 2 ]],1)</f>
        <v>35.5</v>
      </c>
    </row>
    <row r="37" spans="1:26" x14ac:dyDescent="0.3">
      <c r="A37" t="s">
        <v>1388</v>
      </c>
      <c r="B37">
        <f>COUNTIFS(Table2[Sub-Sector],Table3[[#This Row],[Sub-Sector]])</f>
        <v>2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0.5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0.5</v>
      </c>
      <c r="R37" s="1">
        <f>COUNTIFS(Table2[Sub-Sector],Table3[[#This Row],[Sub-Sector]],Table2[% Price above 20 EMA],"&gt;=0")/Table3[[#This Row],[Count]]</f>
        <v>0</v>
      </c>
      <c r="S37" s="1">
        <f>COUNTIFS(Table2[Sub-Sector],Table3[[#This Row],[Sub-Sector]],Table2[% Price above 50 EMA],"&gt;=0")/Table3[[#This Row],[Count]]</f>
        <v>0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0.5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37">
        <f>_xlfn.RANK.AVG(Table3[[#This Row],[Score]],Table3[Score],1)</f>
        <v>38.5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7">
        <f>_xlfn.RANK.AVG(Table3[[#This Row],[Score 2 ]],Table3[[Score 2 ]],1)</f>
        <v>35.5</v>
      </c>
    </row>
    <row r="38" spans="1:26" x14ac:dyDescent="0.3">
      <c r="A38" t="s">
        <v>268</v>
      </c>
      <c r="B38">
        <f>COUNTIFS(Table2[Sub-Sector],Table3[[#This Row],[Sub-Sector]])</f>
        <v>25</v>
      </c>
      <c r="C38" s="1">
        <f>COUNTIFS(Table2[Sub-Sector],Table3[[#This Row],[Sub-Sector]],Table2[Uptrend],"Uptrend")/Table3[[#This Row],[Count]]</f>
        <v>0.32</v>
      </c>
      <c r="D38" s="1">
        <f>COUNTIFS(Table2[Sub-Sector],Table3[[#This Row],[Sub-Sector]],Table2[1W Return vs Nifty],"&gt;=5")/Table3[[#This Row],[Count]]</f>
        <v>0.16</v>
      </c>
      <c r="E38" s="1">
        <f>COUNTIFS(Table2[Sub-Sector],Table3[[#This Row],[Sub-Sector]],Table2[1M Return vs Nifty],"&gt;=5")/Table3[[#This Row],[Count]]</f>
        <v>0.24</v>
      </c>
      <c r="F38" s="1">
        <f>COUNTIFS(Table2[Sub-Sector],Table3[[#This Row],[Sub-Sector]],Table2[6M Return vs Nifty],"&gt;=10")/Table3[[#This Row],[Count]]</f>
        <v>0.36</v>
      </c>
      <c r="G38" s="1">
        <f>COUNTIFS(Table2[Sub-Sector],Table3[[#This Row],[Sub-Sector]],Table2[1Y Return vs Nifty],"&gt;=10")/Table3[[#This Row],[Count]]</f>
        <v>0.48</v>
      </c>
      <c r="H38" s="1">
        <f>COUNTIFS(Table2[Sub-Sector],Table3[[#This Row],[Sub-Sector]],Table2[RSI Exponential â€“ 14D],"&gt;=50")/Table3[[#This Row],[Count]]</f>
        <v>0.36</v>
      </c>
      <c r="I38" s="1">
        <f>COUNTIFS(Table2[Sub-Sector],Table3[[#This Row],[Sub-Sector]],Table2[Relative Volume],"&gt;=1")/Table3[[#This Row],[Count]]</f>
        <v>0.4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0.36</v>
      </c>
      <c r="O38" s="1">
        <f>COUNTIFS(Table2[Sub-Sector],Table3[[#This Row],[Sub-Sector]],Table2[% Away From Current Month High],"&lt;=0.05")/Table3[[#This Row],[Count]]</f>
        <v>0.28000000000000003</v>
      </c>
      <c r="P38" s="1">
        <f>COUNTIFS(Table2[Sub-Sector],Table3[[#This Row],[Sub-Sector]],Table2[% Away From 52W High],"&lt;=10")/Table3[[#This Row],[Count]]</f>
        <v>0.12</v>
      </c>
      <c r="Q38" s="1">
        <f>COUNTIFS(Table2[Sub-Sector],Table3[[#This Row],[Sub-Sector]],Table2[% Away From 52W Low],"&gt;=10")/Table3[[#This Row],[Count]]</f>
        <v>0.92</v>
      </c>
      <c r="R38" s="1">
        <f>COUNTIFS(Table2[Sub-Sector],Table3[[#This Row],[Sub-Sector]],Table2[% Price above 20 EMA],"&gt;=0")/Table3[[#This Row],[Count]]</f>
        <v>0.36</v>
      </c>
      <c r="S38" s="1">
        <f>COUNTIFS(Table2[Sub-Sector],Table3[[#This Row],[Sub-Sector]],Table2[% Price above 50 EMA],"&gt;=0")/Table3[[#This Row],[Count]]</f>
        <v>0.32</v>
      </c>
      <c r="T38" s="1">
        <f>COUNTIFS(Table2[Sub-Sector],Table3[[#This Row],[Sub-Sector]],Table2[% Price above 200 EMA],"&gt;=0")/Table3[[#This Row],[Count]]</f>
        <v>0.84</v>
      </c>
      <c r="U38" s="1">
        <f>COUNTIFS(Table2[Sub-Sector],Table3[[#This Row],[Sub-Sector]],Table2[Rate of Change - Zone],"Positive")/Table3[[#This Row],[Count]]</f>
        <v>0.4</v>
      </c>
      <c r="V38" s="1">
        <f>COUNTIFS(Table2[Sub-Sector],Table3[[#This Row],[Sub-Sector]],Table2[Sharpe Ratio],"&gt;=0.10")/Table3[[#This Row],[Count]]</f>
        <v>0.48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38">
        <f>_xlfn.RANK.AVG(Table3[[#This Row],[Score]],Table3[Score],1)</f>
        <v>40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8">
        <f>_xlfn.RANK.AVG(Table3[[#This Row],[Score 2 ]],Table3[[Score 2 ]],1)</f>
        <v>37</v>
      </c>
    </row>
    <row r="39" spans="1:26" x14ac:dyDescent="0.3">
      <c r="A39" t="s">
        <v>48</v>
      </c>
      <c r="B39">
        <f>COUNTIFS(Table2[Sub-Sector],Table3[[#This Row],[Sub-Sector]])</f>
        <v>26</v>
      </c>
      <c r="C39" s="1">
        <f>COUNTIFS(Table2[Sub-Sector],Table3[[#This Row],[Sub-Sector]],Table2[Uptrend],"Uptrend")/Table3[[#This Row],[Count]]</f>
        <v>0.30769230769230771</v>
      </c>
      <c r="D39" s="1">
        <f>COUNTIFS(Table2[Sub-Sector],Table3[[#This Row],[Sub-Sector]],Table2[1W Return vs Nifty],"&gt;=5")/Table3[[#This Row],[Count]]</f>
        <v>0.11538461538461539</v>
      </c>
      <c r="E39" s="1">
        <f>COUNTIFS(Table2[Sub-Sector],Table3[[#This Row],[Sub-Sector]],Table2[1M Return vs Nifty],"&gt;=5")/Table3[[#This Row],[Count]]</f>
        <v>0.23076923076923078</v>
      </c>
      <c r="F39" s="1">
        <f>COUNTIFS(Table2[Sub-Sector],Table3[[#This Row],[Sub-Sector]],Table2[6M Return vs Nifty],"&gt;=10")/Table3[[#This Row],[Count]]</f>
        <v>0.38461538461538464</v>
      </c>
      <c r="G39" s="1">
        <f>COUNTIFS(Table2[Sub-Sector],Table3[[#This Row],[Sub-Sector]],Table2[1Y Return vs Nifty],"&gt;=10")/Table3[[#This Row],[Count]]</f>
        <v>0.76923076923076927</v>
      </c>
      <c r="H39" s="1">
        <f>COUNTIFS(Table2[Sub-Sector],Table3[[#This Row],[Sub-Sector]],Table2[RSI Exponential â€“ 14D],"&gt;=50")/Table3[[#This Row],[Count]]</f>
        <v>0.15384615384615385</v>
      </c>
      <c r="I39" s="1">
        <f>COUNTIFS(Table2[Sub-Sector],Table3[[#This Row],[Sub-Sector]],Table2[Relative Volume],"&gt;=1")/Table3[[#This Row],[Count]]</f>
        <v>0.19230769230769232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0.84615384615384615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0.84615384615384615</v>
      </c>
      <c r="N39" s="1">
        <f>COUNTIFS(Table2[Sub-Sector],Table3[[#This Row],[Sub-Sector]],Table2[% Away From Current Month Low],"&gt;=0.05")/Table3[[#This Row],[Count]]</f>
        <v>0.34615384615384615</v>
      </c>
      <c r="O39" s="1">
        <f>COUNTIFS(Table2[Sub-Sector],Table3[[#This Row],[Sub-Sector]],Table2[% Away From Current Month High],"&lt;=0.05")/Table3[[#This Row],[Count]]</f>
        <v>0.15384615384615385</v>
      </c>
      <c r="P39" s="1">
        <f>COUNTIFS(Table2[Sub-Sector],Table3[[#This Row],[Sub-Sector]],Table2[% Away From 52W High],"&lt;=10")/Table3[[#This Row],[Count]]</f>
        <v>0.11538461538461539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0.19230769230769232</v>
      </c>
      <c r="S39" s="1">
        <f>COUNTIFS(Table2[Sub-Sector],Table3[[#This Row],[Sub-Sector]],Table2[% Price above 50 EMA],"&gt;=0")/Table3[[#This Row],[Count]]</f>
        <v>0.19230769230769232</v>
      </c>
      <c r="T39" s="1">
        <f>COUNTIFS(Table2[Sub-Sector],Table3[[#This Row],[Sub-Sector]],Table2[% Price above 200 EMA],"&gt;=0")/Table3[[#This Row],[Count]]</f>
        <v>0.69230769230769229</v>
      </c>
      <c r="U39" s="1">
        <f>COUNTIFS(Table2[Sub-Sector],Table3[[#This Row],[Sub-Sector]],Table2[Rate of Change - Zone],"Positive")/Table3[[#This Row],[Count]]</f>
        <v>0.26923076923076922</v>
      </c>
      <c r="V39" s="1">
        <f>COUNTIFS(Table2[Sub-Sector],Table3[[#This Row],[Sub-Sector]],Table2[Sharpe Ratio],"&gt;=0.10")/Table3[[#This Row],[Count]]</f>
        <v>0.61538461538461542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39">
        <f>_xlfn.RANK.AVG(Table3[[#This Row],[Score]],Table3[Score],1)</f>
        <v>43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9">
        <f>_xlfn.RANK.AVG(Table3[[#This Row],[Score 2 ]],Table3[[Score 2 ]],1)</f>
        <v>38</v>
      </c>
    </row>
    <row r="40" spans="1:26" x14ac:dyDescent="0.3">
      <c r="A40" t="s">
        <v>475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0.25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0.75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0.75</v>
      </c>
      <c r="N40" s="1">
        <f>COUNTIFS(Table2[Sub-Sector],Table3[[#This Row],[Sub-Sector]],Table2[% Away From Current Month Low],"&gt;=0.05")/Table3[[#This Row],[Count]]</f>
        <v>0.75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0.25</v>
      </c>
      <c r="V40" s="1">
        <f>COUNTIFS(Table2[Sub-Sector],Table3[[#This Row],[Sub-Sector]],Table2[Sharpe Ratio],"&gt;=0.10")/Table3[[#This Row],[Count]]</f>
        <v>0.25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40">
        <f>_xlfn.RANK.AVG(Table3[[#This Row],[Score]],Table3[Score],1)</f>
        <v>35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0">
        <f>_xlfn.RANK.AVG(Table3[[#This Row],[Score 2 ]],Table3[[Score 2 ]],1)</f>
        <v>39</v>
      </c>
    </row>
    <row r="41" spans="1:26" x14ac:dyDescent="0.3">
      <c r="A41" t="s">
        <v>249</v>
      </c>
      <c r="B41">
        <f>COUNTIFS(Table2[Sub-Sector],Table3[[#This Row],[Sub-Sector]])</f>
        <v>19</v>
      </c>
      <c r="C41" s="1">
        <f>COUNTIFS(Table2[Sub-Sector],Table3[[#This Row],[Sub-Sector]],Table2[Uptrend],"Uptrend")/Table3[[#This Row],[Count]]</f>
        <v>0.78947368421052633</v>
      </c>
      <c r="D41" s="1">
        <f>COUNTIFS(Table2[Sub-Sector],Table3[[#This Row],[Sub-Sector]],Table2[1W Return vs Nifty],"&gt;=5")/Table3[[#This Row],[Count]]</f>
        <v>5.2631578947368418E-2</v>
      </c>
      <c r="E41" s="1">
        <f>COUNTIFS(Table2[Sub-Sector],Table3[[#This Row],[Sub-Sector]],Table2[1M Return vs Nifty],"&gt;=5")/Table3[[#This Row],[Count]]</f>
        <v>0.36842105263157893</v>
      </c>
      <c r="F41" s="1">
        <f>COUNTIFS(Table2[Sub-Sector],Table3[[#This Row],[Sub-Sector]],Table2[6M Return vs Nifty],"&gt;=10")/Table3[[#This Row],[Count]]</f>
        <v>0.52631578947368418</v>
      </c>
      <c r="G41" s="1">
        <f>COUNTIFS(Table2[Sub-Sector],Table3[[#This Row],[Sub-Sector]],Table2[1Y Return vs Nifty],"&gt;=10")/Table3[[#This Row],[Count]]</f>
        <v>0.57894736842105265</v>
      </c>
      <c r="H41" s="1">
        <f>COUNTIFS(Table2[Sub-Sector],Table3[[#This Row],[Sub-Sector]],Table2[RSI Exponential â€“ 14D],"&gt;=50")/Table3[[#This Row],[Count]]</f>
        <v>5.2631578947368418E-2</v>
      </c>
      <c r="I41" s="1">
        <f>COUNTIFS(Table2[Sub-Sector],Table3[[#This Row],[Sub-Sector]],Table2[Relative Volume],"&gt;=1")/Table3[[#This Row],[Count]]</f>
        <v>0.10526315789473684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0.78947368421052633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0.78947368421052633</v>
      </c>
      <c r="N41" s="1">
        <f>COUNTIFS(Table2[Sub-Sector],Table3[[#This Row],[Sub-Sector]],Table2[% Away From Current Month Low],"&gt;=0.05")/Table3[[#This Row],[Count]]</f>
        <v>0.52631578947368418</v>
      </c>
      <c r="O41" s="1">
        <f>COUNTIFS(Table2[Sub-Sector],Table3[[#This Row],[Sub-Sector]],Table2[% Away From Current Month High],"&lt;=0.05")/Table3[[#This Row],[Count]]</f>
        <v>0.15789473684210525</v>
      </c>
      <c r="P41" s="1">
        <f>COUNTIFS(Table2[Sub-Sector],Table3[[#This Row],[Sub-Sector]],Table2[% Away From 52W High],"&lt;=10")/Table3[[#This Row],[Count]]</f>
        <v>0.10526315789473684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0.21052631578947367</v>
      </c>
      <c r="S41" s="1">
        <f>COUNTIFS(Table2[Sub-Sector],Table3[[#This Row],[Sub-Sector]],Table2[% Price above 50 EMA],"&gt;=0")/Table3[[#This Row],[Count]]</f>
        <v>0.47368421052631576</v>
      </c>
      <c r="T41" s="1">
        <f>COUNTIFS(Table2[Sub-Sector],Table3[[#This Row],[Sub-Sector]],Table2[% Price above 200 EMA],"&gt;=0")/Table3[[#This Row],[Count]]</f>
        <v>0.89473684210526316</v>
      </c>
      <c r="U41" s="1">
        <f>COUNTIFS(Table2[Sub-Sector],Table3[[#This Row],[Sub-Sector]],Table2[Rate of Change - Zone],"Positive")/Table3[[#This Row],[Count]]</f>
        <v>0.26315789473684209</v>
      </c>
      <c r="V41" s="1">
        <f>COUNTIFS(Table2[Sub-Sector],Table3[[#This Row],[Sub-Sector]],Table2[Sharpe Ratio],"&gt;=0.10")/Table3[[#This Row],[Count]]</f>
        <v>0.26315789473684209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41">
        <f>_xlfn.RANK.AVG(Table3[[#This Row],[Score]],Table3[Score],1)</f>
        <v>29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1">
        <f>_xlfn.RANK.AVG(Table3[[#This Row],[Score 2 ]],Table3[[Score 2 ]],1)</f>
        <v>40</v>
      </c>
    </row>
    <row r="42" spans="1:26" x14ac:dyDescent="0.3">
      <c r="A42" t="s">
        <v>734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0.25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0.25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0.25</v>
      </c>
      <c r="N42" s="1">
        <f>COUNTIFS(Table2[Sub-Sector],Table3[[#This Row],[Sub-Sector]],Table2[% Away From Current Month Low],"&gt;=0.05")/Table3[[#This Row],[Count]]</f>
        <v>0.25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0.75</v>
      </c>
      <c r="R42" s="1">
        <f>COUNTIFS(Table2[Sub-Sector],Table3[[#This Row],[Sub-Sector]],Table2[% Price above 20 EMA],"&gt;=0")/Table3[[#This Row],[Count]]</f>
        <v>0.25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0.25</v>
      </c>
      <c r="V42" s="1">
        <f>COUNTIFS(Table2[Sub-Sector],Table3[[#This Row],[Sub-Sector]],Table2[Sharpe Ratio],"&gt;=0.10")/Table3[[#This Row],[Count]]</f>
        <v>0.25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42">
        <f>_xlfn.RANK.AVG(Table3[[#This Row],[Score]],Table3[Score],1)</f>
        <v>77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2">
        <f>_xlfn.RANK.AVG(Table3[[#This Row],[Score 2 ]],Table3[[Score 2 ]],1)</f>
        <v>41</v>
      </c>
    </row>
    <row r="43" spans="1:26" x14ac:dyDescent="0.3">
      <c r="A43" t="s">
        <v>188</v>
      </c>
      <c r="B43">
        <f>COUNTIFS(Table2[Sub-Sector],Table3[[#This Row],[Sub-Sector]])</f>
        <v>28</v>
      </c>
      <c r="C43" s="1">
        <f>COUNTIFS(Table2[Sub-Sector],Table3[[#This Row],[Sub-Sector]],Table2[Uptrend],"Uptrend")/Table3[[#This Row],[Count]]</f>
        <v>0.39285714285714285</v>
      </c>
      <c r="D43" s="1">
        <f>COUNTIFS(Table2[Sub-Sector],Table3[[#This Row],[Sub-Sector]],Table2[1W Return vs Nifty],"&gt;=5")/Table3[[#This Row],[Count]]</f>
        <v>7.1428571428571425E-2</v>
      </c>
      <c r="E43" s="1">
        <f>COUNTIFS(Table2[Sub-Sector],Table3[[#This Row],[Sub-Sector]],Table2[1M Return vs Nifty],"&gt;=5")/Table3[[#This Row],[Count]]</f>
        <v>0.21428571428571427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0.5357142857142857</v>
      </c>
      <c r="H43" s="1">
        <f>COUNTIFS(Table2[Sub-Sector],Table3[[#This Row],[Sub-Sector]],Table2[RSI Exponential â€“ 14D],"&gt;=50")/Table3[[#This Row],[Count]]</f>
        <v>0.14285714285714285</v>
      </c>
      <c r="I43" s="1">
        <f>COUNTIFS(Table2[Sub-Sector],Table3[[#This Row],[Sub-Sector]],Table2[Relative Volume],"&gt;=1")/Table3[[#This Row],[Count]]</f>
        <v>0.14285714285714285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0.8928571428571429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0.8928571428571429</v>
      </c>
      <c r="N43" s="1">
        <f>COUNTIFS(Table2[Sub-Sector],Table3[[#This Row],[Sub-Sector]],Table2[% Away From Current Month Low],"&gt;=0.05")/Table3[[#This Row],[Count]]</f>
        <v>0.32142857142857145</v>
      </c>
      <c r="O43" s="1">
        <f>COUNTIFS(Table2[Sub-Sector],Table3[[#This Row],[Sub-Sector]],Table2[% Away From Current Month High],"&lt;=0.05")/Table3[[#This Row],[Count]]</f>
        <v>0.21428571428571427</v>
      </c>
      <c r="P43" s="1">
        <f>COUNTIFS(Table2[Sub-Sector],Table3[[#This Row],[Sub-Sector]],Table2[% Away From 52W High],"&lt;=10")/Table3[[#This Row],[Count]]</f>
        <v>0.14285714285714285</v>
      </c>
      <c r="Q43" s="1">
        <f>COUNTIFS(Table2[Sub-Sector],Table3[[#This Row],[Sub-Sector]],Table2[% Away From 52W Low],"&gt;=10")/Table3[[#This Row],[Count]]</f>
        <v>0.9642857142857143</v>
      </c>
      <c r="R43" s="1">
        <f>COUNTIFS(Table2[Sub-Sector],Table3[[#This Row],[Sub-Sector]],Table2[% Price above 20 EMA],"&gt;=0")/Table3[[#This Row],[Count]]</f>
        <v>0.14285714285714285</v>
      </c>
      <c r="S43" s="1">
        <f>COUNTIFS(Table2[Sub-Sector],Table3[[#This Row],[Sub-Sector]],Table2[% Price above 50 EMA],"&gt;=0")/Table3[[#This Row],[Count]]</f>
        <v>0.2857142857142857</v>
      </c>
      <c r="T43" s="1">
        <f>COUNTIFS(Table2[Sub-Sector],Table3[[#This Row],[Sub-Sector]],Table2[% Price above 200 EMA],"&gt;=0")/Table3[[#This Row],[Count]]</f>
        <v>0.75</v>
      </c>
      <c r="U43" s="1">
        <f>COUNTIFS(Table2[Sub-Sector],Table3[[#This Row],[Sub-Sector]],Table2[Rate of Change - Zone],"Positive")/Table3[[#This Row],[Count]]</f>
        <v>0.25</v>
      </c>
      <c r="V43" s="1">
        <f>COUNTIFS(Table2[Sub-Sector],Table3[[#This Row],[Sub-Sector]],Table2[Sharpe Ratio],"&gt;=0.10")/Table3[[#This Row],[Count]]</f>
        <v>0.42857142857142855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43">
        <f>_xlfn.RANK.AVG(Table3[[#This Row],[Score]],Table3[Score],1)</f>
        <v>49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3">
        <f>_xlfn.RANK.AVG(Table3[[#This Row],[Score 2 ]],Table3[[Score 2 ]],1)</f>
        <v>42</v>
      </c>
    </row>
    <row r="44" spans="1:26" x14ac:dyDescent="0.3">
      <c r="A44" t="s">
        <v>114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0.5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44">
        <f>_xlfn.RANK.AVG(Table3[[#This Row],[Score]],Table3[Score],1)</f>
        <v>46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4">
        <f>_xlfn.RANK.AVG(Table3[[#This Row],[Score 2 ]],Table3[[Score 2 ]],1)</f>
        <v>43</v>
      </c>
    </row>
    <row r="45" spans="1:26" x14ac:dyDescent="0.3">
      <c r="A45" t="s">
        <v>506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0.25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45">
        <f>_xlfn.RANK.AVG(Table3[[#This Row],[Score]],Table3[Score],1)</f>
        <v>61.5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5">
        <f>_xlfn.RANK.AVG(Table3[[#This Row],[Score 2 ]],Table3[[Score 2 ]],1)</f>
        <v>44.5</v>
      </c>
    </row>
    <row r="46" spans="1:26" x14ac:dyDescent="0.3">
      <c r="A46" t="s">
        <v>174</v>
      </c>
      <c r="B46">
        <f>COUNTIFS(Table2[Sub-Sector],Table3[[#This Row],[Sub-Sector]])</f>
        <v>4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0.25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0.25</v>
      </c>
      <c r="G46" s="1">
        <f>COUNTIFS(Table2[Sub-Sector],Table3[[#This Row],[Sub-Sector]],Table2[1Y Return vs Nifty],"&gt;=10")/Table3[[#This Row],[Count]]</f>
        <v>0.5</v>
      </c>
      <c r="H46" s="1">
        <f>COUNTIFS(Table2[Sub-Sector],Table3[[#This Row],[Sub-Sector]],Table2[RSI Exponential â€“ 14D],"&gt;=50")/Table3[[#This Row],[Count]]</f>
        <v>0.5</v>
      </c>
      <c r="I46" s="1">
        <f>COUNTIFS(Table2[Sub-Sector],Table3[[#This Row],[Sub-Sector]],Table2[Relative Volume],"&gt;=1")/Table3[[#This Row],[Count]]</f>
        <v>0.25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0.75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0.75</v>
      </c>
      <c r="N46" s="1">
        <f>COUNTIFS(Table2[Sub-Sector],Table3[[#This Row],[Sub-Sector]],Table2[% Away From Current Month Low],"&gt;=0.05")/Table3[[#This Row],[Count]]</f>
        <v>0.5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0.25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0.5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46">
        <f>_xlfn.RANK.AVG(Table3[[#This Row],[Score]],Table3[Score],1)</f>
        <v>30.5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6">
        <f>_xlfn.RANK.AVG(Table3[[#This Row],[Score 2 ]],Table3[[Score 2 ]],1)</f>
        <v>44.5</v>
      </c>
    </row>
    <row r="47" spans="1:26" x14ac:dyDescent="0.3">
      <c r="A47" t="s">
        <v>125</v>
      </c>
      <c r="B47">
        <f>COUNTIFS(Table2[Sub-Sector],Table3[[#This Row],[Sub-Sector]])</f>
        <v>9</v>
      </c>
      <c r="C47" s="1">
        <f>COUNTIFS(Table2[Sub-Sector],Table3[[#This Row],[Sub-Sector]],Table2[Uptrend],"Uptrend")/Table3[[#This Row],[Count]]</f>
        <v>0.66666666666666663</v>
      </c>
      <c r="D47" s="1">
        <f>COUNTIFS(Table2[Sub-Sector],Table3[[#This Row],[Sub-Sector]],Table2[1W Return vs Nifty],"&gt;=5")/Table3[[#This Row],[Count]]</f>
        <v>0.1111111111111111</v>
      </c>
      <c r="E47" s="1">
        <f>COUNTIFS(Table2[Sub-Sector],Table3[[#This Row],[Sub-Sector]],Table2[1M Return vs Nifty],"&gt;=5")/Table3[[#This Row],[Count]]</f>
        <v>0.22222222222222221</v>
      </c>
      <c r="F47" s="1">
        <f>COUNTIFS(Table2[Sub-Sector],Table3[[#This Row],[Sub-Sector]],Table2[6M Return vs Nifty],"&gt;=10")/Table3[[#This Row],[Count]]</f>
        <v>0.44444444444444442</v>
      </c>
      <c r="G47" s="1">
        <f>COUNTIFS(Table2[Sub-Sector],Table3[[#This Row],[Sub-Sector]],Table2[1Y Return vs Nifty],"&gt;=10")/Table3[[#This Row],[Count]]</f>
        <v>0.44444444444444442</v>
      </c>
      <c r="H47" s="1">
        <f>COUNTIFS(Table2[Sub-Sector],Table3[[#This Row],[Sub-Sector]],Table2[RSI Exponential â€“ 14D],"&gt;=50")/Table3[[#This Row],[Count]]</f>
        <v>0.22222222222222221</v>
      </c>
      <c r="I47" s="1">
        <f>COUNTIFS(Table2[Sub-Sector],Table3[[#This Row],[Sub-Sector]],Table2[Relative Volume],"&gt;=1")/Table3[[#This Row],[Count]]</f>
        <v>0.33333333333333331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0.88888888888888884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0.88888888888888884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0.22222222222222221</v>
      </c>
      <c r="P47" s="1">
        <f>COUNTIFS(Table2[Sub-Sector],Table3[[#This Row],[Sub-Sector]],Table2[% Away From 52W High],"&lt;=10")/Table3[[#This Row],[Count]]</f>
        <v>0.1111111111111111</v>
      </c>
      <c r="Q47" s="1">
        <f>COUNTIFS(Table2[Sub-Sector],Table3[[#This Row],[Sub-Sector]],Table2[% Away From 52W Low],"&gt;=10")/Table3[[#This Row],[Count]]</f>
        <v>0.88888888888888884</v>
      </c>
      <c r="R47" s="1">
        <f>COUNTIFS(Table2[Sub-Sector],Table3[[#This Row],[Sub-Sector]],Table2[% Price above 20 EMA],"&gt;=0")/Table3[[#This Row],[Count]]</f>
        <v>0.22222222222222221</v>
      </c>
      <c r="S47" s="1">
        <f>COUNTIFS(Table2[Sub-Sector],Table3[[#This Row],[Sub-Sector]],Table2[% Price above 50 EMA],"&gt;=0")/Table3[[#This Row],[Count]]</f>
        <v>0.44444444444444442</v>
      </c>
      <c r="T47" s="1">
        <f>COUNTIFS(Table2[Sub-Sector],Table3[[#This Row],[Sub-Sector]],Table2[% Price above 200 EMA],"&gt;=0")/Table3[[#This Row],[Count]]</f>
        <v>0.77777777777777779</v>
      </c>
      <c r="U47" s="1">
        <f>COUNTIFS(Table2[Sub-Sector],Table3[[#This Row],[Sub-Sector]],Table2[Rate of Change - Zone],"Positive")/Table3[[#This Row],[Count]]</f>
        <v>0.22222222222222221</v>
      </c>
      <c r="V47" s="1">
        <f>COUNTIFS(Table2[Sub-Sector],Table3[[#This Row],[Sub-Sector]],Table2[Sharpe Ratio],"&gt;=0.10")/Table3[[#This Row],[Count]]</f>
        <v>0.1111111111111111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47">
        <f>_xlfn.RANK.AVG(Table3[[#This Row],[Score]],Table3[Score],1)</f>
        <v>38.5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7">
        <f>_xlfn.RANK.AVG(Table3[[#This Row],[Score 2 ]],Table3[[Score 2 ]],1)</f>
        <v>46</v>
      </c>
    </row>
    <row r="48" spans="1:26" x14ac:dyDescent="0.3">
      <c r="A48" t="s">
        <v>154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1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48">
        <f>_xlfn.RANK.AVG(Table3[[#This Row],[Score]],Table3[Score],1)</f>
        <v>52.5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8">
        <f>_xlfn.RANK.AVG(Table3[[#This Row],[Score 2 ]],Table3[[Score 2 ]],1)</f>
        <v>48</v>
      </c>
    </row>
    <row r="49" spans="1:26" x14ac:dyDescent="0.3">
      <c r="A49" t="s">
        <v>777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49">
        <f>_xlfn.RANK.AVG(Table3[[#This Row],[Score]],Table3[Score],1)</f>
        <v>52.5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9">
        <f>_xlfn.RANK.AVG(Table3[[#This Row],[Score 2 ]],Table3[[Score 2 ]],1)</f>
        <v>48</v>
      </c>
    </row>
    <row r="50" spans="1:26" x14ac:dyDescent="0.3">
      <c r="A50" t="s">
        <v>523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50">
        <f>_xlfn.RANK.AVG(Table3[[#This Row],[Score]],Table3[Score],1)</f>
        <v>81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0">
        <f>_xlfn.RANK.AVG(Table3[[#This Row],[Score 2 ]],Table3[[Score 2 ]],1)</f>
        <v>48</v>
      </c>
    </row>
    <row r="51" spans="1:26" x14ac:dyDescent="0.3">
      <c r="A51" t="s">
        <v>80</v>
      </c>
      <c r="B51">
        <f>COUNTIFS(Table2[Sub-Sector],Table3[[#This Row],[Sub-Sector]])</f>
        <v>3</v>
      </c>
      <c r="C51" s="1">
        <f>COUNTIFS(Table2[Sub-Sector],Table3[[#This Row],[Sub-Sector]],Table2[Uptrend],"Uptrend")/Table3[[#This Row],[Count]]</f>
        <v>0.66666666666666663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0.66666666666666663</v>
      </c>
      <c r="F51" s="1">
        <f>COUNTIFS(Table2[Sub-Sector],Table3[[#This Row],[Sub-Sector]],Table2[6M Return vs Nifty],"&gt;=10")/Table3[[#This Row],[Count]]</f>
        <v>0.33333333333333331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0.33333333333333331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0.33333333333333331</v>
      </c>
      <c r="O51" s="1">
        <f>COUNTIFS(Table2[Sub-Sector],Table3[[#This Row],[Sub-Sector]],Table2[% Away From Current Month High],"&lt;=0.05")/Table3[[#This Row],[Count]]</f>
        <v>0.33333333333333331</v>
      </c>
      <c r="P51" s="1">
        <f>COUNTIFS(Table2[Sub-Sector],Table3[[#This Row],[Sub-Sector]],Table2[% Away From 52W High],"&lt;=10")/Table3[[#This Row],[Count]]</f>
        <v>0.66666666666666663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0.33333333333333331</v>
      </c>
      <c r="S51" s="1">
        <f>COUNTIFS(Table2[Sub-Sector],Table3[[#This Row],[Sub-Sector]],Table2[% Price above 50 EMA],"&gt;=0")/Table3[[#This Row],[Count]]</f>
        <v>0.66666666666666663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0.33333333333333331</v>
      </c>
      <c r="V51" s="1">
        <f>COUNTIFS(Table2[Sub-Sector],Table3[[#This Row],[Sub-Sector]],Table2[Sharpe Ratio],"&gt;=0.10")/Table3[[#This Row],[Count]]</f>
        <v>0.66666666666666663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51">
        <f>_xlfn.RANK.AVG(Table3[[#This Row],[Score]],Table3[Score],1)</f>
        <v>41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1">
        <f>_xlfn.RANK.AVG(Table3[[#This Row],[Score 2 ]],Table3[[Score 2 ]],1)</f>
        <v>50</v>
      </c>
    </row>
    <row r="52" spans="1:26" x14ac:dyDescent="0.3">
      <c r="A52" t="s">
        <v>146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52">
        <f>_xlfn.RANK.AVG(Table3[[#This Row],[Score]],Table3[Score],1)</f>
        <v>85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2">
        <f>_xlfn.RANK.AVG(Table3[[#This Row],[Score 2 ]],Table3[[Score 2 ]],1)</f>
        <v>51.5</v>
      </c>
    </row>
    <row r="53" spans="1:26" x14ac:dyDescent="0.3">
      <c r="A53" t="s">
        <v>366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53">
        <f>_xlfn.RANK.AVG(Table3[[#This Row],[Score]],Table3[Score],1)</f>
        <v>36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3">
        <f>_xlfn.RANK.AVG(Table3[[#This Row],[Score 2 ]],Table3[[Score 2 ]],1)</f>
        <v>51.5</v>
      </c>
    </row>
    <row r="54" spans="1:26" x14ac:dyDescent="0.3">
      <c r="A54" t="s">
        <v>283</v>
      </c>
      <c r="B54">
        <f>COUNTIFS(Table2[Sub-Sector],Table3[[#This Row],[Sub-Sector]])</f>
        <v>6</v>
      </c>
      <c r="C54" s="1">
        <f>COUNTIFS(Table2[Sub-Sector],Table3[[#This Row],[Sub-Sector]],Table2[Uptrend],"Uptrend")/Table3[[#This Row],[Count]]</f>
        <v>0.66666666666666663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0.16666666666666666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0.66666666666666663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0.16666666666666666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0.83333333333333337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0.83333333333333337</v>
      </c>
      <c r="N54" s="1">
        <f>COUNTIFS(Table2[Sub-Sector],Table3[[#This Row],[Sub-Sector]],Table2[% Away From Current Month Low],"&gt;=0.05")/Table3[[#This Row],[Count]]</f>
        <v>0.83333333333333337</v>
      </c>
      <c r="O54" s="1">
        <f>COUNTIFS(Table2[Sub-Sector],Table3[[#This Row],[Sub-Sector]],Table2[% Away From Current Month High],"&lt;=0.05")/Table3[[#This Row],[Count]]</f>
        <v>0.16666666666666666</v>
      </c>
      <c r="P54" s="1">
        <f>COUNTIFS(Table2[Sub-Sector],Table3[[#This Row],[Sub-Sector]],Table2[% Away From 52W High],"&lt;=10")/Table3[[#This Row],[Count]]</f>
        <v>0.16666666666666666</v>
      </c>
      <c r="Q54" s="1">
        <f>COUNTIFS(Table2[Sub-Sector],Table3[[#This Row],[Sub-Sector]],Table2[% Away From 52W Low],"&gt;=10")/Table3[[#This Row],[Count]]</f>
        <v>0.83333333333333337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0.33333333333333331</v>
      </c>
      <c r="T54" s="1">
        <f>COUNTIFS(Table2[Sub-Sector],Table3[[#This Row],[Sub-Sector]],Table2[% Price above 200 EMA],"&gt;=0")/Table3[[#This Row],[Count]]</f>
        <v>0.66666666666666663</v>
      </c>
      <c r="U54" s="1">
        <f>COUNTIFS(Table2[Sub-Sector],Table3[[#This Row],[Sub-Sector]],Table2[Rate of Change - Zone],"Positive")/Table3[[#This Row],[Count]]</f>
        <v>0.83333333333333337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54">
        <f>_xlfn.RANK.AVG(Table3[[#This Row],[Score]],Table3[Score],1)</f>
        <v>54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4">
        <f>_xlfn.RANK.AVG(Table3[[#This Row],[Score 2 ]],Table3[[Score 2 ]],1)</f>
        <v>53</v>
      </c>
    </row>
    <row r="55" spans="1:26" x14ac:dyDescent="0.3">
      <c r="A55" t="s">
        <v>382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0.5</v>
      </c>
      <c r="D55" s="1">
        <f>COUNTIFS(Table2[Sub-Sector],Table3[[#This Row],[Sub-Sector]],Table2[1W Return vs Nifty],"&gt;=5")/Table3[[#This Row],[Count]]</f>
        <v>0.5</v>
      </c>
      <c r="E55" s="1">
        <f>COUNTIFS(Table2[Sub-Sector],Table3[[#This Row],[Sub-Sector]],Table2[1M Return vs Nifty],"&gt;=5")/Table3[[#This Row],[Count]]</f>
        <v>0.5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0.5</v>
      </c>
      <c r="H55" s="1">
        <f>COUNTIFS(Table2[Sub-Sector],Table3[[#This Row],[Sub-Sector]],Table2[RSI Exponential â€“ 14D],"&gt;=50")/Table3[[#This Row],[Count]]</f>
        <v>0.5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0.5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0.5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0.5</v>
      </c>
      <c r="S55" s="1">
        <f>COUNTIFS(Table2[Sub-Sector],Table3[[#This Row],[Sub-Sector]],Table2[% Price above 50 EMA],"&gt;=0")/Table3[[#This Row],[Count]]</f>
        <v>0.5</v>
      </c>
      <c r="T55" s="1">
        <f>COUNTIFS(Table2[Sub-Sector],Table3[[#This Row],[Sub-Sector]],Table2[% Price above 200 EMA],"&gt;=0")/Table3[[#This Row],[Count]]</f>
        <v>0.5</v>
      </c>
      <c r="U55" s="1">
        <f>COUNTIFS(Table2[Sub-Sector],Table3[[#This Row],[Sub-Sector]],Table2[Rate of Change - Zone],"Positive")/Table3[[#This Row],[Count]]</f>
        <v>0.5</v>
      </c>
      <c r="V55" s="1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55">
        <f>_xlfn.RANK.AVG(Table3[[#This Row],[Score]],Table3[Score],1)</f>
        <v>30.5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5">
        <f>_xlfn.RANK.AVG(Table3[[#This Row],[Score 2 ]],Table3[[Score 2 ]],1)</f>
        <v>54.5</v>
      </c>
    </row>
    <row r="56" spans="1:26" x14ac:dyDescent="0.3">
      <c r="A56" t="s">
        <v>1614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0.5</v>
      </c>
      <c r="F56" s="1">
        <f>COUNTIFS(Table2[Sub-Sector],Table3[[#This Row],[Sub-Sector]],Table2[6M Return vs Nifty],"&gt;=10")/Table3[[#This Row],[Count]]</f>
        <v>0.5</v>
      </c>
      <c r="G56" s="1">
        <f>COUNTIFS(Table2[Sub-Sector],Table3[[#This Row],[Sub-Sector]],Table2[1Y Return vs Nifty],"&gt;=10")/Table3[[#This Row],[Count]]</f>
        <v>0.5</v>
      </c>
      <c r="H56" s="1">
        <f>COUNTIFS(Table2[Sub-Sector],Table3[[#This Row],[Sub-Sector]],Table2[RSI Exponential â€“ 14D],"&gt;=50")/Table3[[#This Row],[Count]]</f>
        <v>0.5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0.5</v>
      </c>
      <c r="O56" s="1">
        <f>COUNTIFS(Table2[Sub-Sector],Table3[[#This Row],[Sub-Sector]],Table2[% Away From Current Month High],"&lt;=0.05")/Table3[[#This Row],[Count]]</f>
        <v>0.5</v>
      </c>
      <c r="P56" s="1">
        <f>COUNTIFS(Table2[Sub-Sector],Table3[[#This Row],[Sub-Sector]],Table2[% Away From 52W High],"&lt;=10")/Table3[[#This Row],[Count]]</f>
        <v>0.5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0.5</v>
      </c>
      <c r="S56" s="1">
        <f>COUNTIFS(Table2[Sub-Sector],Table3[[#This Row],[Sub-Sector]],Table2[% Price above 50 EMA],"&gt;=0")/Table3[[#This Row],[Count]]</f>
        <v>0.5</v>
      </c>
      <c r="T56" s="1">
        <f>COUNTIFS(Table2[Sub-Sector],Table3[[#This Row],[Sub-Sector]],Table2[% Price above 200 EMA],"&gt;=0")/Table3[[#This Row],[Count]]</f>
        <v>0.5</v>
      </c>
      <c r="U56" s="1">
        <f>COUNTIFS(Table2[Sub-Sector],Table3[[#This Row],[Sub-Sector]],Table2[Rate of Change - Zone],"Positive")/Table3[[#This Row],[Count]]</f>
        <v>0.5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56">
        <f>_xlfn.RANK.AVG(Table3[[#This Row],[Score]],Table3[Score],1)</f>
        <v>50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6">
        <f>_xlfn.RANK.AVG(Table3[[#This Row],[Score 2 ]],Table3[[Score 2 ]],1)</f>
        <v>54.5</v>
      </c>
    </row>
    <row r="57" spans="1:26" x14ac:dyDescent="0.3">
      <c r="A57" t="s">
        <v>260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0.33333333333333331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0.33333333333333331</v>
      </c>
      <c r="G57" s="1">
        <f>COUNTIFS(Table2[Sub-Sector],Table3[[#This Row],[Sub-Sector]],Table2[1Y Return vs Nifty],"&gt;=10")/Table3[[#This Row],[Count]]</f>
        <v>0.33333333333333331</v>
      </c>
      <c r="H57" s="1">
        <f>COUNTIFS(Table2[Sub-Sector],Table3[[#This Row],[Sub-Sector]],Table2[RSI Exponential â€“ 14D],"&gt;=50")/Table3[[#This Row],[Count]]</f>
        <v>0.33333333333333331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0.33333333333333331</v>
      </c>
      <c r="K57" s="1">
        <f>COUNTIFS(Table2[Sub-Sector],Table3[[#This Row],[Sub-Sector]],Table2[% Away From Day High],"&lt;=0.05")/Table3[[#This Row],[Count]]</f>
        <v>0.66666666666666663</v>
      </c>
      <c r="L57" s="1">
        <f>COUNTIFS(Table2[Sub-Sector],Table3[[#This Row],[Sub-Sector]],Table2[% Away From Current Week Low],"&gt;=0.05")/Table3[[#This Row],[Count]]</f>
        <v>0.33333333333333331</v>
      </c>
      <c r="M57" s="1">
        <f>COUNTIFS(Table2[Sub-Sector],Table3[[#This Row],[Sub-Sector]],Table2[% Away From Current Week High],"&lt;=0.05")/Table3[[#This Row],[Count]]</f>
        <v>0.66666666666666663</v>
      </c>
      <c r="N57" s="1">
        <f>COUNTIFS(Table2[Sub-Sector],Table3[[#This Row],[Sub-Sector]],Table2[% Away From Current Month Low],"&gt;=0.05")/Table3[[#This Row],[Count]]</f>
        <v>0.33333333333333331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0.33333333333333331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0.33333333333333331</v>
      </c>
      <c r="S57" s="1">
        <f>COUNTIFS(Table2[Sub-Sector],Table3[[#This Row],[Sub-Sector]],Table2[% Price above 50 EMA],"&gt;=0")/Table3[[#This Row],[Count]]</f>
        <v>0.33333333333333331</v>
      </c>
      <c r="T57" s="1">
        <f>COUNTIFS(Table2[Sub-Sector],Table3[[#This Row],[Sub-Sector]],Table2[% Price above 200 EMA],"&gt;=0")/Table3[[#This Row],[Count]]</f>
        <v>0.33333333333333331</v>
      </c>
      <c r="U57" s="1">
        <f>COUNTIFS(Table2[Sub-Sector],Table3[[#This Row],[Sub-Sector]],Table2[Rate of Change - Zone],"Positive")/Table3[[#This Row],[Count]]</f>
        <v>0.33333333333333331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57">
        <f>_xlfn.RANK.AVG(Table3[[#This Row],[Score]],Table3[Score],1)</f>
        <v>71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7">
        <f>_xlfn.RANK.AVG(Table3[[#This Row],[Score 2 ]],Table3[[Score 2 ]],1)</f>
        <v>56</v>
      </c>
    </row>
    <row r="58" spans="1:26" x14ac:dyDescent="0.3">
      <c r="A58" t="s">
        <v>83</v>
      </c>
      <c r="B58">
        <f>COUNTIFS(Table2[Sub-Sector],Table3[[#This Row],[Sub-Sector]])</f>
        <v>5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</v>
      </c>
      <c r="F58" s="1">
        <f>COUNTIFS(Table2[Sub-Sector],Table3[[#This Row],[Sub-Sector]],Table2[6M Return vs Nifty],"&gt;=10")/Table3[[#This Row],[Count]]</f>
        <v>0.2</v>
      </c>
      <c r="G58" s="1">
        <f>COUNTIFS(Table2[Sub-Sector],Table3[[#This Row],[Sub-Sector]],Table2[1Y Return vs Nifty],"&gt;=10")/Table3[[#This Row],[Count]]</f>
        <v>0.6</v>
      </c>
      <c r="H58" s="1">
        <f>COUNTIFS(Table2[Sub-Sector],Table3[[#This Row],[Sub-Sector]],Table2[RSI Exponential â€“ 14D],"&gt;=50")/Table3[[#This Row],[Count]]</f>
        <v>0.2</v>
      </c>
      <c r="I58" s="1">
        <f>COUNTIFS(Table2[Sub-Sector],Table3[[#This Row],[Sub-Sector]],Table2[Relative Volume],"&gt;=1")/Table3[[#This Row],[Count]]</f>
        <v>0.2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0.6</v>
      </c>
      <c r="O58" s="1">
        <f>COUNTIFS(Table2[Sub-Sector],Table3[[#This Row],[Sub-Sector]],Table2[% Away From Current Month High],"&lt;=0.05")/Table3[[#This Row],[Count]]</f>
        <v>0.2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0.8</v>
      </c>
      <c r="R58" s="1">
        <f>COUNTIFS(Table2[Sub-Sector],Table3[[#This Row],[Sub-Sector]],Table2[% Price above 20 EMA],"&gt;=0")/Table3[[#This Row],[Count]]</f>
        <v>0.2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0.4</v>
      </c>
      <c r="U58" s="1">
        <f>COUNTIFS(Table2[Sub-Sector],Table3[[#This Row],[Sub-Sector]],Table2[Rate of Change - Zone],"Positive")/Table3[[#This Row],[Count]]</f>
        <v>0.4</v>
      </c>
      <c r="V58" s="1">
        <f>COUNTIFS(Table2[Sub-Sector],Table3[[#This Row],[Sub-Sector]],Table2[Sharpe Ratio],"&gt;=0.10")/Table3[[#This Row],[Count]]</f>
        <v>0.6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58">
        <f>_xlfn.RANK.AVG(Table3[[#This Row],[Score]],Table3[Score],1)</f>
        <v>76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8">
        <f>_xlfn.RANK.AVG(Table3[[#This Row],[Score 2 ]],Table3[[Score 2 ]],1)</f>
        <v>57</v>
      </c>
    </row>
    <row r="59" spans="1:26" x14ac:dyDescent="0.3">
      <c r="A59" t="s">
        <v>278</v>
      </c>
      <c r="B59">
        <f>COUNTIFS(Table2[Sub-Sector],Table3[[#This Row],[Sub-Sector]])</f>
        <v>12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0.25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0.41666666666666669</v>
      </c>
      <c r="H59" s="1">
        <f>COUNTIFS(Table2[Sub-Sector],Table3[[#This Row],[Sub-Sector]],Table2[RSI Exponential â€“ 14D],"&gt;=50")/Table3[[#This Row],[Count]]</f>
        <v>0.16666666666666666</v>
      </c>
      <c r="I59" s="1">
        <f>COUNTIFS(Table2[Sub-Sector],Table3[[#This Row],[Sub-Sector]],Table2[Relative Volume],"&gt;=1")/Table3[[#This Row],[Count]]</f>
        <v>0.25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0.91666666666666663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0.91666666666666663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0.25</v>
      </c>
      <c r="P59" s="1">
        <f>COUNTIFS(Table2[Sub-Sector],Table3[[#This Row],[Sub-Sector]],Table2[% Away From 52W High],"&lt;=10")/Table3[[#This Row],[Count]]</f>
        <v>0.25</v>
      </c>
      <c r="Q59" s="1">
        <f>COUNTIFS(Table2[Sub-Sector],Table3[[#This Row],[Sub-Sector]],Table2[% Away From 52W Low],"&gt;=10")/Table3[[#This Row],[Count]]</f>
        <v>0.91666666666666663</v>
      </c>
      <c r="R59" s="1">
        <f>COUNTIFS(Table2[Sub-Sector],Table3[[#This Row],[Sub-Sector]],Table2[% Price above 20 EMA],"&gt;=0")/Table3[[#This Row],[Count]]</f>
        <v>0.16666666666666666</v>
      </c>
      <c r="S59" s="1">
        <f>COUNTIFS(Table2[Sub-Sector],Table3[[#This Row],[Sub-Sector]],Table2[% Price above 50 EMA],"&gt;=0")/Table3[[#This Row],[Count]]</f>
        <v>0.41666666666666669</v>
      </c>
      <c r="T59" s="1">
        <f>COUNTIFS(Table2[Sub-Sector],Table3[[#This Row],[Sub-Sector]],Table2[% Price above 200 EMA],"&gt;=0")/Table3[[#This Row],[Count]]</f>
        <v>0.66666666666666663</v>
      </c>
      <c r="U59" s="1">
        <f>COUNTIFS(Table2[Sub-Sector],Table3[[#This Row],[Sub-Sector]],Table2[Rate of Change - Zone],"Positive")/Table3[[#This Row],[Count]]</f>
        <v>0.33333333333333331</v>
      </c>
      <c r="V59" s="1">
        <f>COUNTIFS(Table2[Sub-Sector],Table3[[#This Row],[Sub-Sector]],Table2[Sharpe Ratio],"&gt;=0.10")/Table3[[#This Row],[Count]]</f>
        <v>0.33333333333333331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59">
        <f>_xlfn.RANK.AVG(Table3[[#This Row],[Score]],Table3[Score],1)</f>
        <v>57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9">
        <f>_xlfn.RANK.AVG(Table3[[#This Row],[Score 2 ]],Table3[[Score 2 ]],1)</f>
        <v>58</v>
      </c>
    </row>
    <row r="60" spans="1:26" x14ac:dyDescent="0.3">
      <c r="A60" t="s">
        <v>1044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0.5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0.5</v>
      </c>
      <c r="N60" s="1">
        <f>COUNTIFS(Table2[Sub-Sector],Table3[[#This Row],[Sub-Sector]],Table2[% Away From Current Month Low],"&gt;=0.05")/Table3[[#This Row],[Count]]</f>
        <v>0.5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60">
        <f>_xlfn.RANK.AVG(Table3[[#This Row],[Score]],Table3[Score],1)</f>
        <v>90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0">
        <f>_xlfn.RANK.AVG(Table3[[#This Row],[Score 2 ]],Table3[[Score 2 ]],1)</f>
        <v>59</v>
      </c>
    </row>
    <row r="61" spans="1:26" x14ac:dyDescent="0.3">
      <c r="A61" t="s">
        <v>117</v>
      </c>
      <c r="B61">
        <f>COUNTIFS(Table2[Sub-Sector],Table3[[#This Row],[Sub-Sector]])</f>
        <v>24</v>
      </c>
      <c r="C61" s="1">
        <f>COUNTIFS(Table2[Sub-Sector],Table3[[#This Row],[Sub-Sector]],Table2[Uptrend],"Uptrend")/Table3[[#This Row],[Count]]</f>
        <v>0.5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0.625</v>
      </c>
      <c r="H61" s="1">
        <f>COUNTIFS(Table2[Sub-Sector],Table3[[#This Row],[Sub-Sector]],Table2[RSI Exponential â€“ 14D],"&gt;=50")/Table3[[#This Row],[Count]]</f>
        <v>0.25</v>
      </c>
      <c r="I61" s="1">
        <f>COUNTIFS(Table2[Sub-Sector],Table3[[#This Row],[Sub-Sector]],Table2[Relative Volume],"&gt;=1")/Table3[[#This Row],[Count]]</f>
        <v>0.25</v>
      </c>
      <c r="J61" s="1">
        <f>COUNTIFS(Table2[Sub-Sector],Table3[[#This Row],[Sub-Sector]],Table2[% Away From Day Low],"&gt;=0.05")/Table3[[#This Row],[Count]]</f>
        <v>4.1666666666666664E-2</v>
      </c>
      <c r="K61" s="1">
        <f>COUNTIFS(Table2[Sub-Sector],Table3[[#This Row],[Sub-Sector]],Table2[% Away From Day High],"&lt;=0.05")/Table3[[#This Row],[Count]]</f>
        <v>0.91666666666666663</v>
      </c>
      <c r="L61" s="1">
        <f>COUNTIFS(Table2[Sub-Sector],Table3[[#This Row],[Sub-Sector]],Table2[% Away From Current Week Low],"&gt;=0.05")/Table3[[#This Row],[Count]]</f>
        <v>4.1666666666666664E-2</v>
      </c>
      <c r="M61" s="1">
        <f>COUNTIFS(Table2[Sub-Sector],Table3[[#This Row],[Sub-Sector]],Table2[% Away From Current Week High],"&lt;=0.05")/Table3[[#This Row],[Count]]</f>
        <v>0.91666666666666663</v>
      </c>
      <c r="N61" s="1">
        <f>COUNTIFS(Table2[Sub-Sector],Table3[[#This Row],[Sub-Sector]],Table2[% Away From Current Month Low],"&gt;=0.05")/Table3[[#This Row],[Count]]</f>
        <v>0.29166666666666669</v>
      </c>
      <c r="O61" s="1">
        <f>COUNTIFS(Table2[Sub-Sector],Table3[[#This Row],[Sub-Sector]],Table2[% Away From Current Month High],"&lt;=0.05")/Table3[[#This Row],[Count]]</f>
        <v>4.1666666666666664E-2</v>
      </c>
      <c r="P61" s="1">
        <f>COUNTIFS(Table2[Sub-Sector],Table3[[#This Row],[Sub-Sector]],Table2[% Away From 52W High],"&lt;=10")/Table3[[#This Row],[Count]]</f>
        <v>0.25</v>
      </c>
      <c r="Q61" s="1">
        <f>COUNTIFS(Table2[Sub-Sector],Table3[[#This Row],[Sub-Sector]],Table2[% Away From 52W Low],"&gt;=10")/Table3[[#This Row],[Count]]</f>
        <v>0.95833333333333337</v>
      </c>
      <c r="R61" s="1">
        <f>COUNTIFS(Table2[Sub-Sector],Table3[[#This Row],[Sub-Sector]],Table2[% Price above 20 EMA],"&gt;=0")/Table3[[#This Row],[Count]]</f>
        <v>0.25</v>
      </c>
      <c r="S61" s="1">
        <f>COUNTIFS(Table2[Sub-Sector],Table3[[#This Row],[Sub-Sector]],Table2[% Price above 50 EMA],"&gt;=0")/Table3[[#This Row],[Count]]</f>
        <v>0.33333333333333331</v>
      </c>
      <c r="T61" s="1">
        <f>COUNTIFS(Table2[Sub-Sector],Table3[[#This Row],[Sub-Sector]],Table2[% Price above 200 EMA],"&gt;=0")/Table3[[#This Row],[Count]]</f>
        <v>0.75</v>
      </c>
      <c r="U61" s="1">
        <f>COUNTIFS(Table2[Sub-Sector],Table3[[#This Row],[Sub-Sector]],Table2[Rate of Change - Zone],"Positive")/Table3[[#This Row],[Count]]</f>
        <v>0.125</v>
      </c>
      <c r="V61" s="1">
        <f>COUNTIFS(Table2[Sub-Sector],Table3[[#This Row],[Sub-Sector]],Table2[Sharpe Ratio],"&gt;=0.10")/Table3[[#This Row],[Count]]</f>
        <v>0.45833333333333331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61">
        <f>_xlfn.RANK.AVG(Table3[[#This Row],[Score]],Table3[Score],1)</f>
        <v>55.5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1">
        <f>_xlfn.RANK.AVG(Table3[[#This Row],[Score 2 ]],Table3[[Score 2 ]],1)</f>
        <v>60</v>
      </c>
    </row>
    <row r="62" spans="1:26" x14ac:dyDescent="0.3">
      <c r="A62" t="s">
        <v>57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0.25</v>
      </c>
      <c r="E62" s="1">
        <f>COUNTIFS(Table2[Sub-Sector],Table3[[#This Row],[Sub-Sector]],Table2[1M Return vs Nifty],"&gt;=5")/Table3[[#This Row],[Count]]</f>
        <v>0.25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0.5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0.25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0.25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0.5</v>
      </c>
      <c r="S62" s="1">
        <f>COUNTIFS(Table2[Sub-Sector],Table3[[#This Row],[Sub-Sector]],Table2[% Price above 50 EMA],"&gt;=0")/Table3[[#This Row],[Count]]</f>
        <v>0.5</v>
      </c>
      <c r="T62" s="1">
        <f>COUNTIFS(Table2[Sub-Sector],Table3[[#This Row],[Sub-Sector]],Table2[% Price above 200 EMA],"&gt;=0")/Table3[[#This Row],[Count]]</f>
        <v>0.75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0.75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62">
        <f>_xlfn.RANK.AVG(Table3[[#This Row],[Score]],Table3[Score],1)</f>
        <v>45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2">
        <f>_xlfn.RANK.AVG(Table3[[#This Row],[Score 2 ]],Table3[[Score 2 ]],1)</f>
        <v>61</v>
      </c>
    </row>
    <row r="63" spans="1:26" x14ac:dyDescent="0.3">
      <c r="A63" t="s">
        <v>406</v>
      </c>
      <c r="B63">
        <f>COUNTIFS(Table2[Sub-Sector],Table3[[#This Row],[Sub-Sector]])</f>
        <v>14</v>
      </c>
      <c r="C63" s="1">
        <f>COUNTIFS(Table2[Sub-Sector],Table3[[#This Row],[Sub-Sector]],Table2[Uptrend],"Uptrend")/Table3[[#This Row],[Count]]</f>
        <v>0.2857142857142857</v>
      </c>
      <c r="D63" s="1">
        <f>COUNTIFS(Table2[Sub-Sector],Table3[[#This Row],[Sub-Sector]],Table2[1W Return vs Nifty],"&gt;=5")/Table3[[#This Row],[Count]]</f>
        <v>7.1428571428571425E-2</v>
      </c>
      <c r="E63" s="1">
        <f>COUNTIFS(Table2[Sub-Sector],Table3[[#This Row],[Sub-Sector]],Table2[1M Return vs Nifty],"&gt;=5")/Table3[[#This Row],[Count]]</f>
        <v>0.35714285714285715</v>
      </c>
      <c r="F63" s="1">
        <f>COUNTIFS(Table2[Sub-Sector],Table3[[#This Row],[Sub-Sector]],Table2[6M Return vs Nifty],"&gt;=10")/Table3[[#This Row],[Count]]</f>
        <v>0.35714285714285715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0.21428571428571427</v>
      </c>
      <c r="I63" s="1">
        <f>COUNTIFS(Table2[Sub-Sector],Table3[[#This Row],[Sub-Sector]],Table2[Relative Volume],"&gt;=1")/Table3[[#This Row],[Count]]</f>
        <v>0.14285714285714285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0.9285714285714286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0.9285714285714286</v>
      </c>
      <c r="N63" s="1">
        <f>COUNTIFS(Table2[Sub-Sector],Table3[[#This Row],[Sub-Sector]],Table2[% Away From Current Month Low],"&gt;=0.05")/Table3[[#This Row],[Count]]</f>
        <v>0.2857142857142857</v>
      </c>
      <c r="O63" s="1">
        <f>COUNTIFS(Table2[Sub-Sector],Table3[[#This Row],[Sub-Sector]],Table2[% Away From Current Month High],"&lt;=0.05")/Table3[[#This Row],[Count]]</f>
        <v>7.1428571428571425E-2</v>
      </c>
      <c r="P63" s="1">
        <f>COUNTIFS(Table2[Sub-Sector],Table3[[#This Row],[Sub-Sector]],Table2[% Away From 52W High],"&lt;=10")/Table3[[#This Row],[Count]]</f>
        <v>0.14285714285714285</v>
      </c>
      <c r="Q63" s="1">
        <f>COUNTIFS(Table2[Sub-Sector],Table3[[#This Row],[Sub-Sector]],Table2[% Away From 52W Low],"&gt;=10")/Table3[[#This Row],[Count]]</f>
        <v>0.8571428571428571</v>
      </c>
      <c r="R63" s="1">
        <f>COUNTIFS(Table2[Sub-Sector],Table3[[#This Row],[Sub-Sector]],Table2[% Price above 20 EMA],"&gt;=0")/Table3[[#This Row],[Count]]</f>
        <v>0.21428571428571427</v>
      </c>
      <c r="S63" s="1">
        <f>COUNTIFS(Table2[Sub-Sector],Table3[[#This Row],[Sub-Sector]],Table2[% Price above 50 EMA],"&gt;=0")/Table3[[#This Row],[Count]]</f>
        <v>0.21428571428571427</v>
      </c>
      <c r="T63" s="1">
        <f>COUNTIFS(Table2[Sub-Sector],Table3[[#This Row],[Sub-Sector]],Table2[% Price above 200 EMA],"&gt;=0")/Table3[[#This Row],[Count]]</f>
        <v>0.5714285714285714</v>
      </c>
      <c r="U63" s="1">
        <f>COUNTIFS(Table2[Sub-Sector],Table3[[#This Row],[Sub-Sector]],Table2[Rate of Change - Zone],"Positive")/Table3[[#This Row],[Count]]</f>
        <v>0.21428571428571427</v>
      </c>
      <c r="V63" s="1">
        <f>COUNTIFS(Table2[Sub-Sector],Table3[[#This Row],[Sub-Sector]],Table2[Sharpe Ratio],"&gt;=0.10")/Table3[[#This Row],[Count]]</f>
        <v>0.14285714285714285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63">
        <f>_xlfn.RANK.AVG(Table3[[#This Row],[Score]],Table3[Score],1)</f>
        <v>51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3">
        <f>_xlfn.RANK.AVG(Table3[[#This Row],[Score 2 ]],Table3[[Score 2 ]],1)</f>
        <v>62</v>
      </c>
    </row>
    <row r="64" spans="1:26" x14ac:dyDescent="0.3">
      <c r="A64" t="s">
        <v>18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0.16666666666666666</v>
      </c>
      <c r="E64" s="1">
        <f>COUNTIFS(Table2[Sub-Sector],Table3[[#This Row],[Sub-Sector]],Table2[1M Return vs Nifty],"&gt;=5")/Table3[[#This Row],[Count]]</f>
        <v>0.5</v>
      </c>
      <c r="F64" s="1">
        <f>COUNTIFS(Table2[Sub-Sector],Table3[[#This Row],[Sub-Sector]],Table2[6M Return vs Nifty],"&gt;=10")/Table3[[#This Row],[Count]]</f>
        <v>0.16666666666666666</v>
      </c>
      <c r="G64" s="1">
        <f>COUNTIFS(Table2[Sub-Sector],Table3[[#This Row],[Sub-Sector]],Table2[1Y Return vs Nifty],"&gt;=10")/Table3[[#This Row],[Count]]</f>
        <v>0.83333333333333337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0.16666666666666666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0.83333333333333337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0.83333333333333337</v>
      </c>
      <c r="N64" s="1">
        <f>COUNTIFS(Table2[Sub-Sector],Table3[[#This Row],[Sub-Sector]],Table2[% Away From Current Month Low],"&gt;=0.05")/Table3[[#This Row],[Count]]</f>
        <v>0.16666666666666666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0.16666666666666666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0.16666666666666666</v>
      </c>
      <c r="V64" s="1">
        <f>COUNTIFS(Table2[Sub-Sector],Table3[[#This Row],[Sub-Sector]],Table2[Sharpe Ratio],"&gt;=0.10")/Table3[[#This Row],[Count]]</f>
        <v>0.33333333333333331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64">
        <f>_xlfn.RANK.AVG(Table3[[#This Row],[Score]],Table3[Score],1)</f>
        <v>44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4">
        <f>_xlfn.RANK.AVG(Table3[[#This Row],[Score 2 ]],Table3[[Score 2 ]],1)</f>
        <v>63</v>
      </c>
    </row>
    <row r="65" spans="1:26" x14ac:dyDescent="0.3">
      <c r="A65" t="s">
        <v>195</v>
      </c>
      <c r="B65">
        <f>COUNTIFS(Table2[Sub-Sector],Table3[[#This Row],[Sub-Sector]])</f>
        <v>9</v>
      </c>
      <c r="C65" s="1">
        <f>COUNTIFS(Table2[Sub-Sector],Table3[[#This Row],[Sub-Sector]],Table2[Uptrend],"Uptrend")/Table3[[#This Row],[Count]]</f>
        <v>0.33333333333333331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0.44444444444444442</v>
      </c>
      <c r="G65" s="1">
        <f>COUNTIFS(Table2[Sub-Sector],Table3[[#This Row],[Sub-Sector]],Table2[1Y Return vs Nifty],"&gt;=10")/Table3[[#This Row],[Count]]</f>
        <v>0.33333333333333331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0.22222222222222221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0.1111111111111111</v>
      </c>
      <c r="O65" s="1">
        <f>COUNTIFS(Table2[Sub-Sector],Table3[[#This Row],[Sub-Sector]],Table2[% Away From Current Month High],"&lt;=0.05")/Table3[[#This Row],[Count]]</f>
        <v>0.1111111111111111</v>
      </c>
      <c r="P65" s="1">
        <f>COUNTIFS(Table2[Sub-Sector],Table3[[#This Row],[Sub-Sector]],Table2[% Away From 52W High],"&lt;=10")/Table3[[#This Row],[Count]]</f>
        <v>0.1111111111111111</v>
      </c>
      <c r="Q65" s="1">
        <f>COUNTIFS(Table2[Sub-Sector],Table3[[#This Row],[Sub-Sector]],Table2[% Away From 52W Low],"&gt;=10")/Table3[[#This Row],[Count]]</f>
        <v>0.88888888888888884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0.1111111111111111</v>
      </c>
      <c r="T65" s="1">
        <f>COUNTIFS(Table2[Sub-Sector],Table3[[#This Row],[Sub-Sector]],Table2[% Price above 200 EMA],"&gt;=0")/Table3[[#This Row],[Count]]</f>
        <v>0.44444444444444442</v>
      </c>
      <c r="U65" s="1">
        <f>COUNTIFS(Table2[Sub-Sector],Table3[[#This Row],[Sub-Sector]],Table2[Rate of Change - Zone],"Positive")/Table3[[#This Row],[Count]]</f>
        <v>0.1111111111111111</v>
      </c>
      <c r="V65" s="1">
        <f>COUNTIFS(Table2[Sub-Sector],Table3[[#This Row],[Sub-Sector]],Table2[Sharpe Ratio],"&gt;=0.10")/Table3[[#This Row],[Count]]</f>
        <v>0.1111111111111111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65">
        <f>_xlfn.RANK.AVG(Table3[[#This Row],[Score]],Table3[Score],1)</f>
        <v>80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65">
        <f>_xlfn.RANK.AVG(Table3[[#This Row],[Score 2 ]],Table3[[Score 2 ]],1)</f>
        <v>64</v>
      </c>
    </row>
    <row r="66" spans="1:26" x14ac:dyDescent="0.3">
      <c r="A66" t="s">
        <v>168</v>
      </c>
      <c r="B66">
        <f>COUNTIFS(Table2[Sub-Sector],Table3[[#This Row],[Sub-Sector]])</f>
        <v>9</v>
      </c>
      <c r="C66" s="1">
        <f>COUNTIFS(Table2[Sub-Sector],Table3[[#This Row],[Sub-Sector]],Table2[Uptrend],"Uptrend")/Table3[[#This Row],[Count]]</f>
        <v>0.77777777777777779</v>
      </c>
      <c r="D66" s="1">
        <f>COUNTIFS(Table2[Sub-Sector],Table3[[#This Row],[Sub-Sector]],Table2[1W Return vs Nifty],"&gt;=5")/Table3[[#This Row],[Count]]</f>
        <v>0.1111111111111111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0.22222222222222221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0.1111111111111111</v>
      </c>
      <c r="K66" s="1">
        <f>COUNTIFS(Table2[Sub-Sector],Table3[[#This Row],[Sub-Sector]],Table2[% Away From Day High],"&lt;=0.05")/Table3[[#This Row],[Count]]</f>
        <v>0.66666666666666663</v>
      </c>
      <c r="L66" s="1">
        <f>COUNTIFS(Table2[Sub-Sector],Table3[[#This Row],[Sub-Sector]],Table2[% Away From Current Week Low],"&gt;=0.05")/Table3[[#This Row],[Count]]</f>
        <v>0.1111111111111111</v>
      </c>
      <c r="M66" s="1">
        <f>COUNTIFS(Table2[Sub-Sector],Table3[[#This Row],[Sub-Sector]],Table2[% Away From Current Week High],"&lt;=0.05")/Table3[[#This Row],[Count]]</f>
        <v>0.66666666666666663</v>
      </c>
      <c r="N66" s="1">
        <f>COUNTIFS(Table2[Sub-Sector],Table3[[#This Row],[Sub-Sector]],Table2[% Away From Current Month Low],"&gt;=0.05")/Table3[[#This Row],[Count]]</f>
        <v>0.1111111111111111</v>
      </c>
      <c r="O66" s="1">
        <f>COUNTIFS(Table2[Sub-Sector],Table3[[#This Row],[Sub-Sector]],Table2[% Away From Current Month High],"&lt;=0.05")/Table3[[#This Row],[Count]]</f>
        <v>0.1111111111111111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0.88888888888888884</v>
      </c>
      <c r="R66" s="1">
        <f>COUNTIFS(Table2[Sub-Sector],Table3[[#This Row],[Sub-Sector]],Table2[% Price above 20 EMA],"&gt;=0")/Table3[[#This Row],[Count]]</f>
        <v>0.1111111111111111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0.88888888888888884</v>
      </c>
      <c r="U66" s="1">
        <f>COUNTIFS(Table2[Sub-Sector],Table3[[#This Row],[Sub-Sector]],Table2[Rate of Change - Zone],"Positive")/Table3[[#This Row],[Count]]</f>
        <v>0.1111111111111111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66">
        <f>_xlfn.RANK.AVG(Table3[[#This Row],[Score]],Table3[Score],1)</f>
        <v>42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6">
        <f>_xlfn.RANK.AVG(Table3[[#This Row],[Score 2 ]],Table3[[Score 2 ]],1)</f>
        <v>65</v>
      </c>
    </row>
    <row r="67" spans="1:26" x14ac:dyDescent="0.3">
      <c r="A67" t="s">
        <v>454</v>
      </c>
      <c r="B67">
        <f>COUNTIFS(Table2[Sub-Sector],Table3[[#This Row],[Sub-Sector]])</f>
        <v>10</v>
      </c>
      <c r="C67" s="1">
        <f>COUNTIFS(Table2[Sub-Sector],Table3[[#This Row],[Sub-Sector]],Table2[Uptrend],"Uptrend")/Table3[[#This Row],[Count]]</f>
        <v>0.4</v>
      </c>
      <c r="D67" s="1">
        <f>COUNTIFS(Table2[Sub-Sector],Table3[[#This Row],[Sub-Sector]],Table2[1W Return vs Nifty],"&gt;=5")/Table3[[#This Row],[Count]]</f>
        <v>0.1</v>
      </c>
      <c r="E67" s="1">
        <f>COUNTIFS(Table2[Sub-Sector],Table3[[#This Row],[Sub-Sector]],Table2[1M Return vs Nifty],"&gt;=5")/Table3[[#This Row],[Count]]</f>
        <v>0.2</v>
      </c>
      <c r="F67" s="1">
        <f>COUNTIFS(Table2[Sub-Sector],Table3[[#This Row],[Sub-Sector]],Table2[6M Return vs Nifty],"&gt;=10")/Table3[[#This Row],[Count]]</f>
        <v>0.4</v>
      </c>
      <c r="G67" s="1">
        <f>COUNTIFS(Table2[Sub-Sector],Table3[[#This Row],[Sub-Sector]],Table2[1Y Return vs Nifty],"&gt;=10")/Table3[[#This Row],[Count]]</f>
        <v>0.3</v>
      </c>
      <c r="H67" s="1">
        <f>COUNTIFS(Table2[Sub-Sector],Table3[[#This Row],[Sub-Sector]],Table2[RSI Exponential â€“ 14D],"&gt;=50")/Table3[[#This Row],[Count]]</f>
        <v>0.1</v>
      </c>
      <c r="I67" s="1">
        <f>COUNTIFS(Table2[Sub-Sector],Table3[[#This Row],[Sub-Sector]],Table2[Relative Volume],"&gt;=1")/Table3[[#This Row],[Count]]</f>
        <v>0.2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0.9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0.9</v>
      </c>
      <c r="N67" s="1">
        <f>COUNTIFS(Table2[Sub-Sector],Table3[[#This Row],[Sub-Sector]],Table2[% Away From Current Month Low],"&gt;=0.05")/Table3[[#This Row],[Count]]</f>
        <v>0.3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0.1</v>
      </c>
      <c r="Q67" s="1">
        <f>COUNTIFS(Table2[Sub-Sector],Table3[[#This Row],[Sub-Sector]],Table2[% Away From 52W Low],"&gt;=10")/Table3[[#This Row],[Count]]</f>
        <v>0.9</v>
      </c>
      <c r="R67" s="1">
        <f>COUNTIFS(Table2[Sub-Sector],Table3[[#This Row],[Sub-Sector]],Table2[% Price above 20 EMA],"&gt;=0")/Table3[[#This Row],[Count]]</f>
        <v>0.1</v>
      </c>
      <c r="S67" s="1">
        <f>COUNTIFS(Table2[Sub-Sector],Table3[[#This Row],[Sub-Sector]],Table2[% Price above 50 EMA],"&gt;=0")/Table3[[#This Row],[Count]]</f>
        <v>0.1</v>
      </c>
      <c r="T67" s="1">
        <f>COUNTIFS(Table2[Sub-Sector],Table3[[#This Row],[Sub-Sector]],Table2[% Price above 200 EMA],"&gt;=0")/Table3[[#This Row],[Count]]</f>
        <v>0.8</v>
      </c>
      <c r="U67" s="1">
        <f>COUNTIFS(Table2[Sub-Sector],Table3[[#This Row],[Sub-Sector]],Table2[Rate of Change - Zone],"Positive")/Table3[[#This Row],[Count]]</f>
        <v>0.2</v>
      </c>
      <c r="V67" s="1">
        <f>COUNTIFS(Table2[Sub-Sector],Table3[[#This Row],[Sub-Sector]],Table2[Sharpe Ratio],"&gt;=0.10")/Table3[[#This Row],[Count]]</f>
        <v>0.4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67">
        <f>_xlfn.RANK.AVG(Table3[[#This Row],[Score]],Table3[Score],1)</f>
        <v>55.5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67">
        <f>_xlfn.RANK.AVG(Table3[[#This Row],[Score 2 ]],Table3[[Score 2 ]],1)</f>
        <v>66</v>
      </c>
    </row>
    <row r="68" spans="1:26" x14ac:dyDescent="0.3">
      <c r="A68" t="s">
        <v>60</v>
      </c>
      <c r="B68">
        <f>COUNTIFS(Table2[Sub-Sector],Table3[[#This Row],[Sub-Sector]])</f>
        <v>4</v>
      </c>
      <c r="C68" s="1">
        <f>COUNTIFS(Table2[Sub-Sector],Table3[[#This Row],[Sub-Sector]],Table2[Uptrend],"Uptrend")/Table3[[#This Row],[Count]]</f>
        <v>0.25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0.25</v>
      </c>
      <c r="G68" s="1">
        <f>COUNTIFS(Table2[Sub-Sector],Table3[[#This Row],[Sub-Sector]],Table2[1Y Return vs Nifty],"&gt;=10")/Table3[[#This Row],[Count]]</f>
        <v>0.75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0.25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0.25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0.25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68">
        <f>_xlfn.RANK.AVG(Table3[[#This Row],[Score]],Table3[Score],1)</f>
        <v>87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68">
        <f>_xlfn.RANK.AVG(Table3[[#This Row],[Score 2 ]],Table3[[Score 2 ]],1)</f>
        <v>67</v>
      </c>
    </row>
    <row r="69" spans="1:26" x14ac:dyDescent="0.3">
      <c r="A69" t="s">
        <v>143</v>
      </c>
      <c r="B69">
        <f>COUNTIFS(Table2[Sub-Sector],Table3[[#This Row],[Sub-Sector]])</f>
        <v>8</v>
      </c>
      <c r="C69" s="1">
        <f>COUNTIFS(Table2[Sub-Sector],Table3[[#This Row],[Sub-Sector]],Table2[Uptrend],"Uptrend")/Table3[[#This Row],[Count]]</f>
        <v>0.125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0.875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0.375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0.625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0.75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69">
        <f>_xlfn.RANK.AVG(Table3[[#This Row],[Score]],Table3[Score],1)</f>
        <v>93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69">
        <f>_xlfn.RANK.AVG(Table3[[#This Row],[Score 2 ]],Table3[[Score 2 ]],1)</f>
        <v>68</v>
      </c>
    </row>
    <row r="70" spans="1:26" x14ac:dyDescent="0.3">
      <c r="A70" t="s">
        <v>40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0.66666666666666663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0.33333333333333331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0.66666666666666663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0.33333333333333331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0.33333333333333331</v>
      </c>
      <c r="T70" s="1">
        <f>COUNTIFS(Table2[Sub-Sector],Table3[[#This Row],[Sub-Sector]],Table2[% Price above 200 EMA],"&gt;=0")/Table3[[#This Row],[Count]]</f>
        <v>0.66666666666666663</v>
      </c>
      <c r="U70" s="1">
        <f>COUNTIFS(Table2[Sub-Sector],Table3[[#This Row],[Sub-Sector]],Table2[Rate of Change - Zone],"Positive")/Table3[[#This Row],[Count]]</f>
        <v>0.66666666666666663</v>
      </c>
      <c r="V70" s="1">
        <f>COUNTIFS(Table2[Sub-Sector],Table3[[#This Row],[Sub-Sector]],Table2[Sharpe Ratio],"&gt;=0.10")/Table3[[#This Row],[Count]]</f>
        <v>0.66666666666666663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70">
        <f>_xlfn.RANK.AVG(Table3[[#This Row],[Score]],Table3[Score],1)</f>
        <v>69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0">
        <f>_xlfn.RANK.AVG(Table3[[#This Row],[Score 2 ]],Table3[[Score 2 ]],1)</f>
        <v>69</v>
      </c>
    </row>
    <row r="71" spans="1:26" x14ac:dyDescent="0.3">
      <c r="A71" t="s">
        <v>1243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0.5</v>
      </c>
      <c r="I71" s="1">
        <f>COUNTIFS(Table2[Sub-Sector],Table3[[#This Row],[Sub-Sector]],Table2[Relative Volume],"&gt;=1")/Table3[[#This Row],[Count]]</f>
        <v>0.5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0.5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</v>
      </c>
      <c r="U71" s="1">
        <f>COUNTIFS(Table2[Sub-Sector],Table3[[#This Row],[Sub-Sector]],Table2[Rate of Change - Zone],"Positive")/Table3[[#This Row],[Count]]</f>
        <v>0.5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71">
        <f>_xlfn.RANK.AVG(Table3[[#This Row],[Score]],Table3[Score],1)</f>
        <v>95.5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1">
        <f>_xlfn.RANK.AVG(Table3[[#This Row],[Score 2 ]],Table3[[Score 2 ]],1)</f>
        <v>70</v>
      </c>
    </row>
    <row r="72" spans="1:26" x14ac:dyDescent="0.3">
      <c r="A72" t="s">
        <v>24</v>
      </c>
      <c r="B72">
        <f>COUNTIFS(Table2[Sub-Sector],Table3[[#This Row],[Sub-Sector]])</f>
        <v>20</v>
      </c>
      <c r="C72" s="1">
        <f>COUNTIFS(Table2[Sub-Sector],Table3[[#This Row],[Sub-Sector]],Table2[Uptrend],"Uptrend")/Table3[[#This Row],[Count]]</f>
        <v>0.2</v>
      </c>
      <c r="D72" s="1">
        <f>COUNTIFS(Table2[Sub-Sector],Table3[[#This Row],[Sub-Sector]],Table2[1W Return vs Nifty],"&gt;=5")/Table3[[#This Row],[Count]]</f>
        <v>0.15</v>
      </c>
      <c r="E72" s="1">
        <f>COUNTIFS(Table2[Sub-Sector],Table3[[#This Row],[Sub-Sector]],Table2[1M Return vs Nifty],"&gt;=5")/Table3[[#This Row],[Count]]</f>
        <v>0.15</v>
      </c>
      <c r="F72" s="1">
        <f>COUNTIFS(Table2[Sub-Sector],Table3[[#This Row],[Sub-Sector]],Table2[6M Return vs Nifty],"&gt;=10")/Table3[[#This Row],[Count]]</f>
        <v>0.05</v>
      </c>
      <c r="G72" s="1">
        <f>COUNTIFS(Table2[Sub-Sector],Table3[[#This Row],[Sub-Sector]],Table2[1Y Return vs Nifty],"&gt;=10")/Table3[[#This Row],[Count]]</f>
        <v>0.05</v>
      </c>
      <c r="H72" s="1">
        <f>COUNTIFS(Table2[Sub-Sector],Table3[[#This Row],[Sub-Sector]],Table2[RSI Exponential â€“ 14D],"&gt;=50")/Table3[[#This Row],[Count]]</f>
        <v>0.3</v>
      </c>
      <c r="I72" s="1">
        <f>COUNTIFS(Table2[Sub-Sector],Table3[[#This Row],[Sub-Sector]],Table2[Relative Volume],"&gt;=1")/Table3[[#This Row],[Count]]</f>
        <v>0.4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0.9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0.9</v>
      </c>
      <c r="N72" s="1">
        <f>COUNTIFS(Table2[Sub-Sector],Table3[[#This Row],[Sub-Sector]],Table2[% Away From Current Month Low],"&gt;=0.05")/Table3[[#This Row],[Count]]</f>
        <v>0.25</v>
      </c>
      <c r="O72" s="1">
        <f>COUNTIFS(Table2[Sub-Sector],Table3[[#This Row],[Sub-Sector]],Table2[% Away From Current Month High],"&lt;=0.05")/Table3[[#This Row],[Count]]</f>
        <v>0.3</v>
      </c>
      <c r="P72" s="1">
        <f>COUNTIFS(Table2[Sub-Sector],Table3[[#This Row],[Sub-Sector]],Table2[% Away From 52W High],"&lt;=10")/Table3[[#This Row],[Count]]</f>
        <v>0.25</v>
      </c>
      <c r="Q72" s="1">
        <f>COUNTIFS(Table2[Sub-Sector],Table3[[#This Row],[Sub-Sector]],Table2[% Away From 52W Low],"&gt;=10")/Table3[[#This Row],[Count]]</f>
        <v>0.5</v>
      </c>
      <c r="R72" s="1">
        <f>COUNTIFS(Table2[Sub-Sector],Table3[[#This Row],[Sub-Sector]],Table2[% Price above 20 EMA],"&gt;=0")/Table3[[#This Row],[Count]]</f>
        <v>0.3</v>
      </c>
      <c r="S72" s="1">
        <f>COUNTIFS(Table2[Sub-Sector],Table3[[#This Row],[Sub-Sector]],Table2[% Price above 50 EMA],"&gt;=0")/Table3[[#This Row],[Count]]</f>
        <v>0.2</v>
      </c>
      <c r="T72" s="1">
        <f>COUNTIFS(Table2[Sub-Sector],Table3[[#This Row],[Sub-Sector]],Table2[% Price above 200 EMA],"&gt;=0")/Table3[[#This Row],[Count]]</f>
        <v>0.25</v>
      </c>
      <c r="U72" s="1">
        <f>COUNTIFS(Table2[Sub-Sector],Table3[[#This Row],[Sub-Sector]],Table2[Rate of Change - Zone],"Positive")/Table3[[#This Row],[Count]]</f>
        <v>0.3</v>
      </c>
      <c r="V72" s="1">
        <f>COUNTIFS(Table2[Sub-Sector],Table3[[#This Row],[Sub-Sector]],Table2[Sharpe Ratio],"&gt;=0.10")/Table3[[#This Row],[Count]]</f>
        <v>0.15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72">
        <f>_xlfn.RANK.AVG(Table3[[#This Row],[Score]],Table3[Score],1)</f>
        <v>66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72">
        <f>_xlfn.RANK.AVG(Table3[[#This Row],[Score 2 ]],Table3[[Score 2 ]],1)</f>
        <v>71</v>
      </c>
    </row>
    <row r="73" spans="1:26" x14ac:dyDescent="0.3">
      <c r="A73" t="s">
        <v>105</v>
      </c>
      <c r="B73">
        <f>COUNTIFS(Table2[Sub-Sector],Table3[[#This Row],[Sub-Sector]])</f>
        <v>4</v>
      </c>
      <c r="C73" s="1">
        <f>COUNTIFS(Table2[Sub-Sector],Table3[[#This Row],[Sub-Sector]],Table2[Uptrend],"Uptrend")/Table3[[#This Row],[Count]]</f>
        <v>0.25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0.25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0.25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0.75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0.75</v>
      </c>
      <c r="N73" s="1">
        <f>COUNTIFS(Table2[Sub-Sector],Table3[[#This Row],[Sub-Sector]],Table2[% Away From Current Month Low],"&gt;=0.05")/Table3[[#This Row],[Count]]</f>
        <v>0.25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0.25</v>
      </c>
      <c r="T73" s="1">
        <f>COUNTIFS(Table2[Sub-Sector],Table3[[#This Row],[Sub-Sector]],Table2[% Price above 200 EMA],"&gt;=0")/Table3[[#This Row],[Count]]</f>
        <v>0.25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0.75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73">
        <f>_xlfn.RANK.AVG(Table3[[#This Row],[Score]],Table3[Score],1)</f>
        <v>75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3">
        <f>_xlfn.RANK.AVG(Table3[[#This Row],[Score 2 ]],Table3[[Score 2 ]],1)</f>
        <v>72</v>
      </c>
    </row>
    <row r="74" spans="1:26" x14ac:dyDescent="0.3">
      <c r="A74" t="s">
        <v>89</v>
      </c>
      <c r="B74">
        <f>COUNTIFS(Table2[Sub-Sector],Table3[[#This Row],[Sub-Sector]])</f>
        <v>5</v>
      </c>
      <c r="C74" s="1">
        <f>COUNTIFS(Table2[Sub-Sector],Table3[[#This Row],[Sub-Sector]],Table2[Uptrend],"Uptrend")/Table3[[#This Row],[Count]]</f>
        <v>0.4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0.2</v>
      </c>
      <c r="F74" s="1">
        <f>COUNTIFS(Table2[Sub-Sector],Table3[[#This Row],[Sub-Sector]],Table2[6M Return vs Nifty],"&gt;=10")/Table3[[#This Row],[Count]]</f>
        <v>0.6</v>
      </c>
      <c r="G74" s="1">
        <f>COUNTIFS(Table2[Sub-Sector],Table3[[#This Row],[Sub-Sector]],Table2[1Y Return vs Nifty],"&gt;=10")/Table3[[#This Row],[Count]]</f>
        <v>0.6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0.8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0.4</v>
      </c>
      <c r="T74" s="1">
        <f>COUNTIFS(Table2[Sub-Sector],Table3[[#This Row],[Sub-Sector]],Table2[% Price above 200 EMA],"&gt;=0")/Table3[[#This Row],[Count]]</f>
        <v>0.6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0.4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74">
        <f>_xlfn.RANK.AVG(Table3[[#This Row],[Score]],Table3[Score],1)</f>
        <v>70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4">
        <f>_xlfn.RANK.AVG(Table3[[#This Row],[Score 2 ]],Table3[[Score 2 ]],1)</f>
        <v>73</v>
      </c>
    </row>
    <row r="75" spans="1:26" x14ac:dyDescent="0.3">
      <c r="A75" t="s">
        <v>92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0.33333333333333331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1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0.66666666666666663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75">
        <f>_xlfn.RANK.AVG(Table3[[#This Row],[Score]],Table3[Score],1)</f>
        <v>88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5">
        <f>_xlfn.RANK.AVG(Table3[[#This Row],[Score 2 ]],Table3[[Score 2 ]],1)</f>
        <v>74</v>
      </c>
    </row>
    <row r="76" spans="1:26" x14ac:dyDescent="0.3">
      <c r="A76" t="s">
        <v>373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0.2</v>
      </c>
      <c r="D76" s="1">
        <f>COUNTIFS(Table2[Sub-Sector],Table3[[#This Row],[Sub-Sector]],Table2[1W Return vs Nifty],"&gt;=5")/Table3[[#This Row],[Count]]</f>
        <v>0.2</v>
      </c>
      <c r="E76" s="1">
        <f>COUNTIFS(Table2[Sub-Sector],Table3[[#This Row],[Sub-Sector]],Table2[1M Return vs Nifty],"&gt;=5")/Table3[[#This Row],[Count]]</f>
        <v>0.2</v>
      </c>
      <c r="F76" s="1">
        <f>COUNTIFS(Table2[Sub-Sector],Table3[[#This Row],[Sub-Sector]],Table2[6M Return vs Nifty],"&gt;=10")/Table3[[#This Row],[Count]]</f>
        <v>0.2</v>
      </c>
      <c r="G76" s="1">
        <f>COUNTIFS(Table2[Sub-Sector],Table3[[#This Row],[Sub-Sector]],Table2[1Y Return vs Nifty],"&gt;=10")/Table3[[#This Row],[Count]]</f>
        <v>0.6</v>
      </c>
      <c r="H76" s="1">
        <f>COUNTIFS(Table2[Sub-Sector],Table3[[#This Row],[Sub-Sector]],Table2[RSI Exponential â€“ 14D],"&gt;=50")/Table3[[#This Row],[Count]]</f>
        <v>0.4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0.4</v>
      </c>
      <c r="O76" s="1">
        <f>COUNTIFS(Table2[Sub-Sector],Table3[[#This Row],[Sub-Sector]],Table2[% Away From Current Month High],"&lt;=0.05")/Table3[[#This Row],[Count]]</f>
        <v>0.4</v>
      </c>
      <c r="P76" s="1">
        <f>COUNTIFS(Table2[Sub-Sector],Table3[[#This Row],[Sub-Sector]],Table2[% Away From 52W High],"&lt;=10")/Table3[[#This Row],[Count]]</f>
        <v>0.2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0.4</v>
      </c>
      <c r="S76" s="1">
        <f>COUNTIFS(Table2[Sub-Sector],Table3[[#This Row],[Sub-Sector]],Table2[% Price above 50 EMA],"&gt;=0")/Table3[[#This Row],[Count]]</f>
        <v>0.4</v>
      </c>
      <c r="T76" s="1">
        <f>COUNTIFS(Table2[Sub-Sector],Table3[[#This Row],[Sub-Sector]],Table2[% Price above 200 EMA],"&gt;=0")/Table3[[#This Row],[Count]]</f>
        <v>0.6</v>
      </c>
      <c r="U76" s="1">
        <f>COUNTIFS(Table2[Sub-Sector],Table3[[#This Row],[Sub-Sector]],Table2[Rate of Change - Zone],"Positive")/Table3[[#This Row],[Count]]</f>
        <v>0.4</v>
      </c>
      <c r="V76" s="1">
        <f>COUNTIFS(Table2[Sub-Sector],Table3[[#This Row],[Sub-Sector]],Table2[Sharpe Ratio],"&gt;=0.10")/Table3[[#This Row],[Count]]</f>
        <v>0.2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76">
        <f>_xlfn.RANK.AVG(Table3[[#This Row],[Score]],Table3[Score],1)</f>
        <v>64.5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6">
        <f>_xlfn.RANK.AVG(Table3[[#This Row],[Score 2 ]],Table3[[Score 2 ]],1)</f>
        <v>75</v>
      </c>
    </row>
    <row r="77" spans="1:26" x14ac:dyDescent="0.3">
      <c r="A77" t="s">
        <v>589</v>
      </c>
      <c r="B77">
        <f>COUNTIFS(Table2[Sub-Sector],Table3[[#This Row],[Sub-Sector]])</f>
        <v>13</v>
      </c>
      <c r="C77" s="1">
        <f>COUNTIFS(Table2[Sub-Sector],Table3[[#This Row],[Sub-Sector]],Table2[Uptrend],"Uptrend")/Table3[[#This Row],[Count]]</f>
        <v>0.30769230769230771</v>
      </c>
      <c r="D77" s="1">
        <f>COUNTIFS(Table2[Sub-Sector],Table3[[#This Row],[Sub-Sector]],Table2[1W Return vs Nifty],"&gt;=5")/Table3[[#This Row],[Count]]</f>
        <v>0.15384615384615385</v>
      </c>
      <c r="E77" s="1">
        <f>COUNTIFS(Table2[Sub-Sector],Table3[[#This Row],[Sub-Sector]],Table2[1M Return vs Nifty],"&gt;=5")/Table3[[#This Row],[Count]]</f>
        <v>0.30769230769230771</v>
      </c>
      <c r="F77" s="1">
        <f>COUNTIFS(Table2[Sub-Sector],Table3[[#This Row],[Sub-Sector]],Table2[6M Return vs Nifty],"&gt;=10")/Table3[[#This Row],[Count]]</f>
        <v>0.23076923076923078</v>
      </c>
      <c r="G77" s="1">
        <f>COUNTIFS(Table2[Sub-Sector],Table3[[#This Row],[Sub-Sector]],Table2[1Y Return vs Nifty],"&gt;=10")/Table3[[#This Row],[Count]]</f>
        <v>0.30769230769230771</v>
      </c>
      <c r="H77" s="1">
        <f>COUNTIFS(Table2[Sub-Sector],Table3[[#This Row],[Sub-Sector]],Table2[RSI Exponential â€“ 14D],"&gt;=50")/Table3[[#This Row],[Count]]</f>
        <v>0.15384615384615385</v>
      </c>
      <c r="I77" s="1">
        <f>COUNTIFS(Table2[Sub-Sector],Table3[[#This Row],[Sub-Sector]],Table2[Relative Volume],"&gt;=1")/Table3[[#This Row],[Count]]</f>
        <v>0.15384615384615385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0.92307692307692313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0.92307692307692313</v>
      </c>
      <c r="N77" s="1">
        <f>COUNTIFS(Table2[Sub-Sector],Table3[[#This Row],[Sub-Sector]],Table2[% Away From Current Month Low],"&gt;=0.05")/Table3[[#This Row],[Count]]</f>
        <v>0.38461538461538464</v>
      </c>
      <c r="O77" s="1">
        <f>COUNTIFS(Table2[Sub-Sector],Table3[[#This Row],[Sub-Sector]],Table2[% Away From Current Month High],"&lt;=0.05")/Table3[[#This Row],[Count]]</f>
        <v>0.15384615384615385</v>
      </c>
      <c r="P77" s="1">
        <f>COUNTIFS(Table2[Sub-Sector],Table3[[#This Row],[Sub-Sector]],Table2[% Away From 52W High],"&lt;=10")/Table3[[#This Row],[Count]]</f>
        <v>0.15384615384615385</v>
      </c>
      <c r="Q77" s="1">
        <f>COUNTIFS(Table2[Sub-Sector],Table3[[#This Row],[Sub-Sector]],Table2[% Away From 52W Low],"&gt;=10")/Table3[[#This Row],[Count]]</f>
        <v>0.92307692307692313</v>
      </c>
      <c r="R77" s="1">
        <f>COUNTIFS(Table2[Sub-Sector],Table3[[#This Row],[Sub-Sector]],Table2[% Price above 20 EMA],"&gt;=0")/Table3[[#This Row],[Count]]</f>
        <v>0.23076923076923078</v>
      </c>
      <c r="S77" s="1">
        <f>COUNTIFS(Table2[Sub-Sector],Table3[[#This Row],[Sub-Sector]],Table2[% Price above 50 EMA],"&gt;=0")/Table3[[#This Row],[Count]]</f>
        <v>0.38461538461538464</v>
      </c>
      <c r="T77" s="1">
        <f>COUNTIFS(Table2[Sub-Sector],Table3[[#This Row],[Sub-Sector]],Table2[% Price above 200 EMA],"&gt;=0")/Table3[[#This Row],[Count]]</f>
        <v>0.53846153846153844</v>
      </c>
      <c r="U77" s="1">
        <f>COUNTIFS(Table2[Sub-Sector],Table3[[#This Row],[Sub-Sector]],Table2[Rate of Change - Zone],"Positive")/Table3[[#This Row],[Count]]</f>
        <v>0.38461538461538464</v>
      </c>
      <c r="V77" s="1">
        <f>COUNTIFS(Table2[Sub-Sector],Table3[[#This Row],[Sub-Sector]],Table2[Sharpe Ratio],"&gt;=0.10")/Table3[[#This Row],[Count]]</f>
        <v>0.23076923076923078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77">
        <f>_xlfn.RANK.AVG(Table3[[#This Row],[Score]],Table3[Score],1)</f>
        <v>58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77">
        <f>_xlfn.RANK.AVG(Table3[[#This Row],[Score 2 ]],Table3[[Score 2 ]],1)</f>
        <v>76</v>
      </c>
    </row>
    <row r="78" spans="1:26" x14ac:dyDescent="0.3">
      <c r="A78" t="s">
        <v>77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0.29411764705882354</v>
      </c>
      <c r="D78" s="1">
        <f>COUNTIFS(Table2[Sub-Sector],Table3[[#This Row],[Sub-Sector]],Table2[1W Return vs Nifty],"&gt;=5")/Table3[[#This Row],[Count]]</f>
        <v>5.8823529411764705E-2</v>
      </c>
      <c r="E78" s="1">
        <f>COUNTIFS(Table2[Sub-Sector],Table3[[#This Row],[Sub-Sector]],Table2[1M Return vs Nifty],"&gt;=5")/Table3[[#This Row],[Count]]</f>
        <v>0.29411764705882354</v>
      </c>
      <c r="F78" s="1">
        <f>COUNTIFS(Table2[Sub-Sector],Table3[[#This Row],[Sub-Sector]],Table2[6M Return vs Nifty],"&gt;=10")/Table3[[#This Row],[Count]]</f>
        <v>0.11764705882352941</v>
      </c>
      <c r="G78" s="1">
        <f>COUNTIFS(Table2[Sub-Sector],Table3[[#This Row],[Sub-Sector]],Table2[1Y Return vs Nifty],"&gt;=10")/Table3[[#This Row],[Count]]</f>
        <v>0.29411764705882354</v>
      </c>
      <c r="H78" s="1">
        <f>COUNTIFS(Table2[Sub-Sector],Table3[[#This Row],[Sub-Sector]],Table2[RSI Exponential â€“ 14D],"&gt;=50")/Table3[[#This Row],[Count]]</f>
        <v>0.11764705882352941</v>
      </c>
      <c r="I78" s="1">
        <f>COUNTIFS(Table2[Sub-Sector],Table3[[#This Row],[Sub-Sector]],Table2[Relative Volume],"&gt;=1")/Table3[[#This Row],[Count]]</f>
        <v>0.35294117647058826</v>
      </c>
      <c r="J78" s="1">
        <f>COUNTIFS(Table2[Sub-Sector],Table3[[#This Row],[Sub-Sector]],Table2[% Away From Day Low],"&gt;=0.05")/Table3[[#This Row],[Count]]</f>
        <v>5.8823529411764705E-2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5.8823529411764705E-2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0.11764705882352941</v>
      </c>
      <c r="O78" s="1">
        <f>COUNTIFS(Table2[Sub-Sector],Table3[[#This Row],[Sub-Sector]],Table2[% Away From Current Month High],"&lt;=0.05")/Table3[[#This Row],[Count]]</f>
        <v>0.29411764705882354</v>
      </c>
      <c r="P78" s="1">
        <f>COUNTIFS(Table2[Sub-Sector],Table3[[#This Row],[Sub-Sector]],Table2[% Away From 52W High],"&lt;=10")/Table3[[#This Row],[Count]]</f>
        <v>0.17647058823529413</v>
      </c>
      <c r="Q78" s="1">
        <f>COUNTIFS(Table2[Sub-Sector],Table3[[#This Row],[Sub-Sector]],Table2[% Away From 52W Low],"&gt;=10")/Table3[[#This Row],[Count]]</f>
        <v>0.82352941176470584</v>
      </c>
      <c r="R78" s="1">
        <f>COUNTIFS(Table2[Sub-Sector],Table3[[#This Row],[Sub-Sector]],Table2[% Price above 20 EMA],"&gt;=0")/Table3[[#This Row],[Count]]</f>
        <v>0.11764705882352941</v>
      </c>
      <c r="S78" s="1">
        <f>COUNTIFS(Table2[Sub-Sector],Table3[[#This Row],[Sub-Sector]],Table2[% Price above 50 EMA],"&gt;=0")/Table3[[#This Row],[Count]]</f>
        <v>0.23529411764705882</v>
      </c>
      <c r="T78" s="1">
        <f>COUNTIFS(Table2[Sub-Sector],Table3[[#This Row],[Sub-Sector]],Table2[% Price above 200 EMA],"&gt;=0")/Table3[[#This Row],[Count]]</f>
        <v>0.47058823529411764</v>
      </c>
      <c r="U78" s="1">
        <f>COUNTIFS(Table2[Sub-Sector],Table3[[#This Row],[Sub-Sector]],Table2[Rate of Change - Zone],"Positive")/Table3[[#This Row],[Count]]</f>
        <v>0.17647058823529413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78">
        <f>_xlfn.RANK.AVG(Table3[[#This Row],[Score]],Table3[Score],1)</f>
        <v>63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78">
        <f>_xlfn.RANK.AVG(Table3[[#This Row],[Score 2 ]],Table3[[Score 2 ]],1)</f>
        <v>77.5</v>
      </c>
    </row>
    <row r="79" spans="1:26" x14ac:dyDescent="0.3">
      <c r="A79" t="s">
        <v>72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0.33333333333333331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0.33333333333333331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</v>
      </c>
      <c r="U79" s="1">
        <f>COUNTIFS(Table2[Sub-Sector],Table3[[#This Row],[Sub-Sector]],Table2[Rate of Change - Zone],"Positive")/Table3[[#This Row],[Count]]</f>
        <v>0.33333333333333331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79">
        <f>_xlfn.RANK.AVG(Table3[[#This Row],[Score]],Table3[Score],1)</f>
        <v>97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79">
        <f>_xlfn.RANK.AVG(Table3[[#This Row],[Score 2 ]],Table3[[Score 2 ]],1)</f>
        <v>77.5</v>
      </c>
    </row>
    <row r="80" spans="1:26" x14ac:dyDescent="0.3">
      <c r="A80" t="s">
        <v>1196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0.5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80">
        <f>_xlfn.RANK.AVG(Table3[[#This Row],[Score]],Table3[Score],1)</f>
        <v>59.5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0">
        <f>_xlfn.RANK.AVG(Table3[[#This Row],[Score 2 ]],Table3[[Score 2 ]],1)</f>
        <v>79</v>
      </c>
    </row>
    <row r="81" spans="1:26" x14ac:dyDescent="0.3">
      <c r="A81" t="s">
        <v>43</v>
      </c>
      <c r="B81">
        <f>COUNTIFS(Table2[Sub-Sector],Table3[[#This Row],[Sub-Sector]])</f>
        <v>10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0.2</v>
      </c>
      <c r="F81" s="1">
        <f>COUNTIFS(Table2[Sub-Sector],Table3[[#This Row],[Sub-Sector]],Table2[6M Return vs Nifty],"&gt;=10")/Table3[[#This Row],[Count]]</f>
        <v>0.2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0.3</v>
      </c>
      <c r="I81" s="1">
        <f>COUNTIFS(Table2[Sub-Sector],Table3[[#This Row],[Sub-Sector]],Table2[Relative Volume],"&gt;=1")/Table3[[#This Row],[Count]]</f>
        <v>0.1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0.3</v>
      </c>
      <c r="O81" s="1">
        <f>COUNTIFS(Table2[Sub-Sector],Table3[[#This Row],[Sub-Sector]],Table2[% Away From Current Month High],"&lt;=0.05")/Table3[[#This Row],[Count]]</f>
        <v>0.2</v>
      </c>
      <c r="P81" s="1">
        <f>COUNTIFS(Table2[Sub-Sector],Table3[[#This Row],[Sub-Sector]],Table2[% Away From 52W High],"&lt;=10")/Table3[[#This Row],[Count]]</f>
        <v>0.3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</v>
      </c>
      <c r="S81" s="1">
        <f>COUNTIFS(Table2[Sub-Sector],Table3[[#This Row],[Sub-Sector]],Table2[% Price above 50 EMA],"&gt;=0")/Table3[[#This Row],[Count]]</f>
        <v>0.3</v>
      </c>
      <c r="T81" s="1">
        <f>COUNTIFS(Table2[Sub-Sector],Table3[[#This Row],[Sub-Sector]],Table2[% Price above 200 EMA],"&gt;=0")/Table3[[#This Row],[Count]]</f>
        <v>0.7</v>
      </c>
      <c r="U81" s="1">
        <f>COUNTIFS(Table2[Sub-Sector],Table3[[#This Row],[Sub-Sector]],Table2[Rate of Change - Zone],"Positive")/Table3[[#This Row],[Count]]</f>
        <v>0.2</v>
      </c>
      <c r="V81" s="1">
        <f>COUNTIFS(Table2[Sub-Sector],Table3[[#This Row],[Sub-Sector]],Table2[Sharpe Ratio],"&gt;=0.10")/Table3[[#This Row],[Count]]</f>
        <v>0.1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81">
        <f>_xlfn.RANK.AVG(Table3[[#This Row],[Score]],Table3[Score],1)</f>
        <v>72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1">
        <f>_xlfn.RANK.AVG(Table3[[#This Row],[Score 2 ]],Table3[[Score 2 ]],1)</f>
        <v>80</v>
      </c>
    </row>
    <row r="82" spans="1:26" x14ac:dyDescent="0.3">
      <c r="A82" t="s">
        <v>54</v>
      </c>
      <c r="B82">
        <f>COUNTIFS(Table2[Sub-Sector],Table3[[#This Row],[Sub-Sector]])</f>
        <v>17</v>
      </c>
      <c r="C82" s="1">
        <f>COUNTIFS(Table2[Sub-Sector],Table3[[#This Row],[Sub-Sector]],Table2[Uptrend],"Uptrend")/Table3[[#This Row],[Count]]</f>
        <v>0.35294117647058826</v>
      </c>
      <c r="D82" s="1">
        <f>COUNTIFS(Table2[Sub-Sector],Table3[[#This Row],[Sub-Sector]],Table2[1W Return vs Nifty],"&gt;=5")/Table3[[#This Row],[Count]]</f>
        <v>5.8823529411764705E-2</v>
      </c>
      <c r="E82" s="1">
        <f>COUNTIFS(Table2[Sub-Sector],Table3[[#This Row],[Sub-Sector]],Table2[1M Return vs Nifty],"&gt;=5")/Table3[[#This Row],[Count]]</f>
        <v>0.11764705882352941</v>
      </c>
      <c r="F82" s="1">
        <f>COUNTIFS(Table2[Sub-Sector],Table3[[#This Row],[Sub-Sector]],Table2[6M Return vs Nifty],"&gt;=10")/Table3[[#This Row],[Count]]</f>
        <v>0.17647058823529413</v>
      </c>
      <c r="G82" s="1">
        <f>COUNTIFS(Table2[Sub-Sector],Table3[[#This Row],[Sub-Sector]],Table2[1Y Return vs Nifty],"&gt;=10")/Table3[[#This Row],[Count]]</f>
        <v>0.23529411764705882</v>
      </c>
      <c r="H82" s="1">
        <f>COUNTIFS(Table2[Sub-Sector],Table3[[#This Row],[Sub-Sector]],Table2[RSI Exponential â€“ 14D],"&gt;=50")/Table3[[#This Row],[Count]]</f>
        <v>5.8823529411764705E-2</v>
      </c>
      <c r="I82" s="1">
        <f>COUNTIFS(Table2[Sub-Sector],Table3[[#This Row],[Sub-Sector]],Table2[Relative Volume],"&gt;=1")/Table3[[#This Row],[Count]]</f>
        <v>0.35294117647058826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0.88235294117647056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0.88235294117647056</v>
      </c>
      <c r="N82" s="1">
        <f>COUNTIFS(Table2[Sub-Sector],Table3[[#This Row],[Sub-Sector]],Table2[% Away From Current Month Low],"&gt;=0.05")/Table3[[#This Row],[Count]]</f>
        <v>0.17647058823529413</v>
      </c>
      <c r="O82" s="1">
        <f>COUNTIFS(Table2[Sub-Sector],Table3[[#This Row],[Sub-Sector]],Table2[% Away From Current Month High],"&lt;=0.05")/Table3[[#This Row],[Count]]</f>
        <v>5.8823529411764705E-2</v>
      </c>
      <c r="P82" s="1">
        <f>COUNTIFS(Table2[Sub-Sector],Table3[[#This Row],[Sub-Sector]],Table2[% Away From 52W High],"&lt;=10")/Table3[[#This Row],[Count]]</f>
        <v>0.17647058823529413</v>
      </c>
      <c r="Q82" s="1">
        <f>COUNTIFS(Table2[Sub-Sector],Table3[[#This Row],[Sub-Sector]],Table2[% Away From 52W Low],"&gt;=10")/Table3[[#This Row],[Count]]</f>
        <v>0.70588235294117652</v>
      </c>
      <c r="R82" s="1">
        <f>COUNTIFS(Table2[Sub-Sector],Table3[[#This Row],[Sub-Sector]],Table2[% Price above 20 EMA],"&gt;=0")/Table3[[#This Row],[Count]]</f>
        <v>0.11764705882352941</v>
      </c>
      <c r="S82" s="1">
        <f>COUNTIFS(Table2[Sub-Sector],Table3[[#This Row],[Sub-Sector]],Table2[% Price above 50 EMA],"&gt;=0")/Table3[[#This Row],[Count]]</f>
        <v>0.23529411764705882</v>
      </c>
      <c r="T82" s="1">
        <f>COUNTIFS(Table2[Sub-Sector],Table3[[#This Row],[Sub-Sector]],Table2[% Price above 200 EMA],"&gt;=0")/Table3[[#This Row],[Count]]</f>
        <v>0.35294117647058826</v>
      </c>
      <c r="U82" s="1">
        <f>COUNTIFS(Table2[Sub-Sector],Table3[[#This Row],[Sub-Sector]],Table2[Rate of Change - Zone],"Positive")/Table3[[#This Row],[Count]]</f>
        <v>5.8823529411764705E-2</v>
      </c>
      <c r="V82" s="1">
        <f>COUNTIFS(Table2[Sub-Sector],Table3[[#This Row],[Sub-Sector]],Table2[Sharpe Ratio],"&gt;=0.10")/Table3[[#This Row],[Count]]</f>
        <v>0.11764705882352941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82">
        <f>_xlfn.RANK.AVG(Table3[[#This Row],[Score]],Table3[Score],1)</f>
        <v>68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2">
        <f>_xlfn.RANK.AVG(Table3[[#This Row],[Score 2 ]],Table3[[Score 2 ]],1)</f>
        <v>81.5</v>
      </c>
    </row>
    <row r="83" spans="1:26" x14ac:dyDescent="0.3">
      <c r="A83" t="s">
        <v>552</v>
      </c>
      <c r="B83">
        <f>COUNTIFS(Table2[Sub-Sector],Table3[[#This Row],[Sub-Sector]])</f>
        <v>5</v>
      </c>
      <c r="C83" s="1">
        <f>COUNTIFS(Table2[Sub-Sector],Table3[[#This Row],[Sub-Sector]],Table2[Uptrend],"Uptrend")/Table3[[#This Row],[Count]]</f>
        <v>0.2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0.2</v>
      </c>
      <c r="G83" s="1">
        <f>COUNTIFS(Table2[Sub-Sector],Table3[[#This Row],[Sub-Sector]],Table2[1Y Return vs Nifty],"&gt;=10")/Table3[[#This Row],[Count]]</f>
        <v>0.4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0.4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0.8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0.4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0.4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3">
        <f>_xlfn.RANK.AVG(Table3[[#This Row],[Score]],Table3[Score],1)</f>
        <v>95.5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3">
        <f>_xlfn.RANK.AVG(Table3[[#This Row],[Score 2 ]],Table3[[Score 2 ]],1)</f>
        <v>81.5</v>
      </c>
    </row>
    <row r="84" spans="1:26" x14ac:dyDescent="0.3">
      <c r="A84" t="s">
        <v>181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0.16666666666666666</v>
      </c>
      <c r="F84" s="1">
        <f>COUNTIFS(Table2[Sub-Sector],Table3[[#This Row],[Sub-Sector]],Table2[6M Return vs Nifty],"&gt;=10")/Table3[[#This Row],[Count]]</f>
        <v>0.16666666666666666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0.16666666666666666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84">
        <f>_xlfn.RANK.AVG(Table3[[#This Row],[Score]],Table3[Score],1)</f>
        <v>82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84">
        <f>_xlfn.RANK.AVG(Table3[[#This Row],[Score 2 ]],Table3[[Score 2 ]],1)</f>
        <v>83</v>
      </c>
    </row>
    <row r="85" spans="1:26" x14ac:dyDescent="0.3">
      <c r="A85" t="s">
        <v>451</v>
      </c>
      <c r="B85">
        <f>COUNTIFS(Table2[Sub-Sector],Table3[[#This Row],[Sub-Sector]])</f>
        <v>9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0.1111111111111111</v>
      </c>
      <c r="E85" s="1">
        <f>COUNTIFS(Table2[Sub-Sector],Table3[[#This Row],[Sub-Sector]],Table2[1M Return vs Nifty],"&gt;=5")/Table3[[#This Row],[Count]]</f>
        <v>0.33333333333333331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0.1111111111111111</v>
      </c>
      <c r="I85" s="1">
        <f>COUNTIFS(Table2[Sub-Sector],Table3[[#This Row],[Sub-Sector]],Table2[Relative Volume],"&gt;=1")/Table3[[#This Row],[Count]]</f>
        <v>0.1111111111111111</v>
      </c>
      <c r="J85" s="1">
        <f>COUNTIFS(Table2[Sub-Sector],Table3[[#This Row],[Sub-Sector]],Table2[% Away From Day Low],"&gt;=0.05")/Table3[[#This Row],[Count]]</f>
        <v>0.1111111111111111</v>
      </c>
      <c r="K85" s="1">
        <f>COUNTIFS(Table2[Sub-Sector],Table3[[#This Row],[Sub-Sector]],Table2[% Away From Day High],"&lt;=0.05")/Table3[[#This Row],[Count]]</f>
        <v>0.77777777777777779</v>
      </c>
      <c r="L85" s="1">
        <f>COUNTIFS(Table2[Sub-Sector],Table3[[#This Row],[Sub-Sector]],Table2[% Away From Current Week Low],"&gt;=0.05")/Table3[[#This Row],[Count]]</f>
        <v>0.1111111111111111</v>
      </c>
      <c r="M85" s="1">
        <f>COUNTIFS(Table2[Sub-Sector],Table3[[#This Row],[Sub-Sector]],Table2[% Away From Current Week High],"&lt;=0.05")/Table3[[#This Row],[Count]]</f>
        <v>0.77777777777777779</v>
      </c>
      <c r="N85" s="1">
        <f>COUNTIFS(Table2[Sub-Sector],Table3[[#This Row],[Sub-Sector]],Table2[% Away From Current Month Low],"&gt;=0.05")/Table3[[#This Row],[Count]]</f>
        <v>0.22222222222222221</v>
      </c>
      <c r="O85" s="1">
        <f>COUNTIFS(Table2[Sub-Sector],Table3[[#This Row],[Sub-Sector]],Table2[% Away From Current Month High],"&lt;=0.05")/Table3[[#This Row],[Count]]</f>
        <v>0.22222222222222221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0.1111111111111111</v>
      </c>
      <c r="S85" s="1">
        <f>COUNTIFS(Table2[Sub-Sector],Table3[[#This Row],[Sub-Sector]],Table2[% Price above 50 EMA],"&gt;=0")/Table3[[#This Row],[Count]]</f>
        <v>0.22222222222222221</v>
      </c>
      <c r="T85" s="1">
        <f>COUNTIFS(Table2[Sub-Sector],Table3[[#This Row],[Sub-Sector]],Table2[% Price above 200 EMA],"&gt;=0")/Table3[[#This Row],[Count]]</f>
        <v>0.55555555555555558</v>
      </c>
      <c r="U85" s="1">
        <f>COUNTIFS(Table2[Sub-Sector],Table3[[#This Row],[Sub-Sector]],Table2[Rate of Change - Zone],"Positive")/Table3[[#This Row],[Count]]</f>
        <v>0.1111111111111111</v>
      </c>
      <c r="V85" s="1">
        <f>COUNTIFS(Table2[Sub-Sector],Table3[[#This Row],[Sub-Sector]],Table2[Sharpe Ratio],"&gt;=0.10")/Table3[[#This Row],[Count]]</f>
        <v>0.44444444444444442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85">
        <f>_xlfn.RANK.AVG(Table3[[#This Row],[Score]],Table3[Score],1)</f>
        <v>59.5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5">
        <f>_xlfn.RANK.AVG(Table3[[#This Row],[Score 2 ]],Table3[[Score 2 ]],1)</f>
        <v>84</v>
      </c>
    </row>
    <row r="86" spans="1:26" x14ac:dyDescent="0.3">
      <c r="A86" t="s">
        <v>1023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0.5</v>
      </c>
      <c r="F86" s="1">
        <f>COUNTIFS(Table2[Sub-Sector],Table3[[#This Row],[Sub-Sector]],Table2[6M Return vs Nifty],"&gt;=10")/Table3[[#This Row],[Count]]</f>
        <v>0.5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0.5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0.5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86">
        <f>_xlfn.RANK.AVG(Table3[[#This Row],[Score]],Table3[Score],1)</f>
        <v>64.5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86">
        <f>_xlfn.RANK.AVG(Table3[[#This Row],[Score 2 ]],Table3[[Score 2 ]],1)</f>
        <v>85</v>
      </c>
    </row>
    <row r="87" spans="1:26" x14ac:dyDescent="0.3">
      <c r="A87" t="s">
        <v>1012</v>
      </c>
      <c r="B87">
        <f>COUNTIFS(Table2[Sub-Sector],Table3[[#This Row],[Sub-Sector]])</f>
        <v>5</v>
      </c>
      <c r="C87" s="1">
        <f>COUNTIFS(Table2[Sub-Sector],Table3[[#This Row],[Sub-Sector]],Table2[Uptrend],"Uptrend")/Table3[[#This Row],[Count]]</f>
        <v>0.6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0.2</v>
      </c>
      <c r="F87" s="1">
        <f>COUNTIFS(Table2[Sub-Sector],Table3[[#This Row],[Sub-Sector]],Table2[6M Return vs Nifty],"&gt;=10")/Table3[[#This Row],[Count]]</f>
        <v>0.4</v>
      </c>
      <c r="G87" s="1">
        <f>COUNTIFS(Table2[Sub-Sector],Table3[[#This Row],[Sub-Sector]],Table2[1Y Return vs Nifty],"&gt;=10")/Table3[[#This Row],[Count]]</f>
        <v>0.6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0.8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0.8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0.2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0.2</v>
      </c>
      <c r="T87" s="1">
        <f>COUNTIFS(Table2[Sub-Sector],Table3[[#This Row],[Sub-Sector]],Table2[% Price above 200 EMA],"&gt;=0")/Table3[[#This Row],[Count]]</f>
        <v>0.8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7">
        <f>_xlfn.RANK.AVG(Table3[[#This Row],[Score]],Table3[Score],1)</f>
        <v>74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7">
        <f>_xlfn.RANK.AVG(Table3[[#This Row],[Score 2 ]],Table3[[Score 2 ]],1)</f>
        <v>86</v>
      </c>
    </row>
    <row r="88" spans="1:26" x14ac:dyDescent="0.3">
      <c r="A88" t="s">
        <v>403</v>
      </c>
      <c r="B88">
        <f>COUNTIFS(Table2[Sub-Sector],Table3[[#This Row],[Sub-Sector]])</f>
        <v>6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0.16666666666666666</v>
      </c>
      <c r="F88" s="1">
        <f>COUNTIFS(Table2[Sub-Sector],Table3[[#This Row],[Sub-Sector]],Table2[6M Return vs Nifty],"&gt;=10")/Table3[[#This Row],[Count]]</f>
        <v>0.16666666666666666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0.16666666666666666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0.16666666666666666</v>
      </c>
      <c r="P88" s="1">
        <f>COUNTIFS(Table2[Sub-Sector],Table3[[#This Row],[Sub-Sector]],Table2[% Away From 52W High],"&lt;=10")/Table3[[#This Row],[Count]]</f>
        <v>0.16666666666666666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0.16666666666666666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0.16666666666666666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88">
        <f>_xlfn.RANK.AVG(Table3[[#This Row],[Score]],Table3[Score],1)</f>
        <v>89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88">
        <f>_xlfn.RANK.AVG(Table3[[#This Row],[Score 2 ]],Table3[[Score 2 ]],1)</f>
        <v>87</v>
      </c>
    </row>
    <row r="89" spans="1:26" x14ac:dyDescent="0.3">
      <c r="A89" t="s">
        <v>69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89">
        <f>_xlfn.RANK.AVG(Table3[[#This Row],[Score]],Table3[Score],1)</f>
        <v>102.5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89">
        <f>_xlfn.RANK.AVG(Table3[[#This Row],[Score 2 ]],Table3[[Score 2 ]],1)</f>
        <v>89</v>
      </c>
    </row>
    <row r="90" spans="1:26" x14ac:dyDescent="0.3">
      <c r="A90" t="s">
        <v>149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0.33333333333333331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0.33333333333333331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0.66666666666666663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90">
        <f>_xlfn.RANK.AVG(Table3[[#This Row],[Score]],Table3[Score],1)</f>
        <v>78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0">
        <f>_xlfn.RANK.AVG(Table3[[#This Row],[Score 2 ]],Table3[[Score 2 ]],1)</f>
        <v>89</v>
      </c>
    </row>
    <row r="91" spans="1:26" x14ac:dyDescent="0.3">
      <c r="A91" t="s">
        <v>911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91">
        <f>_xlfn.RANK.AVG(Table3[[#This Row],[Score]],Table3[Score],1)</f>
        <v>102.5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1">
        <f>_xlfn.RANK.AVG(Table3[[#This Row],[Score 2 ]],Table3[[Score 2 ]],1)</f>
        <v>89</v>
      </c>
    </row>
    <row r="92" spans="1:26" x14ac:dyDescent="0.3">
      <c r="A92" t="s">
        <v>429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0.52941176470588236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0.23529411764705882</v>
      </c>
      <c r="F92" s="1">
        <f>COUNTIFS(Table2[Sub-Sector],Table3[[#This Row],[Sub-Sector]],Table2[6M Return vs Nifty],"&gt;=10")/Table3[[#This Row],[Count]]</f>
        <v>0.23529411764705882</v>
      </c>
      <c r="G92" s="1">
        <f>COUNTIFS(Table2[Sub-Sector],Table3[[#This Row],[Sub-Sector]],Table2[1Y Return vs Nifty],"&gt;=10")/Table3[[#This Row],[Count]]</f>
        <v>0.23529411764705882</v>
      </c>
      <c r="H92" s="1">
        <f>COUNTIFS(Table2[Sub-Sector],Table3[[#This Row],[Sub-Sector]],Table2[RSI Exponential â€“ 14D],"&gt;=50")/Table3[[#This Row],[Count]]</f>
        <v>0.17647058823529413</v>
      </c>
      <c r="I92" s="1">
        <f>COUNTIFS(Table2[Sub-Sector],Table3[[#This Row],[Sub-Sector]],Table2[Relative Volume],"&gt;=1")/Table3[[#This Row],[Count]]</f>
        <v>0.11764705882352941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0.82352941176470584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0.82352941176470584</v>
      </c>
      <c r="N92" s="1">
        <f>COUNTIFS(Table2[Sub-Sector],Table3[[#This Row],[Sub-Sector]],Table2[% Away From Current Month Low],"&gt;=0.05")/Table3[[#This Row],[Count]]</f>
        <v>0.17647058823529413</v>
      </c>
      <c r="O92" s="1">
        <f>COUNTIFS(Table2[Sub-Sector],Table3[[#This Row],[Sub-Sector]],Table2[% Away From Current Month High],"&lt;=0.05")/Table3[[#This Row],[Count]]</f>
        <v>0.11764705882352941</v>
      </c>
      <c r="P92" s="1">
        <f>COUNTIFS(Table2[Sub-Sector],Table3[[#This Row],[Sub-Sector]],Table2[% Away From 52W High],"&lt;=10")/Table3[[#This Row],[Count]]</f>
        <v>0.11764705882352941</v>
      </c>
      <c r="Q92" s="1">
        <f>COUNTIFS(Table2[Sub-Sector],Table3[[#This Row],[Sub-Sector]],Table2[% Away From 52W Low],"&gt;=10")/Table3[[#This Row],[Count]]</f>
        <v>0.88235294117647056</v>
      </c>
      <c r="R92" s="1">
        <f>COUNTIFS(Table2[Sub-Sector],Table3[[#This Row],[Sub-Sector]],Table2[% Price above 20 EMA],"&gt;=0")/Table3[[#This Row],[Count]]</f>
        <v>0.17647058823529413</v>
      </c>
      <c r="S92" s="1">
        <f>COUNTIFS(Table2[Sub-Sector],Table3[[#This Row],[Sub-Sector]],Table2[% Price above 50 EMA],"&gt;=0")/Table3[[#This Row],[Count]]</f>
        <v>0.29411764705882354</v>
      </c>
      <c r="T92" s="1">
        <f>COUNTIFS(Table2[Sub-Sector],Table3[[#This Row],[Sub-Sector]],Table2[% Price above 200 EMA],"&gt;=0")/Table3[[#This Row],[Count]]</f>
        <v>0.52941176470588236</v>
      </c>
      <c r="U92" s="1">
        <f>COUNTIFS(Table2[Sub-Sector],Table3[[#This Row],[Sub-Sector]],Table2[Rate of Change - Zone],"Positive")/Table3[[#This Row],[Count]]</f>
        <v>5.8823529411764705E-2</v>
      </c>
      <c r="V92" s="1">
        <f>COUNTIFS(Table2[Sub-Sector],Table3[[#This Row],[Sub-Sector]],Table2[Sharpe Ratio],"&gt;=0.10")/Table3[[#This Row],[Count]]</f>
        <v>0.17647058823529413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92">
        <f>_xlfn.RANK.AVG(Table3[[#This Row],[Score]],Table3[Score],1)</f>
        <v>79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2">
        <f>_xlfn.RANK.AVG(Table3[[#This Row],[Score 2 ]],Table3[[Score 2 ]],1)</f>
        <v>91</v>
      </c>
    </row>
    <row r="93" spans="1:26" x14ac:dyDescent="0.3">
      <c r="A93" t="s">
        <v>86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93">
        <f>_xlfn.RANK.AVG(Table3[[#This Row],[Score]],Table3[Score],1)</f>
        <v>109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3">
        <f>_xlfn.RANK.AVG(Table3[[#This Row],[Score 2 ]],Table3[[Score 2 ]],1)</f>
        <v>94</v>
      </c>
    </row>
    <row r="94" spans="1:26" x14ac:dyDescent="0.3">
      <c r="A94" t="s">
        <v>271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94">
        <f>_xlfn.RANK.AVG(Table3[[#This Row],[Score]],Table3[Score],1)</f>
        <v>109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4">
        <f>_xlfn.RANK.AVG(Table3[[#This Row],[Score 2 ]],Table3[[Score 2 ]],1)</f>
        <v>94</v>
      </c>
    </row>
    <row r="95" spans="1:26" x14ac:dyDescent="0.3">
      <c r="A95" t="s">
        <v>626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95">
        <f>_xlfn.RANK.AVG(Table3[[#This Row],[Score]],Table3[Score],1)</f>
        <v>109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5">
        <f>_xlfn.RANK.AVG(Table3[[#This Row],[Score 2 ]],Table3[[Score 2 ]],1)</f>
        <v>94</v>
      </c>
    </row>
    <row r="96" spans="1:26" x14ac:dyDescent="0.3">
      <c r="A96" t="s">
        <v>1448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96">
        <f>_xlfn.RANK.AVG(Table3[[#This Row],[Score]],Table3[Score],1)</f>
        <v>109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6">
        <f>_xlfn.RANK.AVG(Table3[[#This Row],[Score 2 ]],Table3[[Score 2 ]],1)</f>
        <v>94</v>
      </c>
    </row>
    <row r="97" spans="1:26" x14ac:dyDescent="0.3">
      <c r="A97" t="s">
        <v>1761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97">
        <f>_xlfn.RANK.AVG(Table3[[#This Row],[Score]],Table3[Score],1)</f>
        <v>109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7">
        <f>_xlfn.RANK.AVG(Table3[[#This Row],[Score 2 ]],Table3[[Score 2 ]],1)</f>
        <v>94</v>
      </c>
    </row>
    <row r="98" spans="1:26" x14ac:dyDescent="0.3">
      <c r="A98" t="s">
        <v>1379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1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1</v>
      </c>
      <c r="S98" s="1">
        <f>COUNTIFS(Table2[Sub-Sector],Table3[[#This Row],[Sub-Sector]],Table2[% Price above 50 EMA],"&gt;=0")/Table3[[#This Row],[Count]]</f>
        <v>1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98">
        <f>_xlfn.RANK.AVG(Table3[[#This Row],[Score]],Table3[Score],1)</f>
        <v>91.5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8">
        <f>_xlfn.RANK.AVG(Table3[[#This Row],[Score 2 ]],Table3[[Score 2 ]],1)</f>
        <v>99</v>
      </c>
    </row>
    <row r="99" spans="1:26" x14ac:dyDescent="0.3">
      <c r="A99" t="s">
        <v>1443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99">
        <f>_xlfn.RANK.AVG(Table3[[#This Row],[Score]],Table3[Score],1)</f>
        <v>113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9">
        <f>_xlfn.RANK.AVG(Table3[[#This Row],[Score 2 ]],Table3[[Score 2 ]],1)</f>
        <v>99</v>
      </c>
    </row>
    <row r="100" spans="1:26" x14ac:dyDescent="0.3">
      <c r="A100" t="s">
        <v>1504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0">
        <f>_xlfn.RANK.AVG(Table3[[#This Row],[Score]],Table3[Score],1)</f>
        <v>83.5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0">
        <f>_xlfn.RANK.AVG(Table3[[#This Row],[Score 2 ]],Table3[[Score 2 ]],1)</f>
        <v>99</v>
      </c>
    </row>
    <row r="101" spans="1:26" x14ac:dyDescent="0.3">
      <c r="A101" t="s">
        <v>940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1">
        <f>_xlfn.RANK.AVG(Table3[[#This Row],[Score]],Table3[Score],1)</f>
        <v>83.5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1">
        <f>_xlfn.RANK.AVG(Table3[[#This Row],[Score 2 ]],Table3[[Score 2 ]],1)</f>
        <v>99</v>
      </c>
    </row>
    <row r="102" spans="1:26" x14ac:dyDescent="0.3">
      <c r="A102" t="s">
        <v>1181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102">
        <f>_xlfn.RANK.AVG(Table3[[#This Row],[Score]],Table3[Score],1)</f>
        <v>86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2">
        <f>_xlfn.RANK.AVG(Table3[[#This Row],[Score 2 ]],Table3[[Score 2 ]],1)</f>
        <v>99</v>
      </c>
    </row>
    <row r="103" spans="1:26" x14ac:dyDescent="0.3">
      <c r="A103" t="s">
        <v>592</v>
      </c>
      <c r="B103">
        <f>COUNTIFS(Table2[Sub-Sector],Table3[[#This Row],[Sub-Sector]])</f>
        <v>8</v>
      </c>
      <c r="C103" s="1">
        <f>COUNTIFS(Table2[Sub-Sector],Table3[[#This Row],[Sub-Sector]],Table2[Uptrend],"Uptrend")/Table3[[#This Row],[Count]]</f>
        <v>0.5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0.125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0.125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0.875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0.875</v>
      </c>
      <c r="N103" s="1">
        <f>COUNTIFS(Table2[Sub-Sector],Table3[[#This Row],[Sub-Sector]],Table2[% Away From Current Month Low],"&gt;=0.05")/Table3[[#This Row],[Count]]</f>
        <v>0.125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0.875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0.125</v>
      </c>
      <c r="T103" s="1">
        <f>COUNTIFS(Table2[Sub-Sector],Table3[[#This Row],[Sub-Sector]],Table2[% Price above 200 EMA],"&gt;=0")/Table3[[#This Row],[Count]]</f>
        <v>0.75</v>
      </c>
      <c r="U103" s="1">
        <f>COUNTIFS(Table2[Sub-Sector],Table3[[#This Row],[Sub-Sector]],Table2[Rate of Change - Zone],"Positive")/Table3[[#This Row],[Count]]</f>
        <v>0.125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103">
        <f>_xlfn.RANK.AVG(Table3[[#This Row],[Score]],Table3[Score],1)</f>
        <v>91.5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3">
        <f>_xlfn.RANK.AVG(Table3[[#This Row],[Score 2 ]],Table3[[Score 2 ]],1)</f>
        <v>102</v>
      </c>
    </row>
    <row r="104" spans="1:26" x14ac:dyDescent="0.3">
      <c r="A104" t="s">
        <v>27</v>
      </c>
      <c r="B104">
        <f>COUNTIFS(Table2[Sub-Sector],Table3[[#This Row],[Sub-Sector]])</f>
        <v>4</v>
      </c>
      <c r="C104" s="1">
        <f>COUNTIFS(Table2[Sub-Sector],Table3[[#This Row],[Sub-Sector]],Table2[Uptrend],"Uptrend")/Table3[[#This Row],[Count]]</f>
        <v>0.25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0.25</v>
      </c>
      <c r="G104" s="1">
        <f>COUNTIFS(Table2[Sub-Sector],Table3[[#This Row],[Sub-Sector]],Table2[1Y Return vs Nifty],"&gt;=10")/Table3[[#This Row],[Count]]</f>
        <v>0.25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0.5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0.5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0.25</v>
      </c>
      <c r="P104" s="1">
        <f>COUNTIFS(Table2[Sub-Sector],Table3[[#This Row],[Sub-Sector]],Table2[% Away From 52W High],"&lt;=10")/Table3[[#This Row],[Count]]</f>
        <v>0.25</v>
      </c>
      <c r="Q104" s="1">
        <f>COUNTIFS(Table2[Sub-Sector],Table3[[#This Row],[Sub-Sector]],Table2[% Away From 52W Low],"&gt;=10")/Table3[[#This Row],[Count]]</f>
        <v>0.75</v>
      </c>
      <c r="R104" s="1">
        <f>COUNTIFS(Table2[Sub-Sector],Table3[[#This Row],[Sub-Sector]],Table2[% Price above 20 EMA],"&gt;=0")/Table3[[#This Row],[Count]]</f>
        <v>0.25</v>
      </c>
      <c r="S104" s="1">
        <f>COUNTIFS(Table2[Sub-Sector],Table3[[#This Row],[Sub-Sector]],Table2[% Price above 50 EMA],"&gt;=0")/Table3[[#This Row],[Count]]</f>
        <v>0.25</v>
      </c>
      <c r="T104" s="1">
        <f>COUNTIFS(Table2[Sub-Sector],Table3[[#This Row],[Sub-Sector]],Table2[% Price above 200 EMA],"&gt;=0")/Table3[[#This Row],[Count]]</f>
        <v>0.25</v>
      </c>
      <c r="U104" s="1">
        <f>COUNTIFS(Table2[Sub-Sector],Table3[[#This Row],[Sub-Sector]],Table2[Rate of Change - Zone],"Positive")/Table3[[#This Row],[Count]]</f>
        <v>0.25</v>
      </c>
      <c r="V104" s="1">
        <f>COUNTIFS(Table2[Sub-Sector],Table3[[#This Row],[Sub-Sector]],Table2[Sharpe Ratio],"&gt;=0.10")/Table3[[#This Row],[Count]]</f>
        <v>0.25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</v>
      </c>
      <c r="X104">
        <f>_xlfn.RANK.AVG(Table3[[#This Row],[Score]],Table3[Score],1)</f>
        <v>100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4">
        <f>_xlfn.RANK.AVG(Table3[[#This Row],[Score 2 ]],Table3[[Score 2 ]],1)</f>
        <v>103</v>
      </c>
    </row>
    <row r="105" spans="1:26" x14ac:dyDescent="0.3">
      <c r="A105" t="s">
        <v>446</v>
      </c>
      <c r="B105">
        <f>COUNTIFS(Table2[Sub-Sector],Table3[[#This Row],[Sub-Sector]])</f>
        <v>11</v>
      </c>
      <c r="C105" s="1">
        <f>COUNTIFS(Table2[Sub-Sector],Table3[[#This Row],[Sub-Sector]],Table2[Uptrend],"Uptrend")/Table3[[#This Row],[Count]]</f>
        <v>0.18181818181818182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0.18181818181818182</v>
      </c>
      <c r="F105" s="1">
        <f>COUNTIFS(Table2[Sub-Sector],Table3[[#This Row],[Sub-Sector]],Table2[6M Return vs Nifty],"&gt;=10")/Table3[[#This Row],[Count]]</f>
        <v>9.0909090909090912E-2</v>
      </c>
      <c r="G105" s="1">
        <f>COUNTIFS(Table2[Sub-Sector],Table3[[#This Row],[Sub-Sector]],Table2[1Y Return vs Nifty],"&gt;=10")/Table3[[#This Row],[Count]]</f>
        <v>9.0909090909090912E-2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9.0909090909090912E-2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0.18181818181818182</v>
      </c>
      <c r="O105" s="1">
        <f>COUNTIFS(Table2[Sub-Sector],Table3[[#This Row],[Sub-Sector]],Table2[% Away From Current Month High],"&lt;=0.05")/Table3[[#This Row],[Count]]</f>
        <v>0.18181818181818182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0.54545454545454541</v>
      </c>
      <c r="R105" s="1">
        <f>COUNTIFS(Table2[Sub-Sector],Table3[[#This Row],[Sub-Sector]],Table2[% Price above 20 EMA],"&gt;=0")/Table3[[#This Row],[Count]]</f>
        <v>9.0909090909090912E-2</v>
      </c>
      <c r="S105" s="1">
        <f>COUNTIFS(Table2[Sub-Sector],Table3[[#This Row],[Sub-Sector]],Table2[% Price above 50 EMA],"&gt;=0")/Table3[[#This Row],[Count]]</f>
        <v>9.0909090909090912E-2</v>
      </c>
      <c r="T105" s="1">
        <f>COUNTIFS(Table2[Sub-Sector],Table3[[#This Row],[Sub-Sector]],Table2[% Price above 200 EMA],"&gt;=0")/Table3[[#This Row],[Count]]</f>
        <v>0.18181818181818182</v>
      </c>
      <c r="U105" s="1">
        <f>COUNTIFS(Table2[Sub-Sector],Table3[[#This Row],[Sub-Sector]],Table2[Rate of Change - Zone],"Positive")/Table3[[#This Row],[Count]]</f>
        <v>0.18181818181818182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105">
        <f>_xlfn.RANK.AVG(Table3[[#This Row],[Score]],Table3[Score],1)</f>
        <v>99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5">
        <f>_xlfn.RANK.AVG(Table3[[#This Row],[Score 2 ]],Table3[[Score 2 ]],1)</f>
        <v>104</v>
      </c>
    </row>
    <row r="106" spans="1:26" x14ac:dyDescent="0.3">
      <c r="A106" t="s">
        <v>34</v>
      </c>
      <c r="B106">
        <f>COUNTIFS(Table2[Sub-Sector],Table3[[#This Row],[Sub-Sector]])</f>
        <v>11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0.27272727272727271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0.36363636363636365</v>
      </c>
      <c r="H106" s="1">
        <f>COUNTIFS(Table2[Sub-Sector],Table3[[#This Row],[Sub-Sector]],Table2[RSI Exponential â€“ 14D],"&gt;=50")/Table3[[#This Row],[Count]]</f>
        <v>0.27272727272727271</v>
      </c>
      <c r="I106" s="1">
        <f>COUNTIFS(Table2[Sub-Sector],Table3[[#This Row],[Sub-Sector]],Table2[Relative Volume],"&gt;=1")/Table3[[#This Row],[Count]]</f>
        <v>9.0909090909090912E-2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0.18181818181818182</v>
      </c>
      <c r="O106" s="1">
        <f>COUNTIFS(Table2[Sub-Sector],Table3[[#This Row],[Sub-Sector]],Table2[% Away From Current Month High],"&lt;=0.05")/Table3[[#This Row],[Count]]</f>
        <v>0.36363636363636365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0.18181818181818182</v>
      </c>
      <c r="S106" s="1">
        <f>COUNTIFS(Table2[Sub-Sector],Table3[[#This Row],[Sub-Sector]],Table2[% Price above 50 EMA],"&gt;=0")/Table3[[#This Row],[Count]]</f>
        <v>9.0909090909090912E-2</v>
      </c>
      <c r="T106" s="1">
        <f>COUNTIFS(Table2[Sub-Sector],Table3[[#This Row],[Sub-Sector]],Table2[% Price above 200 EMA],"&gt;=0")/Table3[[#This Row],[Count]]</f>
        <v>0.18181818181818182</v>
      </c>
      <c r="U106" s="1">
        <f>COUNTIFS(Table2[Sub-Sector],Table3[[#This Row],[Sub-Sector]],Table2[Rate of Change - Zone],"Positive")/Table3[[#This Row],[Count]]</f>
        <v>0.18181818181818182</v>
      </c>
      <c r="V106" s="1">
        <f>COUNTIFS(Table2[Sub-Sector],Table3[[#This Row],[Sub-Sector]],Table2[Sharpe Ratio],"&gt;=0.10")/Table3[[#This Row],[Count]]</f>
        <v>0.72727272727272729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6">
        <f>_xlfn.RANK.AVG(Table3[[#This Row],[Score]],Table3[Score],1)</f>
        <v>98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6">
        <f>_xlfn.RANK.AVG(Table3[[#This Row],[Score 2 ]],Table3[[Score 2 ]],1)</f>
        <v>105</v>
      </c>
    </row>
    <row r="107" spans="1:26" x14ac:dyDescent="0.3">
      <c r="A107" t="s">
        <v>98</v>
      </c>
      <c r="B107">
        <f>COUNTIFS(Table2[Sub-Sector],Table3[[#This Row],[Sub-Sector]])</f>
        <v>4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0.25</v>
      </c>
      <c r="E107" s="1">
        <f>COUNTIFS(Table2[Sub-Sector],Table3[[#This Row],[Sub-Sector]],Table2[1M Return vs Nifty],"&gt;=5")/Table3[[#This Row],[Count]]</f>
        <v>0.25</v>
      </c>
      <c r="F107" s="1">
        <f>COUNTIFS(Table2[Sub-Sector],Table3[[#This Row],[Sub-Sector]],Table2[6M Return vs Nifty],"&gt;=10")/Table3[[#This Row],[Count]]</f>
        <v>0.25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0.25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0.25</v>
      </c>
      <c r="O107" s="1">
        <f>COUNTIFS(Table2[Sub-Sector],Table3[[#This Row],[Sub-Sector]],Table2[% Away From Current Month High],"&lt;=0.05")/Table3[[#This Row],[Count]]</f>
        <v>0.25</v>
      </c>
      <c r="P107" s="1">
        <f>COUNTIFS(Table2[Sub-Sector],Table3[[#This Row],[Sub-Sector]],Table2[% Away From 52W High],"&lt;=10")/Table3[[#This Row],[Count]]</f>
        <v>0.25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0.25</v>
      </c>
      <c r="S107" s="1">
        <f>COUNTIFS(Table2[Sub-Sector],Table3[[#This Row],[Sub-Sector]],Table2[% Price above 50 EMA],"&gt;=0")/Table3[[#This Row],[Count]]</f>
        <v>0.25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0.25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107">
        <f>_xlfn.RANK.AVG(Table3[[#This Row],[Score]],Table3[Score],1)</f>
        <v>67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07">
        <f>_xlfn.RANK.AVG(Table3[[#This Row],[Score 2 ]],Table3[[Score 2 ]],1)</f>
        <v>106</v>
      </c>
    </row>
    <row r="108" spans="1:26" x14ac:dyDescent="0.3">
      <c r="A108" t="s">
        <v>643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0.5</v>
      </c>
      <c r="F108" s="1">
        <f>COUNTIFS(Table2[Sub-Sector],Table3[[#This Row],[Sub-Sector]],Table2[6M Return vs Nifty],"&gt;=10")/Table3[[#This Row],[Count]]</f>
        <v>0.5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0.5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0.5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108">
        <f>_xlfn.RANK.AVG(Table3[[#This Row],[Score]],Table3[Score],1)</f>
        <v>94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08">
        <f>_xlfn.RANK.AVG(Table3[[#This Row],[Score 2 ]],Table3[[Score 2 ]],1)</f>
        <v>107</v>
      </c>
    </row>
    <row r="109" spans="1:26" x14ac:dyDescent="0.3">
      <c r="A109" t="s">
        <v>37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0.33333333333333331</v>
      </c>
      <c r="G109" s="1">
        <f>COUNTIFS(Table2[Sub-Sector],Table3[[#This Row],[Sub-Sector]],Table2[1Y Return vs Nifty],"&gt;=10")/Table3[[#This Row],[Count]]</f>
        <v>0.33333333333333331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0.66666666666666663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9">
        <f>_xlfn.RANK.AVG(Table3[[#This Row],[Score]],Table3[Score],1)</f>
        <v>101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09">
        <f>_xlfn.RANK.AVG(Table3[[#This Row],[Score 2 ]],Table3[[Score 2 ]],1)</f>
        <v>108</v>
      </c>
    </row>
    <row r="110" spans="1:26" x14ac:dyDescent="0.3">
      <c r="A110" t="s">
        <v>597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0.5</v>
      </c>
      <c r="E110" s="1">
        <f>COUNTIFS(Table2[Sub-Sector],Table3[[#This Row],[Sub-Sector]],Table2[1M Return vs Nifty],"&gt;=5")/Table3[[#This Row],[Count]]</f>
        <v>0.5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0.5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0.5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0.5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0.5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110">
        <f>_xlfn.RANK.AVG(Table3[[#This Row],[Score]],Table3[Score],1)</f>
        <v>73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0">
        <f>_xlfn.RANK.AVG(Table3[[#This Row],[Score 2 ]],Table3[[Score 2 ]],1)</f>
        <v>109</v>
      </c>
    </row>
    <row r="111" spans="1:26" x14ac:dyDescent="0.3">
      <c r="A111" t="s">
        <v>1487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0.25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0.25</v>
      </c>
      <c r="G111" s="1">
        <f>COUNTIFS(Table2[Sub-Sector],Table3[[#This Row],[Sub-Sector]],Table2[1Y Return vs Nifty],"&gt;=10")/Table3[[#This Row],[Count]]</f>
        <v>0.25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0.25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0.25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</v>
      </c>
      <c r="X111">
        <f>_xlfn.RANK.AVG(Table3[[#This Row],[Score]],Table3[Score],1)</f>
        <v>114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11">
        <f>_xlfn.RANK.AVG(Table3[[#This Row],[Score 2 ]],Table3[[Score 2 ]],1)</f>
        <v>110</v>
      </c>
    </row>
    <row r="112" spans="1:26" x14ac:dyDescent="0.3">
      <c r="A112" t="s">
        <v>875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672</v>
      </c>
      <c r="X112">
        <f>_xlfn.RANK.AVG(Table3[[#This Row],[Score]],Table3[Score],1)</f>
        <v>116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</v>
      </c>
      <c r="Z112">
        <f>_xlfn.RANK.AVG(Table3[[#This Row],[Score 2 ]],Table3[[Score 2 ]],1)</f>
        <v>111.5</v>
      </c>
    </row>
    <row r="113" spans="1:26" x14ac:dyDescent="0.3">
      <c r="A113" t="s">
        <v>1146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0.5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0.5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113">
        <f>_xlfn.RANK.AVG(Table3[[#This Row],[Score]],Table3[Score],1)</f>
        <v>104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</v>
      </c>
      <c r="Z113">
        <f>_xlfn.RANK.AVG(Table3[[#This Row],[Score 2 ]],Table3[[Score 2 ]],1)</f>
        <v>111.5</v>
      </c>
    </row>
    <row r="114" spans="1:26" x14ac:dyDescent="0.3">
      <c r="A114" t="s">
        <v>520</v>
      </c>
      <c r="B114">
        <f>COUNTIFS(Table2[Sub-Sector],Table3[[#This Row],[Sub-Sector]])</f>
        <v>5</v>
      </c>
      <c r="C114" s="1">
        <f>COUNTIFS(Table2[Sub-Sector],Table3[[#This Row],[Sub-Sector]],Table2[Uptrend],"Uptrend")/Table3[[#This Row],[Count]]</f>
        <v>0.6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0.2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0.2</v>
      </c>
      <c r="Q114" s="1">
        <f>COUNTIFS(Table2[Sub-Sector],Table3[[#This Row],[Sub-Sector]],Table2[% Away From 52W Low],"&gt;=10")/Table3[[#This Row],[Count]]</f>
        <v>0.8</v>
      </c>
      <c r="R114" s="1">
        <f>COUNTIFS(Table2[Sub-Sector],Table3[[#This Row],[Sub-Sector]],Table2[% Price above 20 EMA],"&gt;=0")/Table3[[#This Row],[Count]]</f>
        <v>0.2</v>
      </c>
      <c r="S114" s="1">
        <f>COUNTIFS(Table2[Sub-Sector],Table3[[#This Row],[Sub-Sector]],Table2[% Price above 50 EMA],"&gt;=0")/Table3[[#This Row],[Count]]</f>
        <v>0.4</v>
      </c>
      <c r="T114" s="1">
        <f>COUNTIFS(Table2[Sub-Sector],Table3[[#This Row],[Sub-Sector]],Table2[% Price above 200 EMA],"&gt;=0")/Table3[[#This Row],[Count]]</f>
        <v>0.6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14">
        <f>_xlfn.RANK.AVG(Table3[[#This Row],[Score]],Table3[Score],1)</f>
        <v>106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</v>
      </c>
      <c r="Z114">
        <f>_xlfn.RANK.AVG(Table3[[#This Row],[Score 2 ]],Table3[[Score 2 ]],1)</f>
        <v>113</v>
      </c>
    </row>
    <row r="115" spans="1:26" x14ac:dyDescent="0.3">
      <c r="A115" t="s">
        <v>511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15">
        <f>_xlfn.RANK.AVG(Table3[[#This Row],[Score]],Table3[Score],1)</f>
        <v>105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5">
        <f>_xlfn.RANK.AVG(Table3[[#This Row],[Score 2 ]],Table3[[Score 2 ]],1)</f>
        <v>119</v>
      </c>
    </row>
    <row r="116" spans="1:26" x14ac:dyDescent="0.3">
      <c r="A116" t="s">
        <v>543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6">
        <f>_xlfn.RANK.AVG(Table3[[#This Row],[Score]],Table3[Score],1)</f>
        <v>120.5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6">
        <f>_xlfn.RANK.AVG(Table3[[#This Row],[Score 2 ]],Table3[[Score 2 ]],1)</f>
        <v>119</v>
      </c>
    </row>
    <row r="117" spans="1:26" x14ac:dyDescent="0.3">
      <c r="A117" t="s">
        <v>307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7">
        <f>_xlfn.RANK.AVG(Table3[[#This Row],[Score]],Table3[Score],1)</f>
        <v>120.5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7">
        <f>_xlfn.RANK.AVG(Table3[[#This Row],[Score 2 ]],Table3[[Score 2 ]],1)</f>
        <v>119</v>
      </c>
    </row>
    <row r="118" spans="1:26" x14ac:dyDescent="0.3">
      <c r="A118" t="s">
        <v>1166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8">
        <f>_xlfn.RANK.AVG(Table3[[#This Row],[Score]],Table3[Score],1)</f>
        <v>120.5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8">
        <f>_xlfn.RANK.AVG(Table3[[#This Row],[Score 2 ]],Table3[[Score 2 ]],1)</f>
        <v>119</v>
      </c>
    </row>
    <row r="119" spans="1:26" x14ac:dyDescent="0.3">
      <c r="A119" t="s">
        <v>1856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9">
        <f>_xlfn.RANK.AVG(Table3[[#This Row],[Score]],Table3[Score],1)</f>
        <v>120.5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19">
        <f>_xlfn.RANK.AVG(Table3[[#This Row],[Score 2 ]],Table3[[Score 2 ]],1)</f>
        <v>119</v>
      </c>
    </row>
    <row r="120" spans="1:26" x14ac:dyDescent="0.3">
      <c r="A120" t="s">
        <v>768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20">
        <f>_xlfn.RANK.AVG(Table3[[#This Row],[Score]],Table3[Score],1)</f>
        <v>120.5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0">
        <f>_xlfn.RANK.AVG(Table3[[#This Row],[Score 2 ]],Table3[[Score 2 ]],1)</f>
        <v>119</v>
      </c>
    </row>
    <row r="121" spans="1:26" x14ac:dyDescent="0.3">
      <c r="A121" t="s">
        <v>443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1">
        <f>_xlfn.RANK.AVG(Table3[[#This Row],[Score 2 ]],Table3[[Score 2 ]],1)</f>
        <v>119</v>
      </c>
    </row>
    <row r="122" spans="1:26" x14ac:dyDescent="0.3">
      <c r="A122" t="s">
        <v>1990</v>
      </c>
      <c r="B122">
        <f>COUNTIFS(Table2[Sub-Sector],Table3[[#This Row],[Sub-Sector]])</f>
        <v>3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0.33333333333333331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0.66666666666666663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0.66666666666666663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0.66666666666666663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659</v>
      </c>
      <c r="X122">
        <f>_xlfn.RANK.AVG(Table3[[#This Row],[Score]],Table3[Score],1)</f>
        <v>115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2">
        <f>_xlfn.RANK.AVG(Table3[[#This Row],[Score 2 ]],Table3[[Score 2 ]],1)</f>
        <v>119</v>
      </c>
    </row>
    <row r="123" spans="1:26" x14ac:dyDescent="0.3">
      <c r="A123" t="s">
        <v>1964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23">
        <f>_xlfn.RANK.AVG(Table3[[#This Row],[Score]],Table3[Score],1)</f>
        <v>120.5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3">
        <f>_xlfn.RANK.AVG(Table3[[#This Row],[Score 2 ]],Table3[[Score 2 ]],1)</f>
        <v>119</v>
      </c>
    </row>
    <row r="124" spans="1:26" x14ac:dyDescent="0.3">
      <c r="A124" t="s">
        <v>1621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1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1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24">
        <f>_xlfn.RANK.AVG(Table3[[#This Row],[Score]],Table3[Score],1)</f>
        <v>112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4">
        <f>_xlfn.RANK.AVG(Table3[[#This Row],[Score 2 ]],Table3[[Score 2 ]],1)</f>
        <v>119</v>
      </c>
    </row>
    <row r="125" spans="1:26" x14ac:dyDescent="0.3">
      <c r="A125" t="s">
        <v>355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25">
        <f>_xlfn.RANK.AVG(Table3[[#This Row],[Score]],Table3[Score],1)</f>
        <v>120.5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422</v>
      </c>
      <c r="Z125">
        <f>_xlfn.RANK.AVG(Table3[[#This Row],[Score 2 ]],Table3[[Score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3D91-74BB-4206-B80E-1B9ABA532112}">
  <dimension ref="A1:AV733"/>
  <sheetViews>
    <sheetView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3143</v>
      </c>
      <c r="D1" t="s">
        <v>2</v>
      </c>
      <c r="E1" t="s">
        <v>3</v>
      </c>
      <c r="F1" t="s">
        <v>4</v>
      </c>
      <c r="G1" t="s">
        <v>5</v>
      </c>
      <c r="H1" t="s">
        <v>3166</v>
      </c>
      <c r="I1" t="s">
        <v>6</v>
      </c>
      <c r="J1" t="s">
        <v>3167</v>
      </c>
      <c r="K1" t="s">
        <v>7</v>
      </c>
      <c r="L1" t="s">
        <v>3168</v>
      </c>
      <c r="M1" t="s">
        <v>8</v>
      </c>
      <c r="N1" t="s">
        <v>3169</v>
      </c>
      <c r="O1" t="s">
        <v>3170</v>
      </c>
      <c r="P1" t="s">
        <v>9</v>
      </c>
      <c r="Q1" t="s">
        <v>10</v>
      </c>
      <c r="R1" t="s">
        <v>11</v>
      </c>
      <c r="S1" s="1" t="s">
        <v>3171</v>
      </c>
      <c r="T1" s="1" t="s">
        <v>3172</v>
      </c>
      <c r="U1" s="1" t="s">
        <v>3173</v>
      </c>
      <c r="V1" t="s">
        <v>12</v>
      </c>
      <c r="W1" t="s">
        <v>3174</v>
      </c>
      <c r="X1" t="s">
        <v>3175</v>
      </c>
      <c r="Y1" t="s">
        <v>3176</v>
      </c>
      <c r="Z1" t="s">
        <v>3177</v>
      </c>
      <c r="AA1" t="s">
        <v>3178</v>
      </c>
      <c r="AB1" t="s">
        <v>3179</v>
      </c>
      <c r="AC1" s="1" t="s">
        <v>3180</v>
      </c>
      <c r="AD1" s="1" t="s">
        <v>3181</v>
      </c>
      <c r="AE1" s="1" t="s">
        <v>3182</v>
      </c>
      <c r="AF1" s="1" t="s">
        <v>3183</v>
      </c>
      <c r="AG1" s="1" t="s">
        <v>3184</v>
      </c>
      <c r="AH1" s="1" t="s">
        <v>3185</v>
      </c>
      <c r="AI1" t="s">
        <v>13</v>
      </c>
      <c r="AJ1" t="s">
        <v>14</v>
      </c>
      <c r="AK1" t="s">
        <v>3186</v>
      </c>
      <c r="AL1" t="s">
        <v>3187</v>
      </c>
      <c r="AM1" t="s">
        <v>3188</v>
      </c>
      <c r="AN1" t="s">
        <v>3189</v>
      </c>
      <c r="AO1" t="s">
        <v>3190</v>
      </c>
      <c r="AP1" t="s">
        <v>15</v>
      </c>
      <c r="AQ1" s="2" t="s">
        <v>3194</v>
      </c>
      <c r="AR1" s="2" t="s">
        <v>3195</v>
      </c>
      <c r="AS1" s="2" t="s">
        <v>3196</v>
      </c>
      <c r="AT1" s="2" t="s">
        <v>3197</v>
      </c>
      <c r="AU1" s="2" t="s">
        <v>3198</v>
      </c>
      <c r="AV1" s="2" t="s">
        <v>3199</v>
      </c>
    </row>
    <row r="2" spans="1:48" x14ac:dyDescent="0.3">
      <c r="A2" t="s">
        <v>706</v>
      </c>
      <c r="B2" t="s">
        <v>707</v>
      </c>
      <c r="C2" t="s">
        <v>3159</v>
      </c>
      <c r="D2" t="s">
        <v>130</v>
      </c>
      <c r="E2">
        <v>25101.619085260001</v>
      </c>
      <c r="F2">
        <v>734.2</v>
      </c>
      <c r="G2">
        <v>201.62242649202199</v>
      </c>
      <c r="H2">
        <f>(Table2[[#This Row],[1Y Return vs Nifty]]-AVERAGE(Table2[1Y Return vs Nifty]))/_xlfn.STDEV.P(Table2[1Y Return vs Nifty])</f>
        <v>2.865541378322138</v>
      </c>
      <c r="I2">
        <v>8.4253647491956691</v>
      </c>
      <c r="J2">
        <f>(Table2[[#This Row],[1M Return vs Nifty]]-AVERAGE(Table2[1M Return vs Nifty]))/_xlfn.STDEV.P(Table2[1M Return vs Nifty])</f>
        <v>0.79447242096600545</v>
      </c>
      <c r="K2">
        <v>97.101450622140703</v>
      </c>
      <c r="L2">
        <f>(Table2[[#This Row],[6M Return vs Nifty]]-AVERAGE(Table2[6M Return vs Nifty]))/_xlfn.STDEV.P(Table2[6M Return vs Nifty])</f>
        <v>3.0073617868839655</v>
      </c>
      <c r="M2">
        <v>3.8244088989612899</v>
      </c>
      <c r="N2">
        <f>(Table2[[#This Row],[1W Return vs Nifty]]-AVERAGE(Table2[1W Return vs Nifty]))/_xlfn.STDEV.P(Table2[1W Return vs Nifty])</f>
        <v>0.6827232698926613</v>
      </c>
      <c r="O2">
        <v>729.72</v>
      </c>
      <c r="P2">
        <v>665.91081509891796</v>
      </c>
      <c r="Q2">
        <v>483.93595841333399</v>
      </c>
      <c r="R2">
        <v>46.213626998896501</v>
      </c>
      <c r="S2" s="1">
        <f>(Table2[[#This Row],[Close Price]]-Table2[[#This Row],[20D EMA]])/Table2[[#This Row],[20D EMA]]</f>
        <v>6.1393411171408461E-3</v>
      </c>
      <c r="T2" s="1">
        <f>(Table2[[#This Row],[Close Price]]-Table2[[#This Row],[50D EMA]])/Table2[[#This Row],[50D EMA]]</f>
        <v>0.10255004627149364</v>
      </c>
      <c r="U2" s="1">
        <f>(Table2[[#This Row],[Close Price]]-Table2[[#This Row],[200D EMA]])/Table2[[#This Row],[200D EMA]]</f>
        <v>0.51714289305386418</v>
      </c>
      <c r="V2">
        <v>0.66578414027935595</v>
      </c>
      <c r="W2">
        <v>725.55</v>
      </c>
      <c r="X2">
        <v>776.35</v>
      </c>
      <c r="Y2">
        <v>725.55</v>
      </c>
      <c r="Z2">
        <v>776.35</v>
      </c>
      <c r="AA2">
        <v>653.5</v>
      </c>
      <c r="AB2">
        <v>796.25</v>
      </c>
      <c r="AC2" s="1">
        <f>(Table2[[#This Row],[Close Price]]/Table2[[#This Row],[Day Low]])-1</f>
        <v>1.1921990214320388E-2</v>
      </c>
      <c r="AD2" s="1">
        <f>(Table2[[#This Row],[Day High]]/Table2[[#This Row],[Close Price]])-1</f>
        <v>5.7409425224734356E-2</v>
      </c>
      <c r="AE2" s="1">
        <f>(Table2[[#This Row],[Close Price]]/Table2[[#This Row],[Current Week Low]])-1</f>
        <v>1.1921990214320388E-2</v>
      </c>
      <c r="AF2" s="1">
        <f>(Table2[[#This Row],[Current Week High]]/Table2[[#This Row],[Close Price]])-1</f>
        <v>5.7409425224734356E-2</v>
      </c>
      <c r="AG2" s="1">
        <f>(Table2[[#This Row],[Close Price]]/Table2[[#This Row],[Current Month Low]])-1</f>
        <v>0.12348890589135442</v>
      </c>
      <c r="AH2" s="1">
        <f>(Table2[[#This Row],[Current Month High]]/Table2[[#This Row],[Close Price]])-1</f>
        <v>8.4513756469626777E-2</v>
      </c>
      <c r="AI2">
        <v>8.4513756469626706</v>
      </c>
      <c r="AJ2">
        <v>233.72727272727201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0.43</v>
      </c>
      <c r="AM2" t="s">
        <v>3192</v>
      </c>
      <c r="AN2">
        <v>4.6399999999999997</v>
      </c>
      <c r="AO2" t="s">
        <v>3192</v>
      </c>
      <c r="AP2">
        <v>0.27923732860864597</v>
      </c>
      <c r="AQ2">
        <f>(Table2[[#This Row],[Sharpe Ratio]]-AVERAGE(Table2[Sharpe Ratio]))/_xlfn.STDEV.P(Table2[Sharpe Ratio])</f>
        <v>2.500200557274515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9.850299413339286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13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10</v>
      </c>
    </row>
    <row r="3" spans="1:48" x14ac:dyDescent="0.3">
      <c r="A3" t="s">
        <v>955</v>
      </c>
      <c r="B3" t="s">
        <v>956</v>
      </c>
      <c r="C3" t="s">
        <v>3156</v>
      </c>
      <c r="D3" t="s">
        <v>138</v>
      </c>
      <c r="E3">
        <v>15326.164218059999</v>
      </c>
      <c r="F3">
        <v>586.9</v>
      </c>
      <c r="G3">
        <v>160.30678421367901</v>
      </c>
      <c r="H3">
        <f>(Table2[[#This Row],[1Y Return vs Nifty]]-AVERAGE(Table2[1Y Return vs Nifty]))/_xlfn.STDEV.P(Table2[1Y Return vs Nifty])</f>
        <v>2.1831773984691498</v>
      </c>
      <c r="I3">
        <v>3.28648849630863</v>
      </c>
      <c r="J3">
        <f>(Table2[[#This Row],[1M Return vs Nifty]]-AVERAGE(Table2[1M Return vs Nifty]))/_xlfn.STDEV.P(Table2[1M Return vs Nifty])</f>
        <v>0.20878792426525314</v>
      </c>
      <c r="K3">
        <v>191.61769280071599</v>
      </c>
      <c r="L3">
        <f>(Table2[[#This Row],[6M Return vs Nifty]]-AVERAGE(Table2[6M Return vs Nifty]))/_xlfn.STDEV.P(Table2[6M Return vs Nifty])</f>
        <v>6.1278663571813237</v>
      </c>
      <c r="M3">
        <v>1.59993690721146</v>
      </c>
      <c r="N3">
        <f>(Table2[[#This Row],[1W Return vs Nifty]]-AVERAGE(Table2[1W Return vs Nifty]))/_xlfn.STDEV.P(Table2[1W Return vs Nifty])</f>
        <v>0.25665741379584955</v>
      </c>
      <c r="O3">
        <v>605.79</v>
      </c>
      <c r="P3">
        <v>565.71688526908599</v>
      </c>
      <c r="Q3">
        <v>386.59974275019999</v>
      </c>
      <c r="R3">
        <v>41.457633615473902</v>
      </c>
      <c r="S3" s="1">
        <f>(Table2[[#This Row],[Close Price]]-Table2[[#This Row],[20D EMA]])/Table2[[#This Row],[20D EMA]]</f>
        <v>-3.118242295184798E-2</v>
      </c>
      <c r="T3" s="1">
        <f>(Table2[[#This Row],[Close Price]]-Table2[[#This Row],[50D EMA]])/Table2[[#This Row],[50D EMA]]</f>
        <v>3.7444727711880357E-2</v>
      </c>
      <c r="U3" s="1">
        <f>(Table2[[#This Row],[Close Price]]-Table2[[#This Row],[200D EMA]])/Table2[[#This Row],[200D EMA]]</f>
        <v>0.51810758027126591</v>
      </c>
      <c r="V3">
        <v>0.80752113015746096</v>
      </c>
      <c r="W3">
        <v>582.20000000000005</v>
      </c>
      <c r="X3">
        <v>620</v>
      </c>
      <c r="Y3">
        <v>582.20000000000005</v>
      </c>
      <c r="Z3">
        <v>620</v>
      </c>
      <c r="AA3">
        <v>532.20000000000005</v>
      </c>
      <c r="AB3">
        <v>648.4</v>
      </c>
      <c r="AC3" s="1">
        <f>(Table2[[#This Row],[Close Price]]/Table2[[#This Row],[Day Low]])-1</f>
        <v>8.0728272071450835E-3</v>
      </c>
      <c r="AD3" s="1">
        <f>(Table2[[#This Row],[Day High]]/Table2[[#This Row],[Close Price]])-1</f>
        <v>5.6398023513375417E-2</v>
      </c>
      <c r="AE3" s="1">
        <f>(Table2[[#This Row],[Close Price]]/Table2[[#This Row],[Current Week Low]])-1</f>
        <v>8.0728272071450835E-3</v>
      </c>
      <c r="AF3" s="1">
        <f>(Table2[[#This Row],[Current Week High]]/Table2[[#This Row],[Close Price]])-1</f>
        <v>5.6398023513375417E-2</v>
      </c>
      <c r="AG3" s="1">
        <f>(Table2[[#This Row],[Close Price]]/Table2[[#This Row],[Current Month Low]])-1</f>
        <v>0.10278090943254403</v>
      </c>
      <c r="AH3" s="1">
        <f>(Table2[[#This Row],[Current Month High]]/Table2[[#This Row],[Close Price]])-1</f>
        <v>0.10478786846140742</v>
      </c>
      <c r="AI3">
        <v>18.248423922303601</v>
      </c>
      <c r="AJ3">
        <v>300.05453120207198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</v>
      </c>
      <c r="AM3" t="s">
        <v>3192</v>
      </c>
      <c r="AN3">
        <v>-4.25</v>
      </c>
      <c r="AO3" t="s">
        <v>3191</v>
      </c>
      <c r="AP3">
        <v>0.265662585673554</v>
      </c>
      <c r="AQ3">
        <f>(Table2[[#This Row],[Sharpe Ratio]]-AVERAGE(Table2[Sharpe Ratio]))/_xlfn.STDEV.P(Table2[Sharpe Ratio])</f>
        <v>2.3419107263816517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11.118399820093227</v>
      </c>
      <c r="AS3">
        <f>_xlfn.RANK.AVG(Table2[[#This Row],[1Y Return vs Nifty Z-Score]],Table2[1Y Return vs Nifty Z-Score])</f>
        <v>27</v>
      </c>
      <c r="AT3">
        <f>_xlfn.RANK.AVG(Table2[[#This Row],[6M Return vs Nifty Z-Score]],Table2[6M Return vs Nifty Z-Score])</f>
        <v>1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106</v>
      </c>
      <c r="B4" t="s">
        <v>107</v>
      </c>
      <c r="C4" t="s">
        <v>3158</v>
      </c>
      <c r="D4" t="s">
        <v>108</v>
      </c>
      <c r="E4">
        <v>270403.314646955</v>
      </c>
      <c r="F4">
        <v>7606.55</v>
      </c>
      <c r="G4">
        <v>255.059286300975</v>
      </c>
      <c r="H4">
        <f>(Table2[[#This Row],[1Y Return vs Nifty]]-AVERAGE(Table2[1Y Return vs Nifty]))/_xlfn.STDEV.P(Table2[1Y Return vs Nifty])</f>
        <v>3.7480978707138082</v>
      </c>
      <c r="I4">
        <v>7.2140579884156999</v>
      </c>
      <c r="J4">
        <f>(Table2[[#This Row],[1M Return vs Nifty]]-AVERAGE(Table2[1M Return vs Nifty]))/_xlfn.STDEV.P(Table2[1M Return vs Nifty])</f>
        <v>0.65641819361638465</v>
      </c>
      <c r="K4">
        <v>70.578822535748699</v>
      </c>
      <c r="L4">
        <f>(Table2[[#This Row],[6M Return vs Nifty]]-AVERAGE(Table2[6M Return vs Nifty]))/_xlfn.STDEV.P(Table2[6M Return vs Nifty])</f>
        <v>2.131702955637667</v>
      </c>
      <c r="M4">
        <v>-4.6994140399258804</v>
      </c>
      <c r="N4">
        <f>(Table2[[#This Row],[1W Return vs Nifty]]-AVERAGE(Table2[1W Return vs Nifty]))/_xlfn.STDEV.P(Table2[1W Return vs Nifty])</f>
        <v>-0.94989333806822529</v>
      </c>
      <c r="O4">
        <v>7731.86</v>
      </c>
      <c r="P4">
        <v>7237.4236632751399</v>
      </c>
      <c r="Q4">
        <v>5384.4538901076003</v>
      </c>
      <c r="R4">
        <v>39.8182911976631</v>
      </c>
      <c r="S4" s="1">
        <f>(Table2[[#This Row],[Close Price]]-Table2[[#This Row],[20D EMA]])/Table2[[#This Row],[20D EMA]]</f>
        <v>-1.6206967016991966E-2</v>
      </c>
      <c r="T4" s="1">
        <f>(Table2[[#This Row],[Close Price]]-Table2[[#This Row],[50D EMA]])/Table2[[#This Row],[50D EMA]]</f>
        <v>5.1002449752654125E-2</v>
      </c>
      <c r="U4" s="1">
        <f>(Table2[[#This Row],[Close Price]]-Table2[[#This Row],[200D EMA]])/Table2[[#This Row],[200D EMA]]</f>
        <v>0.41268736908953169</v>
      </c>
      <c r="V4">
        <v>0.83229711892775105</v>
      </c>
      <c r="W4">
        <v>7552.5</v>
      </c>
      <c r="X4">
        <v>7850</v>
      </c>
      <c r="Y4">
        <v>7552.5</v>
      </c>
      <c r="Z4">
        <v>7850</v>
      </c>
      <c r="AA4">
        <v>7272</v>
      </c>
      <c r="AB4">
        <v>8345</v>
      </c>
      <c r="AC4" s="1">
        <f>(Table2[[#This Row],[Close Price]]/Table2[[#This Row],[Day Low]])-1</f>
        <v>7.1565706719629585E-3</v>
      </c>
      <c r="AD4" s="1">
        <f>(Table2[[#This Row],[Day High]]/Table2[[#This Row],[Close Price]])-1</f>
        <v>3.2005311212047527E-2</v>
      </c>
      <c r="AE4" s="1">
        <f>(Table2[[#This Row],[Close Price]]/Table2[[#This Row],[Current Week Low]])-1</f>
        <v>7.1565706719629585E-3</v>
      </c>
      <c r="AF4" s="1">
        <f>(Table2[[#This Row],[Current Week High]]/Table2[[#This Row],[Close Price]])-1</f>
        <v>3.2005311212047527E-2</v>
      </c>
      <c r="AG4" s="1">
        <f>(Table2[[#This Row],[Close Price]]/Table2[[#This Row],[Current Month Low]])-1</f>
        <v>4.6005225522552262E-2</v>
      </c>
      <c r="AH4" s="1">
        <f>(Table2[[#This Row],[Current Month High]]/Table2[[#This Row],[Close Price]])-1</f>
        <v>9.708080535853969E-2</v>
      </c>
      <c r="AI4">
        <v>9.7080805358539699</v>
      </c>
      <c r="AJ4">
        <v>291.08226221079599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</v>
      </c>
      <c r="AM4" t="s">
        <v>3192</v>
      </c>
      <c r="AN4">
        <v>1.58</v>
      </c>
      <c r="AO4" t="s">
        <v>3192</v>
      </c>
      <c r="AP4">
        <v>0.29517920740287001</v>
      </c>
      <c r="AQ4">
        <f>(Table2[[#This Row],[Sharpe Ratio]]-AVERAGE(Table2[Sharpe Ratio]))/_xlfn.STDEV.P(Table2[Sharpe Ratio])</f>
        <v>2.6860926445514628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8.2724183264510973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27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11.666666666666666</v>
      </c>
    </row>
    <row r="5" spans="1:48" x14ac:dyDescent="0.3">
      <c r="A5" t="s">
        <v>484</v>
      </c>
      <c r="B5" t="s">
        <v>485</v>
      </c>
      <c r="C5" t="s">
        <v>3155</v>
      </c>
      <c r="D5" t="s">
        <v>159</v>
      </c>
      <c r="E5">
        <v>45215.25761565</v>
      </c>
      <c r="F5">
        <v>1765.9</v>
      </c>
      <c r="G5">
        <v>344.54137182064198</v>
      </c>
      <c r="H5">
        <f>(Table2[[#This Row],[1Y Return vs Nifty]]-AVERAGE(Table2[1Y Return vs Nifty]))/_xlfn.STDEV.P(Table2[1Y Return vs Nifty])</f>
        <v>5.2259728021838141</v>
      </c>
      <c r="I5">
        <v>26.040332532857299</v>
      </c>
      <c r="J5">
        <f>(Table2[[#This Row],[1M Return vs Nifty]]-AVERAGE(Table2[1M Return vs Nifty]))/_xlfn.STDEV.P(Table2[1M Return vs Nifty])</f>
        <v>2.8020735059265172</v>
      </c>
      <c r="K5">
        <v>66.895395794789593</v>
      </c>
      <c r="L5">
        <f>(Table2[[#This Row],[6M Return vs Nifty]]-AVERAGE(Table2[6M Return vs Nifty]))/_xlfn.STDEV.P(Table2[6M Return vs Nifty])</f>
        <v>2.0100926406845843</v>
      </c>
      <c r="M5">
        <v>2.7608909987572501</v>
      </c>
      <c r="N5">
        <f>(Table2[[#This Row],[1W Return vs Nifty]]-AVERAGE(Table2[1W Return vs Nifty]))/_xlfn.STDEV.P(Table2[1W Return vs Nifty])</f>
        <v>0.47902159762828067</v>
      </c>
      <c r="O5">
        <v>1756.66</v>
      </c>
      <c r="P5">
        <v>1692.88836058522</v>
      </c>
      <c r="Q5">
        <v>1307.5012536087499</v>
      </c>
      <c r="R5">
        <v>47.697307317580702</v>
      </c>
      <c r="S5" s="1">
        <f>(Table2[[#This Row],[Close Price]]-Table2[[#This Row],[20D EMA]])/Table2[[#This Row],[20D EMA]]</f>
        <v>5.259982011316936E-3</v>
      </c>
      <c r="T5" s="1">
        <f>(Table2[[#This Row],[Close Price]]-Table2[[#This Row],[50D EMA]])/Table2[[#This Row],[50D EMA]]</f>
        <v>4.3128443147627579E-2</v>
      </c>
      <c r="U5" s="1">
        <f>(Table2[[#This Row],[Close Price]]-Table2[[#This Row],[200D EMA]])/Table2[[#This Row],[200D EMA]]</f>
        <v>0.35059143930153286</v>
      </c>
      <c r="V5">
        <v>1.23015636319122</v>
      </c>
      <c r="W5">
        <v>1750</v>
      </c>
      <c r="X5">
        <v>1829.65</v>
      </c>
      <c r="Y5">
        <v>1750</v>
      </c>
      <c r="Z5">
        <v>1829.65</v>
      </c>
      <c r="AA5">
        <v>1577.9</v>
      </c>
      <c r="AB5">
        <v>1969</v>
      </c>
      <c r="AC5" s="1">
        <f>(Table2[[#This Row],[Close Price]]/Table2[[#This Row],[Day Low]])-1</f>
        <v>9.0857142857143636E-3</v>
      </c>
      <c r="AD5" s="1">
        <f>(Table2[[#This Row],[Day High]]/Table2[[#This Row],[Close Price]])-1</f>
        <v>3.6100571946316329E-2</v>
      </c>
      <c r="AE5" s="1">
        <f>(Table2[[#This Row],[Close Price]]/Table2[[#This Row],[Current Week Low]])-1</f>
        <v>9.0857142857143636E-3</v>
      </c>
      <c r="AF5" s="1">
        <f>(Table2[[#This Row],[Current Week High]]/Table2[[#This Row],[Close Price]])-1</f>
        <v>3.6100571946316329E-2</v>
      </c>
      <c r="AG5" s="1">
        <f>(Table2[[#This Row],[Close Price]]/Table2[[#This Row],[Current Month Low]])-1</f>
        <v>0.11914569998098745</v>
      </c>
      <c r="AH5" s="1">
        <f>(Table2[[#This Row],[Current Month High]]/Table2[[#This Row],[Close Price]])-1</f>
        <v>0.11501217509485251</v>
      </c>
      <c r="AI5">
        <v>11.501217509485199</v>
      </c>
      <c r="AJ5">
        <v>405.988538681948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0.11</v>
      </c>
      <c r="AM5" t="s">
        <v>3192</v>
      </c>
      <c r="AN5">
        <v>7.99</v>
      </c>
      <c r="AO5" t="s">
        <v>3192</v>
      </c>
      <c r="AP5">
        <v>0.245501110656827</v>
      </c>
      <c r="AQ5">
        <f>(Table2[[#This Row],[Sharpe Ratio]]-AVERAGE(Table2[Sharpe Ratio]))/_xlfn.STDEV.P(Table2[Sharpe Ratio])</f>
        <v>2.1068155583767787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12.623976104799976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31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14.666666666666666</v>
      </c>
    </row>
    <row r="6" spans="1:48" x14ac:dyDescent="0.3">
      <c r="A6" t="s">
        <v>921</v>
      </c>
      <c r="B6" t="s">
        <v>922</v>
      </c>
      <c r="C6" t="s">
        <v>3153</v>
      </c>
      <c r="D6" t="s">
        <v>923</v>
      </c>
      <c r="E6">
        <v>16411.765425509999</v>
      </c>
      <c r="F6">
        <v>2412.15</v>
      </c>
      <c r="G6">
        <v>123.197372746168</v>
      </c>
      <c r="H6">
        <f>(Table2[[#This Row],[1Y Return vs Nifty]]-AVERAGE(Table2[1Y Return vs Nifty]))/_xlfn.STDEV.P(Table2[1Y Return vs Nifty])</f>
        <v>1.5702830005464918</v>
      </c>
      <c r="I6">
        <v>4.7032064016583401</v>
      </c>
      <c r="J6">
        <f>(Table2[[#This Row],[1M Return vs Nifty]]-AVERAGE(Table2[1M Return vs Nifty]))/_xlfn.STDEV.P(Table2[1M Return vs Nifty])</f>
        <v>0.37025313037826912</v>
      </c>
      <c r="K6">
        <v>135.58243629755901</v>
      </c>
      <c r="L6">
        <f>(Table2[[#This Row],[6M Return vs Nifty]]-AVERAGE(Table2[6M Return vs Nifty]))/_xlfn.STDEV.P(Table2[6M Return vs Nifty])</f>
        <v>4.277832225634751</v>
      </c>
      <c r="M6">
        <v>0.79318165635632298</v>
      </c>
      <c r="N6">
        <f>(Table2[[#This Row],[1W Return vs Nifty]]-AVERAGE(Table2[1W Return vs Nifty]))/_xlfn.STDEV.P(Table2[1W Return vs Nifty])</f>
        <v>0.10213496177531224</v>
      </c>
      <c r="O6">
        <v>2439.09</v>
      </c>
      <c r="P6">
        <v>2267.28476242733</v>
      </c>
      <c r="Q6">
        <v>1599.60491291837</v>
      </c>
      <c r="R6">
        <v>44.389480933171399</v>
      </c>
      <c r="S6" s="1">
        <f>(Table2[[#This Row],[Close Price]]-Table2[[#This Row],[20D EMA]])/Table2[[#This Row],[20D EMA]]</f>
        <v>-1.1045102886732369E-2</v>
      </c>
      <c r="T6" s="1">
        <f>(Table2[[#This Row],[Close Price]]-Table2[[#This Row],[50D EMA]])/Table2[[#This Row],[50D EMA]]</f>
        <v>6.3893711091490349E-2</v>
      </c>
      <c r="U6" s="1">
        <f>(Table2[[#This Row],[Close Price]]-Table2[[#This Row],[200D EMA]])/Table2[[#This Row],[200D EMA]]</f>
        <v>0.50796611120629598</v>
      </c>
      <c r="V6">
        <v>0.43907064017228498</v>
      </c>
      <c r="W6">
        <v>2312.1</v>
      </c>
      <c r="X6">
        <v>2600</v>
      </c>
      <c r="Y6">
        <v>2312.1</v>
      </c>
      <c r="Z6">
        <v>2600</v>
      </c>
      <c r="AA6">
        <v>2210</v>
      </c>
      <c r="AB6">
        <v>2609.85</v>
      </c>
      <c r="AC6" s="1">
        <f>(Table2[[#This Row],[Close Price]]/Table2[[#This Row],[Day Low]])-1</f>
        <v>4.3272349811859456E-2</v>
      </c>
      <c r="AD6" s="1">
        <f>(Table2[[#This Row],[Day High]]/Table2[[#This Row],[Close Price]])-1</f>
        <v>7.7876583131231358E-2</v>
      </c>
      <c r="AE6" s="1">
        <f>(Table2[[#This Row],[Close Price]]/Table2[[#This Row],[Current Week Low]])-1</f>
        <v>4.3272349811859456E-2</v>
      </c>
      <c r="AF6" s="1">
        <f>(Table2[[#This Row],[Current Week High]]/Table2[[#This Row],[Close Price]])-1</f>
        <v>7.7876583131231358E-2</v>
      </c>
      <c r="AG6" s="1">
        <f>(Table2[[#This Row],[Close Price]]/Table2[[#This Row],[Current Month Low]])-1</f>
        <v>9.1470588235294192E-2</v>
      </c>
      <c r="AH6" s="1">
        <f>(Table2[[#This Row],[Current Month High]]/Table2[[#This Row],[Close Price]])-1</f>
        <v>8.196007710963249E-2</v>
      </c>
      <c r="AI6">
        <v>11.933337479012399</v>
      </c>
      <c r="AJ6">
        <v>230.43150684931501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0.44</v>
      </c>
      <c r="AM6" t="s">
        <v>3192</v>
      </c>
      <c r="AN6">
        <v>4.47</v>
      </c>
      <c r="AO6" t="s">
        <v>3192</v>
      </c>
      <c r="AP6">
        <v>0.25036222711279499</v>
      </c>
      <c r="AQ6">
        <f>(Table2[[#This Row],[Sharpe Ratio]]-AVERAGE(Table2[Sharpe Ratio]))/_xlfn.STDEV.P(Table2[Sharpe Ratio])</f>
        <v>2.1634991586073622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8.4840024769421873</v>
      </c>
      <c r="AS6">
        <f>_xlfn.RANK.AVG(Table2[[#This Row],[1Y Return vs Nifty Z-Score]],Table2[1Y Return vs Nifty Z-Score])</f>
        <v>53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22</v>
      </c>
    </row>
    <row r="7" spans="1:48" x14ac:dyDescent="0.3">
      <c r="A7" t="s">
        <v>378</v>
      </c>
      <c r="B7" t="s">
        <v>379</v>
      </c>
      <c r="C7" t="s">
        <v>3155</v>
      </c>
      <c r="D7" t="s">
        <v>159</v>
      </c>
      <c r="E7">
        <v>63281.986117875</v>
      </c>
      <c r="F7">
        <v>14931.45</v>
      </c>
      <c r="G7">
        <v>219.28283664914801</v>
      </c>
      <c r="H7">
        <f>(Table2[[#This Row],[1Y Return vs Nifty]]-AVERAGE(Table2[1Y Return vs Nifty]))/_xlfn.STDEV.P(Table2[1Y Return vs Nifty])</f>
        <v>3.1572185034038776</v>
      </c>
      <c r="I7">
        <v>25.6561677260534</v>
      </c>
      <c r="J7">
        <f>(Table2[[#This Row],[1M Return vs Nifty]]-AVERAGE(Table2[1M Return vs Nifty]))/_xlfn.STDEV.P(Table2[1M Return vs Nifty])</f>
        <v>2.7582897367811365</v>
      </c>
      <c r="K7">
        <v>71.733340483320006</v>
      </c>
      <c r="L7">
        <f>(Table2[[#This Row],[6M Return vs Nifty]]-AVERAGE(Table2[6M Return vs Nifty]))/_xlfn.STDEV.P(Table2[6M Return vs Nifty])</f>
        <v>2.1698199866245722</v>
      </c>
      <c r="M7">
        <v>-0.93204505393023696</v>
      </c>
      <c r="N7">
        <f>(Table2[[#This Row],[1W Return vs Nifty]]-AVERAGE(Table2[1W Return vs Nifty]))/_xlfn.STDEV.P(Table2[1W Return vs Nifty])</f>
        <v>-0.22830758729050504</v>
      </c>
      <c r="O7">
        <v>14690.31</v>
      </c>
      <c r="P7">
        <v>13519.7417489502</v>
      </c>
      <c r="Q7">
        <v>10386.7299539614</v>
      </c>
      <c r="R7">
        <v>47.297560166512199</v>
      </c>
      <c r="S7" s="1">
        <f>(Table2[[#This Row],[Close Price]]-Table2[[#This Row],[20D EMA]])/Table2[[#This Row],[20D EMA]]</f>
        <v>1.6414902068098036E-2</v>
      </c>
      <c r="T7" s="1">
        <f>(Table2[[#This Row],[Close Price]]-Table2[[#This Row],[50D EMA]])/Table2[[#This Row],[50D EMA]]</f>
        <v>0.10441828529449673</v>
      </c>
      <c r="U7" s="1">
        <f>(Table2[[#This Row],[Close Price]]-Table2[[#This Row],[200D EMA]])/Table2[[#This Row],[200D EMA]]</f>
        <v>0.43755061180783739</v>
      </c>
      <c r="V7">
        <v>1.5219677597580099</v>
      </c>
      <c r="W7">
        <v>14800</v>
      </c>
      <c r="X7">
        <v>15799.85</v>
      </c>
      <c r="Y7">
        <v>14800</v>
      </c>
      <c r="Z7">
        <v>15799.85</v>
      </c>
      <c r="AA7">
        <v>13324.5</v>
      </c>
      <c r="AB7">
        <v>16549.95</v>
      </c>
      <c r="AC7" s="1">
        <f>(Table2[[#This Row],[Close Price]]/Table2[[#This Row],[Day Low]])-1</f>
        <v>8.8817567567567313E-3</v>
      </c>
      <c r="AD7" s="1">
        <f>(Table2[[#This Row],[Day High]]/Table2[[#This Row],[Close Price]])-1</f>
        <v>5.8159120514082563E-2</v>
      </c>
      <c r="AE7" s="1">
        <f>(Table2[[#This Row],[Close Price]]/Table2[[#This Row],[Current Week Low]])-1</f>
        <v>8.8817567567567313E-3</v>
      </c>
      <c r="AF7" s="1">
        <f>(Table2[[#This Row],[Current Week High]]/Table2[[#This Row],[Close Price]])-1</f>
        <v>5.8159120514082563E-2</v>
      </c>
      <c r="AG7" s="1">
        <f>(Table2[[#This Row],[Close Price]]/Table2[[#This Row],[Current Month Low]])-1</f>
        <v>0.12060114826072277</v>
      </c>
      <c r="AH7" s="1">
        <f>(Table2[[#This Row],[Current Month High]]/Table2[[#This Row],[Close Price]])-1</f>
        <v>0.10839536682639661</v>
      </c>
      <c r="AI7">
        <v>10.839536682639601</v>
      </c>
      <c r="AJ7">
        <v>270.46607698892097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0.26</v>
      </c>
      <c r="AM7" t="s">
        <v>3192</v>
      </c>
      <c r="AN7">
        <v>6.22</v>
      </c>
      <c r="AO7" t="s">
        <v>3192</v>
      </c>
      <c r="AP7">
        <v>0.199487398238993</v>
      </c>
      <c r="AQ7">
        <f>(Table2[[#This Row],[Sharpe Ratio]]-AVERAGE(Table2[Sharpe Ratio]))/_xlfn.STDEV.P(Table2[Sharpe Ratio])</f>
        <v>1.5702674416133107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9.4272880811323923</v>
      </c>
      <c r="AS7">
        <f>_xlfn.RANK.AVG(Table2[[#This Row],[1Y Return vs Nifty Z-Score]],Table2[1Y Return vs Nifty Z-Score])</f>
        <v>10</v>
      </c>
      <c r="AT7">
        <f>_xlfn.RANK.AVG(Table2[[#This Row],[6M Return vs Nifty Z-Score]],Table2[6M Return vs Nifty Z-Score])</f>
        <v>26</v>
      </c>
      <c r="AU7">
        <f>_xlfn.RANK.AVG(Table2[[#This Row],[Sharpe Ratio Z-Score]],Table2[Sharpe Ratio Z-Score])</f>
        <v>43</v>
      </c>
      <c r="AV7">
        <f>(Table2[[#This Row],[Rank 1Y]]+Table2[[#This Row],[Rank 6M]]+Table2[[#This Row],[Rank Sharpe]])/3</f>
        <v>26.333333333333332</v>
      </c>
    </row>
    <row r="8" spans="1:48" x14ac:dyDescent="0.3">
      <c r="A8" t="s">
        <v>291</v>
      </c>
      <c r="B8" t="s">
        <v>292</v>
      </c>
      <c r="C8" t="s">
        <v>3155</v>
      </c>
      <c r="D8" t="s">
        <v>293</v>
      </c>
      <c r="E8">
        <v>94118.638500000001</v>
      </c>
      <c r="F8">
        <v>4666.5</v>
      </c>
      <c r="G8">
        <v>114.28904428252901</v>
      </c>
      <c r="H8">
        <f>(Table2[[#This Row],[1Y Return vs Nifty]]-AVERAGE(Table2[1Y Return vs Nifty]))/_xlfn.STDEV.P(Table2[1Y Return vs Nifty])</f>
        <v>1.4231541619498635</v>
      </c>
      <c r="I8">
        <v>6.6470232509687097</v>
      </c>
      <c r="J8">
        <f>(Table2[[#This Row],[1M Return vs Nifty]]-AVERAGE(Table2[1M Return vs Nifty]))/_xlfn.STDEV.P(Table2[1M Return vs Nifty])</f>
        <v>0.59179249755551788</v>
      </c>
      <c r="K8">
        <v>102.944464828924</v>
      </c>
      <c r="L8">
        <f>(Table2[[#This Row],[6M Return vs Nifty]]-AVERAGE(Table2[6M Return vs Nifty]))/_xlfn.STDEV.P(Table2[6M Return vs Nifty])</f>
        <v>3.2002720435373213</v>
      </c>
      <c r="M8">
        <v>4.3537295942374001</v>
      </c>
      <c r="N8">
        <f>(Table2[[#This Row],[1W Return vs Nifty]]-AVERAGE(Table2[1W Return vs Nifty]))/_xlfn.STDEV.P(Table2[1W Return vs Nifty])</f>
        <v>0.78410709311858162</v>
      </c>
      <c r="O8">
        <v>4321.75</v>
      </c>
      <c r="P8">
        <v>4341.7086108644799</v>
      </c>
      <c r="Q8">
        <v>3553.4439420369999</v>
      </c>
      <c r="R8">
        <v>69.629552896462997</v>
      </c>
      <c r="S8" s="1">
        <f>(Table2[[#This Row],[Close Price]]-Table2[[#This Row],[20D EMA]])/Table2[[#This Row],[20D EMA]]</f>
        <v>7.9770926129461447E-2</v>
      </c>
      <c r="T8" s="1">
        <f>(Table2[[#This Row],[Close Price]]-Table2[[#This Row],[50D EMA]])/Table2[[#This Row],[50D EMA]]</f>
        <v>7.4807274795636453E-2</v>
      </c>
      <c r="U8" s="1">
        <f>(Table2[[#This Row],[Close Price]]-Table2[[#This Row],[200D EMA]])/Table2[[#This Row],[200D EMA]]</f>
        <v>0.31323304268167079</v>
      </c>
      <c r="V8">
        <v>1.2909561400901199</v>
      </c>
      <c r="W8">
        <v>4605</v>
      </c>
      <c r="X8">
        <v>4850</v>
      </c>
      <c r="Y8">
        <v>4605</v>
      </c>
      <c r="Z8">
        <v>4850</v>
      </c>
      <c r="AA8">
        <v>3852.55</v>
      </c>
      <c r="AB8">
        <v>4850</v>
      </c>
      <c r="AC8" s="1">
        <f>(Table2[[#This Row],[Close Price]]/Table2[[#This Row],[Day Low]])-1</f>
        <v>1.3355048859934771E-2</v>
      </c>
      <c r="AD8" s="1">
        <f>(Table2[[#This Row],[Day High]]/Table2[[#This Row],[Close Price]])-1</f>
        <v>3.9322832958319953E-2</v>
      </c>
      <c r="AE8" s="1">
        <f>(Table2[[#This Row],[Close Price]]/Table2[[#This Row],[Current Week Low]])-1</f>
        <v>1.3355048859934771E-2</v>
      </c>
      <c r="AF8" s="1">
        <f>(Table2[[#This Row],[Current Week High]]/Table2[[#This Row],[Close Price]])-1</f>
        <v>3.9322832958319953E-2</v>
      </c>
      <c r="AG8" s="1">
        <f>(Table2[[#This Row],[Close Price]]/Table2[[#This Row],[Current Month Low]])-1</f>
        <v>0.21127564859638426</v>
      </c>
      <c r="AH8" s="1">
        <f>(Table2[[#This Row],[Current Month High]]/Table2[[#This Row],[Close Price]])-1</f>
        <v>3.9322832958319953E-2</v>
      </c>
      <c r="AI8">
        <v>25.575913425479399</v>
      </c>
      <c r="AJ8">
        <v>167.88174512055099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-0.04</v>
      </c>
      <c r="AM8" t="s">
        <v>3191</v>
      </c>
      <c r="AN8">
        <v>14.46</v>
      </c>
      <c r="AO8" t="s">
        <v>3192</v>
      </c>
      <c r="AP8">
        <v>0.26034302627568301</v>
      </c>
      <c r="AQ8">
        <f>(Table2[[#This Row],[Sharpe Ratio]]-AVERAGE(Table2[Sharpe Ratio]))/_xlfn.STDEV.P(Table2[Sharpe Ratio])</f>
        <v>2.2798814001881653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65</v>
      </c>
      <c r="AT8">
        <f>_xlfn.RANK.AVG(Table2[[#This Row],[6M Return vs Nifty Z-Score]],Table2[6M Return vs Nifty Z-Score])</f>
        <v>10</v>
      </c>
      <c r="AU8">
        <f>_xlfn.RANK.AVG(Table2[[#This Row],[Sharpe Ratio Z-Score]],Table2[Sharpe Ratio Z-Score])</f>
        <v>7</v>
      </c>
      <c r="AV8">
        <f>(Table2[[#This Row],[Rank 1Y]]+Table2[[#This Row],[Rank 6M]]+Table2[[#This Row],[Rank Sharpe]])/3</f>
        <v>27.333333333333332</v>
      </c>
    </row>
    <row r="9" spans="1:48" x14ac:dyDescent="0.3">
      <c r="A9" t="s">
        <v>1151</v>
      </c>
      <c r="B9" t="s">
        <v>1152</v>
      </c>
      <c r="C9" t="s">
        <v>3164</v>
      </c>
      <c r="D9" t="s">
        <v>1153</v>
      </c>
      <c r="E9">
        <v>10634.563188</v>
      </c>
      <c r="F9">
        <v>1710</v>
      </c>
      <c r="G9">
        <v>242.68484217113101</v>
      </c>
      <c r="H9">
        <f>(Table2[[#This Row],[1Y Return vs Nifty]]-AVERAGE(Table2[1Y Return vs Nifty]))/_xlfn.STDEV.P(Table2[1Y Return vs Nifty])</f>
        <v>3.5437230993373277</v>
      </c>
      <c r="I9">
        <v>28.717094822271498</v>
      </c>
      <c r="J9">
        <f>(Table2[[#This Row],[1M Return vs Nifty]]-AVERAGE(Table2[1M Return vs Nifty]))/_xlfn.STDEV.P(Table2[1M Return vs Nifty])</f>
        <v>3.1071476305237669</v>
      </c>
      <c r="K9">
        <v>58.230151901075097</v>
      </c>
      <c r="L9">
        <f>(Table2[[#This Row],[6M Return vs Nifty]]-AVERAGE(Table2[6M Return vs Nifty]))/_xlfn.STDEV.P(Table2[6M Return vs Nifty])</f>
        <v>1.7240049530045221</v>
      </c>
      <c r="M9">
        <v>20.8319617319437</v>
      </c>
      <c r="N9">
        <f>(Table2[[#This Row],[1W Return vs Nifty]]-AVERAGE(Table2[1W Return vs Nifty]))/_xlfn.STDEV.P(Table2[1W Return vs Nifty])</f>
        <v>3.9402772354052784</v>
      </c>
      <c r="O9">
        <v>1600.17</v>
      </c>
      <c r="P9">
        <v>1468.5480472929401</v>
      </c>
      <c r="Q9">
        <v>1115.69918500587</v>
      </c>
      <c r="R9">
        <v>58.098164247518298</v>
      </c>
      <c r="S9" s="1">
        <f>(Table2[[#This Row],[Close Price]]-Table2[[#This Row],[20D EMA]])/Table2[[#This Row],[20D EMA]]</f>
        <v>6.8636457376403712E-2</v>
      </c>
      <c r="T9" s="1">
        <f>(Table2[[#This Row],[Close Price]]-Table2[[#This Row],[50D EMA]])/Table2[[#This Row],[50D EMA]]</f>
        <v>0.1644154259386626</v>
      </c>
      <c r="U9" s="1">
        <f>(Table2[[#This Row],[Close Price]]-Table2[[#This Row],[200D EMA]])/Table2[[#This Row],[200D EMA]]</f>
        <v>0.53267119218250858</v>
      </c>
      <c r="V9">
        <v>1.33407956778597</v>
      </c>
      <c r="W9">
        <v>1693.3</v>
      </c>
      <c r="X9">
        <v>1892.3</v>
      </c>
      <c r="Y9">
        <v>1693.3</v>
      </c>
      <c r="Z9">
        <v>1892.3</v>
      </c>
      <c r="AA9">
        <v>1405.05</v>
      </c>
      <c r="AB9">
        <v>1905.65</v>
      </c>
      <c r="AC9" s="1">
        <f>(Table2[[#This Row],[Close Price]]/Table2[[#This Row],[Day Low]])-1</f>
        <v>9.8623988661195039E-3</v>
      </c>
      <c r="AD9" s="1">
        <f>(Table2[[#This Row],[Day High]]/Table2[[#This Row],[Close Price]])-1</f>
        <v>0.10660818713450282</v>
      </c>
      <c r="AE9" s="1">
        <f>(Table2[[#This Row],[Close Price]]/Table2[[#This Row],[Current Week Low]])-1</f>
        <v>9.8623988661195039E-3</v>
      </c>
      <c r="AF9" s="1">
        <f>(Table2[[#This Row],[Current Week High]]/Table2[[#This Row],[Close Price]])-1</f>
        <v>0.10660818713450282</v>
      </c>
      <c r="AG9" s="1">
        <f>(Table2[[#This Row],[Close Price]]/Table2[[#This Row],[Current Month Low]])-1</f>
        <v>0.21703853955375263</v>
      </c>
      <c r="AH9" s="1">
        <f>(Table2[[#This Row],[Current Month High]]/Table2[[#This Row],[Close Price]])-1</f>
        <v>0.11441520467836264</v>
      </c>
      <c r="AI9">
        <v>11.441520467836201</v>
      </c>
      <c r="AJ9">
        <v>288.5922054312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>
        <v>0</v>
      </c>
      <c r="AN9">
        <v>13.27</v>
      </c>
      <c r="AO9" t="s">
        <v>3192</v>
      </c>
      <c r="AP9">
        <v>0.20957126360489201</v>
      </c>
      <c r="AQ9">
        <f>(Table2[[#This Row],[Sharpe Ratio]]-AVERAGE(Table2[Sharpe Ratio]))/_xlfn.STDEV.P(Table2[Sharpe Ratio])</f>
        <v>1.6878514983535897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14.003004416624485</v>
      </c>
      <c r="AS9">
        <f>_xlfn.RANK.AVG(Table2[[#This Row],[1Y Return vs Nifty Z-Score]],Table2[1Y Return vs Nifty Z-Score])</f>
        <v>7</v>
      </c>
      <c r="AT9">
        <f>_xlfn.RANK.AVG(Table2[[#This Row],[6M Return vs Nifty Z-Score]],Table2[6M Return vs Nifty Z-Score])</f>
        <v>47</v>
      </c>
      <c r="AU9">
        <f>_xlfn.RANK.AVG(Table2[[#This Row],[Sharpe Ratio Z-Score]],Table2[Sharpe Ratio Z-Score])</f>
        <v>28</v>
      </c>
      <c r="AV9">
        <f>(Table2[[#This Row],[Rank 1Y]]+Table2[[#This Row],[Rank 6M]]+Table2[[#This Row],[Rank Sharpe]])/3</f>
        <v>27.333333333333332</v>
      </c>
    </row>
    <row r="10" spans="1:48" x14ac:dyDescent="0.3">
      <c r="A10" t="s">
        <v>279</v>
      </c>
      <c r="B10" t="s">
        <v>280</v>
      </c>
      <c r="C10" t="s">
        <v>3149</v>
      </c>
      <c r="D10" t="s">
        <v>143</v>
      </c>
      <c r="E10">
        <v>97088.960956499999</v>
      </c>
      <c r="F10">
        <v>465.65</v>
      </c>
      <c r="G10">
        <v>168.37703206603101</v>
      </c>
      <c r="H10">
        <f>(Table2[[#This Row],[1Y Return vs Nifty]]-AVERAGE(Table2[1Y Return vs Nifty]))/_xlfn.STDEV.P(Table2[1Y Return vs Nifty])</f>
        <v>2.3164646025220694</v>
      </c>
      <c r="I10">
        <v>-7.9404349242972003</v>
      </c>
      <c r="J10">
        <f>(Table2[[#This Row],[1M Return vs Nifty]]-AVERAGE(Table2[1M Return vs Nifty]))/_xlfn.STDEV.P(Table2[1M Return vs Nifty])</f>
        <v>-1.0707593287750026</v>
      </c>
      <c r="K10">
        <v>64.388705085282595</v>
      </c>
      <c r="L10">
        <f>(Table2[[#This Row],[6M Return vs Nifty]]-AVERAGE(Table2[6M Return vs Nifty]))/_xlfn.STDEV.P(Table2[6M Return vs Nifty])</f>
        <v>1.927332898707542</v>
      </c>
      <c r="M10">
        <v>1.6745148926658799</v>
      </c>
      <c r="N10">
        <f>(Table2[[#This Row],[1W Return vs Nifty]]-AVERAGE(Table2[1W Return vs Nifty]))/_xlfn.STDEV.P(Table2[1W Return vs Nifty])</f>
        <v>0.27094176232280842</v>
      </c>
      <c r="O10">
        <v>495.16</v>
      </c>
      <c r="P10">
        <v>514.40656757300405</v>
      </c>
      <c r="Q10">
        <v>409.708207079592</v>
      </c>
      <c r="R10">
        <v>34.407172050029097</v>
      </c>
      <c r="S10" s="1">
        <f>(Table2[[#This Row],[Close Price]]-Table2[[#This Row],[20D EMA]])/Table2[[#This Row],[20D EMA]]</f>
        <v>-5.9596897972372657E-2</v>
      </c>
      <c r="T10" s="1">
        <f>(Table2[[#This Row],[Close Price]]-Table2[[#This Row],[50D EMA]])/Table2[[#This Row],[50D EMA]]</f>
        <v>-9.4782163849579146E-2</v>
      </c>
      <c r="U10" s="1">
        <f>(Table2[[#This Row],[Close Price]]-Table2[[#This Row],[200D EMA]])/Table2[[#This Row],[200D EMA]]</f>
        <v>0.13654057193328431</v>
      </c>
      <c r="V10">
        <v>0.461374117867202</v>
      </c>
      <c r="W10">
        <v>463</v>
      </c>
      <c r="X10">
        <v>482.95</v>
      </c>
      <c r="Y10">
        <v>463</v>
      </c>
      <c r="Z10">
        <v>482.95</v>
      </c>
      <c r="AA10">
        <v>426.45</v>
      </c>
      <c r="AB10">
        <v>533.5</v>
      </c>
      <c r="AC10" s="1">
        <f>(Table2[[#This Row],[Close Price]]/Table2[[#This Row],[Day Low]])-1</f>
        <v>5.72354211663062E-3</v>
      </c>
      <c r="AD10" s="1">
        <f>(Table2[[#This Row],[Day High]]/Table2[[#This Row],[Close Price]])-1</f>
        <v>3.7152367658112251E-2</v>
      </c>
      <c r="AE10" s="1">
        <f>(Table2[[#This Row],[Close Price]]/Table2[[#This Row],[Current Week Low]])-1</f>
        <v>5.72354211663062E-3</v>
      </c>
      <c r="AF10" s="1">
        <f>(Table2[[#This Row],[Current Week High]]/Table2[[#This Row],[Close Price]])-1</f>
        <v>3.7152367658112251E-2</v>
      </c>
      <c r="AG10" s="1">
        <f>(Table2[[#This Row],[Close Price]]/Table2[[#This Row],[Current Month Low]])-1</f>
        <v>9.1921678977605836E-2</v>
      </c>
      <c r="AH10" s="1">
        <f>(Table2[[#This Row],[Current Month High]]/Table2[[#This Row],[Close Price]])-1</f>
        <v>0.14571029743369479</v>
      </c>
      <c r="AI10">
        <v>38.9455599699345</v>
      </c>
      <c r="AJ10">
        <v>227.57650369328101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-0.18</v>
      </c>
      <c r="AM10" t="s">
        <v>3191</v>
      </c>
      <c r="AN10">
        <v>-8.61</v>
      </c>
      <c r="AO10" t="s">
        <v>3191</v>
      </c>
      <c r="AP10">
        <v>0.21145723999149801</v>
      </c>
      <c r="AQ10">
        <f>(Table2[[#This Row],[Sharpe Ratio]]-AVERAGE(Table2[Sharpe Ratio]))/_xlfn.STDEV.P(Table2[Sharpe Ratio])</f>
        <v>1.7098431400908389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23</v>
      </c>
      <c r="AT10">
        <f>_xlfn.RANK.AVG(Table2[[#This Row],[6M Return vs Nifty Z-Score]],Table2[6M Return vs Nifty Z-Score])</f>
        <v>36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28</v>
      </c>
    </row>
    <row r="11" spans="1:48" x14ac:dyDescent="0.3">
      <c r="A11" t="s">
        <v>907</v>
      </c>
      <c r="B11" t="s">
        <v>908</v>
      </c>
      <c r="C11" t="s">
        <v>3155</v>
      </c>
      <c r="D11" t="s">
        <v>138</v>
      </c>
      <c r="E11">
        <v>16737.446290520002</v>
      </c>
      <c r="F11">
        <v>1862.45</v>
      </c>
      <c r="G11">
        <v>147.81141393170401</v>
      </c>
      <c r="H11">
        <f>(Table2[[#This Row],[1Y Return vs Nifty]]-AVERAGE(Table2[1Y Return vs Nifty]))/_xlfn.STDEV.P(Table2[1Y Return vs Nifty])</f>
        <v>1.976805425890265</v>
      </c>
      <c r="I11">
        <v>14.8591909053603</v>
      </c>
      <c r="J11">
        <f>(Table2[[#This Row],[1M Return vs Nifty]]-AVERAGE(Table2[1M Return vs Nifty]))/_xlfn.STDEV.P(Table2[1M Return vs Nifty])</f>
        <v>1.5277440641616231</v>
      </c>
      <c r="K11">
        <v>70.235176941343198</v>
      </c>
      <c r="L11">
        <f>(Table2[[#This Row],[6M Return vs Nifty]]-AVERAGE(Table2[6M Return vs Nifty]))/_xlfn.STDEV.P(Table2[6M Return vs Nifty])</f>
        <v>2.1203573115114556</v>
      </c>
      <c r="M11">
        <v>1.1427375319745501</v>
      </c>
      <c r="N11">
        <f>(Table2[[#This Row],[1W Return vs Nifty]]-AVERAGE(Table2[1W Return vs Nifty]))/_xlfn.STDEV.P(Table2[1W Return vs Nifty])</f>
        <v>0.16908739990504351</v>
      </c>
      <c r="O11">
        <v>1809.55</v>
      </c>
      <c r="P11">
        <v>1706.6190421368599</v>
      </c>
      <c r="Q11">
        <v>1292.7922969418601</v>
      </c>
      <c r="R11">
        <v>54.319260493054401</v>
      </c>
      <c r="S11" s="1">
        <f>(Table2[[#This Row],[Close Price]]-Table2[[#This Row],[20D EMA]])/Table2[[#This Row],[20D EMA]]</f>
        <v>2.9233787405708651E-2</v>
      </c>
      <c r="T11" s="1">
        <f>(Table2[[#This Row],[Close Price]]-Table2[[#This Row],[50D EMA]])/Table2[[#This Row],[50D EMA]]</f>
        <v>9.1309749871315168E-2</v>
      </c>
      <c r="U11" s="1">
        <f>(Table2[[#This Row],[Close Price]]-Table2[[#This Row],[200D EMA]])/Table2[[#This Row],[200D EMA]]</f>
        <v>0.44064131910878707</v>
      </c>
      <c r="V11">
        <v>1.0792172040881201</v>
      </c>
      <c r="W11">
        <v>1852.95</v>
      </c>
      <c r="X11">
        <v>1918.8</v>
      </c>
      <c r="Y11">
        <v>1852.95</v>
      </c>
      <c r="Z11">
        <v>1918.8</v>
      </c>
      <c r="AA11">
        <v>1583.5</v>
      </c>
      <c r="AB11">
        <v>1997.7</v>
      </c>
      <c r="AC11" s="1">
        <f>(Table2[[#This Row],[Close Price]]/Table2[[#This Row],[Day Low]])-1</f>
        <v>5.1269597128902333E-3</v>
      </c>
      <c r="AD11" s="1">
        <f>(Table2[[#This Row],[Day High]]/Table2[[#This Row],[Close Price]])-1</f>
        <v>3.0255845794517899E-2</v>
      </c>
      <c r="AE11" s="1">
        <f>(Table2[[#This Row],[Close Price]]/Table2[[#This Row],[Current Week Low]])-1</f>
        <v>5.1269597128902333E-3</v>
      </c>
      <c r="AF11" s="1">
        <f>(Table2[[#This Row],[Current Week High]]/Table2[[#This Row],[Close Price]])-1</f>
        <v>3.0255845794517899E-2</v>
      </c>
      <c r="AG11" s="1">
        <f>(Table2[[#This Row],[Close Price]]/Table2[[#This Row],[Current Month Low]])-1</f>
        <v>0.17616040416798229</v>
      </c>
      <c r="AH11" s="1">
        <f>(Table2[[#This Row],[Current Month High]]/Table2[[#This Row],[Close Price]])-1</f>
        <v>7.2619399178501354E-2</v>
      </c>
      <c r="AI11">
        <v>7.26193991785013</v>
      </c>
      <c r="AJ11">
        <v>186.53076923076901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7.0000000000000007E-2</v>
      </c>
      <c r="AM11" t="s">
        <v>3192</v>
      </c>
      <c r="AN11">
        <v>11.96</v>
      </c>
      <c r="AO11" t="s">
        <v>3192</v>
      </c>
      <c r="AP11">
        <v>0.213908652675731</v>
      </c>
      <c r="AQ11">
        <f>(Table2[[#This Row],[Sharpe Ratio]]-AVERAGE(Table2[Sharpe Ratio]))/_xlfn.STDEV.P(Table2[Sharpe Ratio])</f>
        <v>1.7384281159604562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7.5324223174288427</v>
      </c>
      <c r="AS11">
        <f>_xlfn.RANK.AVG(Table2[[#This Row],[1Y Return vs Nifty Z-Score]],Table2[1Y Return vs Nifty Z-Score])</f>
        <v>35</v>
      </c>
      <c r="AT11">
        <f>_xlfn.RANK.AVG(Table2[[#This Row],[6M Return vs Nifty Z-Score]],Table2[6M Return vs Nifty Z-Score])</f>
        <v>28</v>
      </c>
      <c r="AU11">
        <f>_xlfn.RANK.AVG(Table2[[#This Row],[Sharpe Ratio Z-Score]],Table2[Sharpe Ratio Z-Score])</f>
        <v>23</v>
      </c>
      <c r="AV11">
        <f>(Table2[[#This Row],[Rank 1Y]]+Table2[[#This Row],[Rank 6M]]+Table2[[#This Row],[Rank Sharpe]])/3</f>
        <v>28.666666666666668</v>
      </c>
    </row>
    <row r="12" spans="1:48" x14ac:dyDescent="0.3">
      <c r="A12" t="s">
        <v>827</v>
      </c>
      <c r="B12" t="s">
        <v>828</v>
      </c>
      <c r="C12" t="s">
        <v>3149</v>
      </c>
      <c r="D12" t="s">
        <v>48</v>
      </c>
      <c r="E12">
        <v>19187.10371852</v>
      </c>
      <c r="F12">
        <v>1649.8</v>
      </c>
      <c r="G12">
        <v>198.79178186719</v>
      </c>
      <c r="H12">
        <f>(Table2[[#This Row],[1Y Return vs Nifty]]-AVERAGE(Table2[1Y Return vs Nifty]))/_xlfn.STDEV.P(Table2[1Y Return vs Nifty])</f>
        <v>2.8187908057729536</v>
      </c>
      <c r="I12">
        <v>17.082617718326201</v>
      </c>
      <c r="J12">
        <f>(Table2[[#This Row],[1M Return vs Nifty]]-AVERAGE(Table2[1M Return vs Nifty]))/_xlfn.STDEV.P(Table2[1M Return vs Nifty])</f>
        <v>1.781150947265939</v>
      </c>
      <c r="K12">
        <v>58.619441566044401</v>
      </c>
      <c r="L12">
        <f>(Table2[[#This Row],[6M Return vs Nifty]]-AVERAGE(Table2[6M Return vs Nifty]))/_xlfn.STDEV.P(Table2[6M Return vs Nifty])</f>
        <v>1.7368575606696794</v>
      </c>
      <c r="M12">
        <v>0.60096581569454399</v>
      </c>
      <c r="N12">
        <f>(Table2[[#This Row],[1W Return vs Nifty]]-AVERAGE(Table2[1W Return vs Nifty]))/_xlfn.STDEV.P(Table2[1W Return vs Nifty])</f>
        <v>6.531876134182997E-2</v>
      </c>
      <c r="O12">
        <v>1670.53</v>
      </c>
      <c r="P12">
        <v>1622.6048496747001</v>
      </c>
      <c r="Q12">
        <v>1279.3630318850001</v>
      </c>
      <c r="R12">
        <v>41.870718969105901</v>
      </c>
      <c r="S12" s="1">
        <f>(Table2[[#This Row],[Close Price]]-Table2[[#This Row],[20D EMA]])/Table2[[#This Row],[20D EMA]]</f>
        <v>-1.240923539236052E-2</v>
      </c>
      <c r="T12" s="1">
        <f>(Table2[[#This Row],[Close Price]]-Table2[[#This Row],[50D EMA]])/Table2[[#This Row],[50D EMA]]</f>
        <v>1.6760180601427376E-2</v>
      </c>
      <c r="U12" s="1">
        <f>(Table2[[#This Row],[Close Price]]-Table2[[#This Row],[200D EMA]])/Table2[[#This Row],[200D EMA]]</f>
        <v>0.28954796948384692</v>
      </c>
      <c r="V12">
        <v>1.2455560266680501</v>
      </c>
      <c r="W12">
        <v>1633.6</v>
      </c>
      <c r="X12">
        <v>1779</v>
      </c>
      <c r="Y12">
        <v>1633.6</v>
      </c>
      <c r="Z12">
        <v>1779</v>
      </c>
      <c r="AA12">
        <v>1511</v>
      </c>
      <c r="AB12">
        <v>1822</v>
      </c>
      <c r="AC12" s="1">
        <f>(Table2[[#This Row],[Close Price]]/Table2[[#This Row],[Day Low]])-1</f>
        <v>9.9167482859940925E-3</v>
      </c>
      <c r="AD12" s="1">
        <f>(Table2[[#This Row],[Day High]]/Table2[[#This Row],[Close Price]])-1</f>
        <v>7.8312522730027867E-2</v>
      </c>
      <c r="AE12" s="1">
        <f>(Table2[[#This Row],[Close Price]]/Table2[[#This Row],[Current Week Low]])-1</f>
        <v>9.9167482859940925E-3</v>
      </c>
      <c r="AF12" s="1">
        <f>(Table2[[#This Row],[Current Week High]]/Table2[[#This Row],[Close Price]])-1</f>
        <v>7.8312522730027867E-2</v>
      </c>
      <c r="AG12" s="1">
        <f>(Table2[[#This Row],[Close Price]]/Table2[[#This Row],[Current Month Low]])-1</f>
        <v>9.1859695565850386E-2</v>
      </c>
      <c r="AH12" s="1">
        <f>(Table2[[#This Row],[Current Month High]]/Table2[[#This Row],[Close Price]])-1</f>
        <v>0.10437628803491328</v>
      </c>
      <c r="AI12">
        <v>10.4376288034913</v>
      </c>
      <c r="AJ12">
        <v>243.708333333333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0.02</v>
      </c>
      <c r="AM12" t="s">
        <v>3192</v>
      </c>
      <c r="AN12">
        <v>5.96</v>
      </c>
      <c r="AO12" t="s">
        <v>3192</v>
      </c>
      <c r="AP12">
        <v>0.20983584373328401</v>
      </c>
      <c r="AQ12">
        <f>(Table2[[#This Row],[Sharpe Ratio]]-AVERAGE(Table2[Sharpe Ratio]))/_xlfn.STDEV.P(Table2[Sharpe Ratio])</f>
        <v>1.6909366649737632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8.093054740024165</v>
      </c>
      <c r="AS12">
        <f>_xlfn.RANK.AVG(Table2[[#This Row],[1Y Return vs Nifty Z-Score]],Table2[1Y Return vs Nifty Z-Score])</f>
        <v>15</v>
      </c>
      <c r="AT12">
        <f>_xlfn.RANK.AVG(Table2[[#This Row],[6M Return vs Nifty Z-Score]],Table2[6M Return vs Nifty Z-Score])</f>
        <v>45</v>
      </c>
      <c r="AU12">
        <f>_xlfn.RANK.AVG(Table2[[#This Row],[Sharpe Ratio Z-Score]],Table2[Sharpe Ratio Z-Score])</f>
        <v>27</v>
      </c>
      <c r="AV12">
        <f>(Table2[[#This Row],[Rank 1Y]]+Table2[[#This Row],[Rank 6M]]+Table2[[#This Row],[Rank Sharpe]])/3</f>
        <v>29</v>
      </c>
    </row>
    <row r="13" spans="1:48" x14ac:dyDescent="0.3">
      <c r="A13" t="s">
        <v>880</v>
      </c>
      <c r="B13" t="s">
        <v>881</v>
      </c>
      <c r="C13" t="s">
        <v>3150</v>
      </c>
      <c r="D13" t="s">
        <v>51</v>
      </c>
      <c r="E13">
        <v>17475.142760784998</v>
      </c>
      <c r="F13">
        <v>13620.65</v>
      </c>
      <c r="G13">
        <v>229.20178646602901</v>
      </c>
      <c r="H13">
        <f>(Table2[[#This Row],[1Y Return vs Nifty]]-AVERAGE(Table2[1Y Return vs Nifty]))/_xlfn.STDEV.P(Table2[1Y Return vs Nifty])</f>
        <v>3.3210386378558798</v>
      </c>
      <c r="I13">
        <v>13.9514190516454</v>
      </c>
      <c r="J13">
        <f>(Table2[[#This Row],[1M Return vs Nifty]]-AVERAGE(Table2[1M Return vs Nifty]))/_xlfn.STDEV.P(Table2[1M Return vs Nifty])</f>
        <v>1.4242841100591233</v>
      </c>
      <c r="K13">
        <v>66.665170770478497</v>
      </c>
      <c r="L13">
        <f>(Table2[[#This Row],[6M Return vs Nifty]]-AVERAGE(Table2[6M Return vs Nifty]))/_xlfn.STDEV.P(Table2[6M Return vs Nifty])</f>
        <v>2.0024916376823465</v>
      </c>
      <c r="M13">
        <v>-2.805718978567</v>
      </c>
      <c r="N13">
        <f>(Table2[[#This Row],[1W Return vs Nifty]]-AVERAGE(Table2[1W Return vs Nifty]))/_xlfn.STDEV.P(Table2[1W Return vs Nifty])</f>
        <v>-0.58718308120880103</v>
      </c>
      <c r="O13">
        <v>13498.05</v>
      </c>
      <c r="P13">
        <v>12373.3166778007</v>
      </c>
      <c r="Q13">
        <v>8928.7655182158196</v>
      </c>
      <c r="R13">
        <v>48.065803498441902</v>
      </c>
      <c r="S13" s="1">
        <f>(Table2[[#This Row],[Close Price]]-Table2[[#This Row],[20D EMA]])/Table2[[#This Row],[20D EMA]]</f>
        <v>9.0827934405340299E-3</v>
      </c>
      <c r="T13" s="1">
        <f>(Table2[[#This Row],[Close Price]]-Table2[[#This Row],[50D EMA]])/Table2[[#This Row],[50D EMA]]</f>
        <v>0.10080832445169484</v>
      </c>
      <c r="U13" s="1">
        <f>(Table2[[#This Row],[Close Price]]-Table2[[#This Row],[200D EMA]])/Table2[[#This Row],[200D EMA]]</f>
        <v>0.52547963906232475</v>
      </c>
      <c r="V13">
        <v>1.2840682766398499</v>
      </c>
      <c r="W13">
        <v>13150</v>
      </c>
      <c r="X13">
        <v>14380</v>
      </c>
      <c r="Y13">
        <v>13150</v>
      </c>
      <c r="Z13">
        <v>14380</v>
      </c>
      <c r="AA13">
        <v>11100</v>
      </c>
      <c r="AB13">
        <v>16524.95</v>
      </c>
      <c r="AC13" s="1">
        <f>(Table2[[#This Row],[Close Price]]/Table2[[#This Row],[Day Low]])-1</f>
        <v>3.5790874524714855E-2</v>
      </c>
      <c r="AD13" s="1">
        <f>(Table2[[#This Row],[Day High]]/Table2[[#This Row],[Close Price]])-1</f>
        <v>5.5749909145305088E-2</v>
      </c>
      <c r="AE13" s="1">
        <f>(Table2[[#This Row],[Close Price]]/Table2[[#This Row],[Current Week Low]])-1</f>
        <v>3.5790874524714855E-2</v>
      </c>
      <c r="AF13" s="1">
        <f>(Table2[[#This Row],[Current Week High]]/Table2[[#This Row],[Close Price]])-1</f>
        <v>5.5749909145305088E-2</v>
      </c>
      <c r="AG13" s="1">
        <f>(Table2[[#This Row],[Close Price]]/Table2[[#This Row],[Current Month Low]])-1</f>
        <v>0.22708558558558556</v>
      </c>
      <c r="AH13" s="1">
        <f>(Table2[[#This Row],[Current Month High]]/Table2[[#This Row],[Close Price]])-1</f>
        <v>0.21322770939712865</v>
      </c>
      <c r="AI13">
        <v>21.3227709397128</v>
      </c>
      <c r="AJ13">
        <v>277.188391348896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0.37</v>
      </c>
      <c r="AM13" t="s">
        <v>3192</v>
      </c>
      <c r="AN13">
        <v>13.59</v>
      </c>
      <c r="AO13" t="s">
        <v>3192</v>
      </c>
      <c r="AP13">
        <v>0.18909125660427401</v>
      </c>
      <c r="AQ13">
        <f>(Table2[[#This Row],[Sharpe Ratio]]-AVERAGE(Table2[Sharpe Ratio]))/_xlfn.STDEV.P(Table2[Sharpe Ratio])</f>
        <v>1.4490420519933063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7.6096733563818546</v>
      </c>
      <c r="AS13">
        <f>_xlfn.RANK.AVG(Table2[[#This Row],[1Y Return vs Nifty Z-Score]],Table2[1Y Return vs Nifty Z-Score])</f>
        <v>8</v>
      </c>
      <c r="AT13">
        <f>_xlfn.RANK.AVG(Table2[[#This Row],[6M Return vs Nifty Z-Score]],Table2[6M Return vs Nifty Z-Score])</f>
        <v>32</v>
      </c>
      <c r="AU13">
        <f>_xlfn.RANK.AVG(Table2[[#This Row],[Sharpe Ratio Z-Score]],Table2[Sharpe Ratio Z-Score])</f>
        <v>56</v>
      </c>
      <c r="AV13">
        <f>(Table2[[#This Row],[Rank 1Y]]+Table2[[#This Row],[Rank 6M]]+Table2[[#This Row],[Rank Sharpe]])/3</f>
        <v>32</v>
      </c>
    </row>
    <row r="14" spans="1:48" x14ac:dyDescent="0.3">
      <c r="A14" t="s">
        <v>992</v>
      </c>
      <c r="B14" t="s">
        <v>993</v>
      </c>
      <c r="C14" t="s">
        <v>3148</v>
      </c>
      <c r="D14" t="s">
        <v>373</v>
      </c>
      <c r="E14">
        <v>14331.1289988799</v>
      </c>
      <c r="F14">
        <v>412.7</v>
      </c>
      <c r="G14">
        <v>130.810262319023</v>
      </c>
      <c r="H14">
        <f>(Table2[[#This Row],[1Y Return vs Nifty]]-AVERAGE(Table2[1Y Return vs Nifty]))/_xlfn.STDEV.P(Table2[1Y Return vs Nifty])</f>
        <v>1.6960165324644421</v>
      </c>
      <c r="I14">
        <v>0.94029500767253305</v>
      </c>
      <c r="J14">
        <f>(Table2[[#This Row],[1M Return vs Nifty]]-AVERAGE(Table2[1M Return vs Nifty]))/_xlfn.STDEV.P(Table2[1M Return vs Nifty])</f>
        <v>-5.8610838602878565E-2</v>
      </c>
      <c r="K14">
        <v>85.005144752774399</v>
      </c>
      <c r="L14">
        <f>(Table2[[#This Row],[6M Return vs Nifty]]-AVERAGE(Table2[6M Return vs Nifty]))/_xlfn.STDEV.P(Table2[6M Return vs Nifty])</f>
        <v>2.6079957427097229</v>
      </c>
      <c r="M14">
        <v>8.1582689379144107</v>
      </c>
      <c r="N14">
        <f>(Table2[[#This Row],[1W Return vs Nifty]]-AVERAGE(Table2[1W Return vs Nifty]))/_xlfn.STDEV.P(Table2[1W Return vs Nifty])</f>
        <v>1.5128122953102432</v>
      </c>
      <c r="O14">
        <v>406.75</v>
      </c>
      <c r="P14">
        <v>383.23703242211099</v>
      </c>
      <c r="Q14">
        <v>287.695914161752</v>
      </c>
      <c r="R14">
        <v>54.979950542018997</v>
      </c>
      <c r="S14" s="1">
        <f>(Table2[[#This Row],[Close Price]]-Table2[[#This Row],[20D EMA]])/Table2[[#This Row],[20D EMA]]</f>
        <v>1.4628149969268565E-2</v>
      </c>
      <c r="T14" s="1">
        <f>(Table2[[#This Row],[Close Price]]-Table2[[#This Row],[50D EMA]])/Table2[[#This Row],[50D EMA]]</f>
        <v>7.6879229002685304E-2</v>
      </c>
      <c r="U14" s="1">
        <f>(Table2[[#This Row],[Close Price]]-Table2[[#This Row],[200D EMA]])/Table2[[#This Row],[200D EMA]]</f>
        <v>0.4345007338823958</v>
      </c>
      <c r="V14">
        <v>0.61643096725273705</v>
      </c>
      <c r="W14">
        <v>407.3</v>
      </c>
      <c r="X14">
        <v>425</v>
      </c>
      <c r="Y14">
        <v>407.3</v>
      </c>
      <c r="Z14">
        <v>425</v>
      </c>
      <c r="AA14">
        <v>372</v>
      </c>
      <c r="AB14">
        <v>427.8</v>
      </c>
      <c r="AC14" s="1">
        <f>(Table2[[#This Row],[Close Price]]/Table2[[#This Row],[Day Low]])-1</f>
        <v>1.3258040756199296E-2</v>
      </c>
      <c r="AD14" s="1">
        <f>(Table2[[#This Row],[Day High]]/Table2[[#This Row],[Close Price]])-1</f>
        <v>2.9803731524109534E-2</v>
      </c>
      <c r="AE14" s="1">
        <f>(Table2[[#This Row],[Close Price]]/Table2[[#This Row],[Current Week Low]])-1</f>
        <v>1.3258040756199296E-2</v>
      </c>
      <c r="AF14" s="1">
        <f>(Table2[[#This Row],[Current Week High]]/Table2[[#This Row],[Close Price]])-1</f>
        <v>2.9803731524109534E-2</v>
      </c>
      <c r="AG14" s="1">
        <f>(Table2[[#This Row],[Close Price]]/Table2[[#This Row],[Current Month Low]])-1</f>
        <v>0.1094086021505376</v>
      </c>
      <c r="AH14" s="1">
        <f>(Table2[[#This Row],[Current Month High]]/Table2[[#This Row],[Close Price]])-1</f>
        <v>3.6588320814150865E-2</v>
      </c>
      <c r="AI14">
        <v>8.5413133026411394</v>
      </c>
      <c r="AJ14">
        <v>174.49285001662699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0.39</v>
      </c>
      <c r="AM14" t="s">
        <v>3192</v>
      </c>
      <c r="AN14">
        <v>4.72</v>
      </c>
      <c r="AO14" t="s">
        <v>3192</v>
      </c>
      <c r="AP14">
        <v>0.201258954992388</v>
      </c>
      <c r="AQ14">
        <f>(Table2[[#This Row],[Sharpe Ratio]]-AVERAGE(Table2[Sharpe Ratio]))/_xlfn.STDEV.P(Table2[Sharpe Ratio])</f>
        <v>1.5909248802294846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7.3491386121110143</v>
      </c>
      <c r="AS14">
        <f>_xlfn.RANK.AVG(Table2[[#This Row],[1Y Return vs Nifty Z-Score]],Table2[1Y Return vs Nifty Z-Score])</f>
        <v>46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37</v>
      </c>
      <c r="AV14">
        <f>(Table2[[#This Row],[Rank 1Y]]+Table2[[#This Row],[Rank 6M]]+Table2[[#This Row],[Rank Sharpe]])/3</f>
        <v>33.666666666666664</v>
      </c>
    </row>
    <row r="15" spans="1:48" x14ac:dyDescent="0.3">
      <c r="A15" t="s">
        <v>1047</v>
      </c>
      <c r="B15" t="s">
        <v>1048</v>
      </c>
      <c r="C15" t="s">
        <v>3146</v>
      </c>
      <c r="D15" t="s">
        <v>398</v>
      </c>
      <c r="E15">
        <v>13098.853136039999</v>
      </c>
      <c r="F15">
        <v>423.6</v>
      </c>
      <c r="G15">
        <v>322.876310332255</v>
      </c>
      <c r="H15">
        <f>(Table2[[#This Row],[1Y Return vs Nifty]]-AVERAGE(Table2[1Y Return vs Nifty]))/_xlfn.STDEV.P(Table2[1Y Return vs Nifty])</f>
        <v>4.8681553566415312</v>
      </c>
      <c r="I15">
        <v>40.616012759293199</v>
      </c>
      <c r="J15">
        <f>(Table2[[#This Row],[1M Return vs Nifty]]-AVERAGE(Table2[1M Return vs Nifty]))/_xlfn.STDEV.P(Table2[1M Return vs Nifty])</f>
        <v>4.4632829839121442</v>
      </c>
      <c r="K15">
        <v>177.25304747012299</v>
      </c>
      <c r="L15">
        <f>(Table2[[#This Row],[6M Return vs Nifty]]-AVERAGE(Table2[6M Return vs Nifty]))/_xlfn.STDEV.P(Table2[6M Return vs Nifty])</f>
        <v>5.6536098656872431</v>
      </c>
      <c r="M15">
        <v>8.1022175701972596</v>
      </c>
      <c r="N15">
        <f>(Table2[[#This Row],[1W Return vs Nifty]]-AVERAGE(Table2[1W Return vs Nifty]))/_xlfn.STDEV.P(Table2[1W Return vs Nifty])</f>
        <v>1.5020764559468447</v>
      </c>
      <c r="O15">
        <v>388.46</v>
      </c>
      <c r="P15">
        <v>333.06284341488401</v>
      </c>
      <c r="Q15">
        <v>224.90767836191799</v>
      </c>
      <c r="R15">
        <v>60.705739715928601</v>
      </c>
      <c r="S15" s="1">
        <f>(Table2[[#This Row],[Close Price]]-Table2[[#This Row],[20D EMA]])/Table2[[#This Row],[20D EMA]]</f>
        <v>9.045976419708604E-2</v>
      </c>
      <c r="T15" s="1">
        <f>(Table2[[#This Row],[Close Price]]-Table2[[#This Row],[50D EMA]])/Table2[[#This Row],[50D EMA]]</f>
        <v>0.27183205324509058</v>
      </c>
      <c r="U15" s="1">
        <f>(Table2[[#This Row],[Close Price]]-Table2[[#This Row],[200D EMA]])/Table2[[#This Row],[200D EMA]]</f>
        <v>0.88343947652311539</v>
      </c>
      <c r="V15">
        <v>0.99264450240322599</v>
      </c>
      <c r="W15">
        <v>419</v>
      </c>
      <c r="X15">
        <v>448.55</v>
      </c>
      <c r="Y15">
        <v>419</v>
      </c>
      <c r="Z15">
        <v>448.55</v>
      </c>
      <c r="AA15">
        <v>329.1</v>
      </c>
      <c r="AB15">
        <v>448.95</v>
      </c>
      <c r="AC15" s="1">
        <f>(Table2[[#This Row],[Close Price]]/Table2[[#This Row],[Day Low]])-1</f>
        <v>1.0978520286396343E-2</v>
      </c>
      <c r="AD15" s="1">
        <f>(Table2[[#This Row],[Day High]]/Table2[[#This Row],[Close Price]])-1</f>
        <v>5.8899905571293543E-2</v>
      </c>
      <c r="AE15" s="1">
        <f>(Table2[[#This Row],[Close Price]]/Table2[[#This Row],[Current Week Low]])-1</f>
        <v>1.0978520286396343E-2</v>
      </c>
      <c r="AF15" s="1">
        <f>(Table2[[#This Row],[Current Week High]]/Table2[[#This Row],[Close Price]])-1</f>
        <v>5.8899905571293543E-2</v>
      </c>
      <c r="AG15" s="1">
        <f>(Table2[[#This Row],[Close Price]]/Table2[[#This Row],[Current Month Low]])-1</f>
        <v>0.2871467639015497</v>
      </c>
      <c r="AH15" s="1">
        <f>(Table2[[#This Row],[Current Month High]]/Table2[[#This Row],[Close Price]])-1</f>
        <v>5.9844192634560756E-2</v>
      </c>
      <c r="AI15">
        <v>5.9844192634560702</v>
      </c>
      <c r="AJ15">
        <v>354.019292604501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0.92</v>
      </c>
      <c r="AM15" t="s">
        <v>3192</v>
      </c>
      <c r="AN15">
        <v>14.02</v>
      </c>
      <c r="AO15" t="s">
        <v>3192</v>
      </c>
      <c r="AP15">
        <v>0.159377620937177</v>
      </c>
      <c r="AQ15">
        <f>(Table2[[#This Row],[Sharpe Ratio]]-AVERAGE(Table2[Sharpe Ratio]))/_xlfn.STDEV.P(Table2[Sharpe Ratio])</f>
        <v>1.1025628304385247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17.58968749262629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2</v>
      </c>
      <c r="AU15">
        <f>_xlfn.RANK.AVG(Table2[[#This Row],[Sharpe Ratio Z-Score]],Table2[Sharpe Ratio Z-Score])</f>
        <v>99</v>
      </c>
      <c r="AV15">
        <f>(Table2[[#This Row],[Rank 1Y]]+Table2[[#This Row],[Rank 6M]]+Table2[[#This Row],[Rank Sharpe]])/3</f>
        <v>34.666666666666664</v>
      </c>
    </row>
    <row r="16" spans="1:48" x14ac:dyDescent="0.3">
      <c r="A16" t="s">
        <v>569</v>
      </c>
      <c r="B16" t="s">
        <v>570</v>
      </c>
      <c r="C16" t="s">
        <v>3148</v>
      </c>
      <c r="D16" t="s">
        <v>40</v>
      </c>
      <c r="E16">
        <v>34526.446359200003</v>
      </c>
      <c r="F16">
        <v>6667.6</v>
      </c>
      <c r="G16">
        <v>190.21646291745699</v>
      </c>
      <c r="H16">
        <f>(Table2[[#This Row],[1Y Return vs Nifty]]-AVERAGE(Table2[1Y Return vs Nifty]))/_xlfn.STDEV.P(Table2[1Y Return vs Nifty])</f>
        <v>2.6771619106531066</v>
      </c>
      <c r="I16">
        <v>-3.7170025717829001</v>
      </c>
      <c r="J16">
        <f>(Table2[[#This Row],[1M Return vs Nifty]]-AVERAGE(Table2[1M Return vs Nifty]))/_xlfn.STDEV.P(Table2[1M Return vs Nifty])</f>
        <v>-0.5894091794418026</v>
      </c>
      <c r="K16">
        <v>105.090522669214</v>
      </c>
      <c r="L16">
        <f>(Table2[[#This Row],[6M Return vs Nifty]]-AVERAGE(Table2[6M Return vs Nifty]))/_xlfn.STDEV.P(Table2[6M Return vs Nifty])</f>
        <v>3.2711252973737865</v>
      </c>
      <c r="M16">
        <v>-2.8541299156825199</v>
      </c>
      <c r="N16">
        <f>(Table2[[#This Row],[1W Return vs Nifty]]-AVERAGE(Table2[1W Return vs Nifty]))/_xlfn.STDEV.P(Table2[1W Return vs Nifty])</f>
        <v>-0.59645550515617907</v>
      </c>
      <c r="O16">
        <v>6884.41</v>
      </c>
      <c r="P16">
        <v>6415.2112139481396</v>
      </c>
      <c r="Q16">
        <v>4559.5106314997802</v>
      </c>
      <c r="R16">
        <v>38.456055027933303</v>
      </c>
      <c r="S16" s="1">
        <f>(Table2[[#This Row],[Close Price]]-Table2[[#This Row],[20D EMA]])/Table2[[#This Row],[20D EMA]]</f>
        <v>-3.1492894815968182E-2</v>
      </c>
      <c r="T16" s="1">
        <f>(Table2[[#This Row],[Close Price]]-Table2[[#This Row],[50D EMA]])/Table2[[#This Row],[50D EMA]]</f>
        <v>3.9342241063413413E-2</v>
      </c>
      <c r="U16" s="1">
        <f>(Table2[[#This Row],[Close Price]]-Table2[[#This Row],[200D EMA]])/Table2[[#This Row],[200D EMA]]</f>
        <v>0.46234991841806428</v>
      </c>
      <c r="V16">
        <v>0.24089410330181199</v>
      </c>
      <c r="W16">
        <v>6629.6</v>
      </c>
      <c r="X16">
        <v>6811.05</v>
      </c>
      <c r="Y16">
        <v>6629.6</v>
      </c>
      <c r="Z16">
        <v>6811.05</v>
      </c>
      <c r="AA16">
        <v>6262.65</v>
      </c>
      <c r="AB16">
        <v>7231</v>
      </c>
      <c r="AC16" s="1">
        <f>(Table2[[#This Row],[Close Price]]/Table2[[#This Row],[Day Low]])-1</f>
        <v>5.731869192711514E-3</v>
      </c>
      <c r="AD16" s="1">
        <f>(Table2[[#This Row],[Day High]]/Table2[[#This Row],[Close Price]])-1</f>
        <v>2.1514487971683982E-2</v>
      </c>
      <c r="AE16" s="1">
        <f>(Table2[[#This Row],[Close Price]]/Table2[[#This Row],[Current Week Low]])-1</f>
        <v>5.731869192711514E-3</v>
      </c>
      <c r="AF16" s="1">
        <f>(Table2[[#This Row],[Current Week High]]/Table2[[#This Row],[Close Price]])-1</f>
        <v>2.1514487971683982E-2</v>
      </c>
      <c r="AG16" s="1">
        <f>(Table2[[#This Row],[Close Price]]/Table2[[#This Row],[Current Month Low]])-1</f>
        <v>6.4661125881216641E-2</v>
      </c>
      <c r="AH16" s="1">
        <f>(Table2[[#This Row],[Current Month High]]/Table2[[#This Row],[Close Price]])-1</f>
        <v>8.4498170256164018E-2</v>
      </c>
      <c r="AI16">
        <v>27.1821944927709</v>
      </c>
      <c r="AJ16">
        <v>234.70207318909601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0.62</v>
      </c>
      <c r="AM16" t="s">
        <v>3192</v>
      </c>
      <c r="AN16">
        <v>1.08</v>
      </c>
      <c r="AO16" t="s">
        <v>3192</v>
      </c>
      <c r="AP16">
        <v>0.17103820911787301</v>
      </c>
      <c r="AQ16">
        <f>(Table2[[#This Row],[Sharpe Ratio]]-AVERAGE(Table2[Sharpe Ratio]))/_xlfn.STDEV.P(Table2[Sharpe Ratio])</f>
        <v>1.2385324425379369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6.0009549659668489</v>
      </c>
      <c r="AS16">
        <f>_xlfn.RANK.AVG(Table2[[#This Row],[1Y Return vs Nifty Z-Score]],Table2[1Y Return vs Nifty Z-Score])</f>
        <v>18</v>
      </c>
      <c r="AT16">
        <f>_xlfn.RANK.AVG(Table2[[#This Row],[6M Return vs Nifty Z-Score]],Table2[6M Return vs Nifty Z-Score])</f>
        <v>8</v>
      </c>
      <c r="AU16">
        <f>_xlfn.RANK.AVG(Table2[[#This Row],[Sharpe Ratio Z-Score]],Table2[Sharpe Ratio Z-Score])</f>
        <v>82</v>
      </c>
      <c r="AV16">
        <f>(Table2[[#This Row],[Rank 1Y]]+Table2[[#This Row],[Rank 6M]]+Table2[[#This Row],[Rank Sharpe]])/3</f>
        <v>36</v>
      </c>
    </row>
    <row r="17" spans="1:48" x14ac:dyDescent="0.3">
      <c r="A17" t="s">
        <v>631</v>
      </c>
      <c r="B17" t="s">
        <v>632</v>
      </c>
      <c r="C17" t="s">
        <v>3160</v>
      </c>
      <c r="D17" t="s">
        <v>249</v>
      </c>
      <c r="E17">
        <v>30194.482940959999</v>
      </c>
      <c r="F17">
        <v>611.65</v>
      </c>
      <c r="G17">
        <v>120.72614549015</v>
      </c>
      <c r="H17">
        <f>(Table2[[#This Row],[1Y Return vs Nifty]]-AVERAGE(Table2[1Y Return vs Nifty]))/_xlfn.STDEV.P(Table2[1Y Return vs Nifty])</f>
        <v>1.5294685203024914</v>
      </c>
      <c r="I17">
        <v>3.1799824140599599E-2</v>
      </c>
      <c r="J17">
        <f>(Table2[[#This Row],[1M Return vs Nifty]]-AVERAGE(Table2[1M Return vs Nifty]))/_xlfn.STDEV.P(Table2[1M Return vs Nifty])</f>
        <v>-0.16215323155756919</v>
      </c>
      <c r="K17">
        <v>62.763628454563097</v>
      </c>
      <c r="L17">
        <f>(Table2[[#This Row],[6M Return vs Nifty]]-AVERAGE(Table2[6M Return vs Nifty]))/_xlfn.STDEV.P(Table2[6M Return vs Nifty])</f>
        <v>1.8736801197104405</v>
      </c>
      <c r="M17">
        <v>-2.5033854870308399</v>
      </c>
      <c r="N17">
        <f>(Table2[[#This Row],[1W Return vs Nifty]]-AVERAGE(Table2[1W Return vs Nifty]))/_xlfn.STDEV.P(Table2[1W Return vs Nifty])</f>
        <v>-0.52927541665926281</v>
      </c>
      <c r="O17">
        <v>625.54999999999995</v>
      </c>
      <c r="P17">
        <v>579.85004842971898</v>
      </c>
      <c r="Q17">
        <v>435.38524509241199</v>
      </c>
      <c r="R17">
        <v>38.641443615953399</v>
      </c>
      <c r="S17" s="1">
        <f>(Table2[[#This Row],[Close Price]]-Table2[[#This Row],[20D EMA]])/Table2[[#This Row],[20D EMA]]</f>
        <v>-2.2220446007513352E-2</v>
      </c>
      <c r="T17" s="1">
        <f>(Table2[[#This Row],[Close Price]]-Table2[[#This Row],[50D EMA]])/Table2[[#This Row],[50D EMA]]</f>
        <v>5.4841681321572446E-2</v>
      </c>
      <c r="U17" s="1">
        <f>(Table2[[#This Row],[Close Price]]-Table2[[#This Row],[200D EMA]])/Table2[[#This Row],[200D EMA]]</f>
        <v>0.40484779145461208</v>
      </c>
      <c r="V17">
        <v>0.82425238514322596</v>
      </c>
      <c r="W17">
        <v>605.20000000000005</v>
      </c>
      <c r="X17">
        <v>631.95000000000005</v>
      </c>
      <c r="Y17">
        <v>605.20000000000005</v>
      </c>
      <c r="Z17">
        <v>631.95000000000005</v>
      </c>
      <c r="AA17">
        <v>582.25</v>
      </c>
      <c r="AB17">
        <v>676.2</v>
      </c>
      <c r="AC17" s="1">
        <f>(Table2[[#This Row],[Close Price]]/Table2[[#This Row],[Day Low]])-1</f>
        <v>1.0657633840052805E-2</v>
      </c>
      <c r="AD17" s="1">
        <f>(Table2[[#This Row],[Day High]]/Table2[[#This Row],[Close Price]])-1</f>
        <v>3.31889152292979E-2</v>
      </c>
      <c r="AE17" s="1">
        <f>(Table2[[#This Row],[Close Price]]/Table2[[#This Row],[Current Week Low]])-1</f>
        <v>1.0657633840052805E-2</v>
      </c>
      <c r="AF17" s="1">
        <f>(Table2[[#This Row],[Current Week High]]/Table2[[#This Row],[Close Price]])-1</f>
        <v>3.31889152292979E-2</v>
      </c>
      <c r="AG17" s="1">
        <f>(Table2[[#This Row],[Close Price]]/Table2[[#This Row],[Current Month Low]])-1</f>
        <v>5.0493774151996629E-2</v>
      </c>
      <c r="AH17" s="1">
        <f>(Table2[[#This Row],[Current Month High]]/Table2[[#This Row],[Close Price]])-1</f>
        <v>0.10553421074143721</v>
      </c>
      <c r="AI17">
        <v>12.597073489740801</v>
      </c>
      <c r="AJ17">
        <v>173.05803571428501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0.45</v>
      </c>
      <c r="AM17" t="s">
        <v>3192</v>
      </c>
      <c r="AN17">
        <v>-5.07</v>
      </c>
      <c r="AO17" t="s">
        <v>3191</v>
      </c>
      <c r="AP17">
        <v>0.242216395511681</v>
      </c>
      <c r="AQ17">
        <f>(Table2[[#This Row],[Sharpe Ratio]]-AVERAGE(Table2[Sharpe Ratio]))/_xlfn.STDEV.P(Table2[Sharpe Ratio])</f>
        <v>2.0685137645717337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4.7802337563678341</v>
      </c>
      <c r="AS17">
        <f>_xlfn.RANK.AVG(Table2[[#This Row],[1Y Return vs Nifty Z-Score]],Table2[1Y Return vs Nifty Z-Score])</f>
        <v>56</v>
      </c>
      <c r="AT17">
        <f>_xlfn.RANK.AVG(Table2[[#This Row],[6M Return vs Nifty Z-Score]],Table2[6M Return vs Nifty Z-Score])</f>
        <v>39</v>
      </c>
      <c r="AU17">
        <f>_xlfn.RANK.AVG(Table2[[#This Row],[Sharpe Ratio Z-Score]],Table2[Sharpe Ratio Z-Score])</f>
        <v>15</v>
      </c>
      <c r="AV17">
        <f>(Table2[[#This Row],[Rank 1Y]]+Table2[[#This Row],[Rank 6M]]+Table2[[#This Row],[Rank Sharpe]])/3</f>
        <v>36.666666666666664</v>
      </c>
    </row>
    <row r="18" spans="1:48" x14ac:dyDescent="0.3">
      <c r="A18" t="s">
        <v>343</v>
      </c>
      <c r="B18" t="s">
        <v>344</v>
      </c>
      <c r="C18" t="s">
        <v>3156</v>
      </c>
      <c r="D18" t="s">
        <v>89</v>
      </c>
      <c r="E18">
        <v>72603.909307044902</v>
      </c>
      <c r="F18">
        <v>704.05</v>
      </c>
      <c r="G18">
        <v>118.20957199522201</v>
      </c>
      <c r="H18">
        <f>(Table2[[#This Row],[1Y Return vs Nifty]]-AVERAGE(Table2[1Y Return vs Nifty]))/_xlfn.STDEV.P(Table2[1Y Return vs Nifty])</f>
        <v>1.4879051072488416</v>
      </c>
      <c r="I18">
        <v>1.7318472849854001</v>
      </c>
      <c r="J18">
        <f>(Table2[[#This Row],[1M Return vs Nifty]]-AVERAGE(Table2[1M Return vs Nifty]))/_xlfn.STDEV.P(Table2[1M Return vs Nifty])</f>
        <v>3.1603417264806269E-2</v>
      </c>
      <c r="K18">
        <v>63.373902437195703</v>
      </c>
      <c r="L18">
        <f>(Table2[[#This Row],[6M Return vs Nifty]]-AVERAGE(Table2[6M Return vs Nifty]))/_xlfn.STDEV.P(Table2[6M Return vs Nifty])</f>
        <v>1.8938286434778222</v>
      </c>
      <c r="M18">
        <v>0.40926106303641901</v>
      </c>
      <c r="N18">
        <f>(Table2[[#This Row],[1W Return vs Nifty]]-AVERAGE(Table2[1W Return vs Nifty]))/_xlfn.STDEV.P(Table2[1W Return vs Nifty])</f>
        <v>2.8600452519761687E-2</v>
      </c>
      <c r="O18">
        <v>719.26</v>
      </c>
      <c r="P18">
        <v>672.15232273219203</v>
      </c>
      <c r="Q18">
        <v>506.16832109508698</v>
      </c>
      <c r="R18">
        <v>37.587772141176302</v>
      </c>
      <c r="S18" s="1">
        <f>(Table2[[#This Row],[Close Price]]-Table2[[#This Row],[20D EMA]])/Table2[[#This Row],[20D EMA]]</f>
        <v>-2.1146734143425237E-2</v>
      </c>
      <c r="T18" s="1">
        <f>(Table2[[#This Row],[Close Price]]-Table2[[#This Row],[50D EMA]])/Table2[[#This Row],[50D EMA]]</f>
        <v>4.7456024756633956E-2</v>
      </c>
      <c r="U18" s="1">
        <f>(Table2[[#This Row],[Close Price]]-Table2[[#This Row],[200D EMA]])/Table2[[#This Row],[200D EMA]]</f>
        <v>0.39094046517332248</v>
      </c>
      <c r="V18">
        <v>0.96904125011195097</v>
      </c>
      <c r="W18">
        <v>700</v>
      </c>
      <c r="X18">
        <v>728.05</v>
      </c>
      <c r="Y18">
        <v>700</v>
      </c>
      <c r="Z18">
        <v>728.05</v>
      </c>
      <c r="AA18">
        <v>673.4</v>
      </c>
      <c r="AB18">
        <v>773</v>
      </c>
      <c r="AC18" s="1">
        <f>(Table2[[#This Row],[Close Price]]/Table2[[#This Row],[Day Low]])-1</f>
        <v>5.7857142857142829E-3</v>
      </c>
      <c r="AD18" s="1">
        <f>(Table2[[#This Row],[Day High]]/Table2[[#This Row],[Close Price]])-1</f>
        <v>3.4088488033520381E-2</v>
      </c>
      <c r="AE18" s="1">
        <f>(Table2[[#This Row],[Close Price]]/Table2[[#This Row],[Current Week Low]])-1</f>
        <v>5.7857142857142829E-3</v>
      </c>
      <c r="AF18" s="1">
        <f>(Table2[[#This Row],[Current Week High]]/Table2[[#This Row],[Close Price]])-1</f>
        <v>3.4088488033520381E-2</v>
      </c>
      <c r="AG18" s="1">
        <f>(Table2[[#This Row],[Close Price]]/Table2[[#This Row],[Current Month Low]])-1</f>
        <v>4.551529551529554E-2</v>
      </c>
      <c r="AH18" s="1">
        <f>(Table2[[#This Row],[Current Month High]]/Table2[[#This Row],[Close Price]])-1</f>
        <v>9.7933385412967811E-2</v>
      </c>
      <c r="AI18">
        <v>11.6753071514807</v>
      </c>
      <c r="AJ18">
        <v>153.16432937792101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0.23</v>
      </c>
      <c r="AM18" t="s">
        <v>3192</v>
      </c>
      <c r="AN18">
        <v>-3.63</v>
      </c>
      <c r="AO18" t="s">
        <v>3191</v>
      </c>
      <c r="AP18">
        <v>0.24460160845710499</v>
      </c>
      <c r="AQ18">
        <f>(Table2[[#This Row],[Sharpe Ratio]]-AVERAGE(Table2[Sharpe Ratio]))/_xlfn.STDEV.P(Table2[Sharpe Ratio])</f>
        <v>2.096326810872494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5.5382644313837259</v>
      </c>
      <c r="AS18">
        <f>_xlfn.RANK.AVG(Table2[[#This Row],[1Y Return vs Nifty Z-Score]],Table2[1Y Return vs Nifty Z-Score])</f>
        <v>59</v>
      </c>
      <c r="AT18">
        <f>_xlfn.RANK.AVG(Table2[[#This Row],[6M Return vs Nifty Z-Score]],Table2[6M Return vs Nifty Z-Score])</f>
        <v>38</v>
      </c>
      <c r="AU18">
        <f>_xlfn.RANK.AVG(Table2[[#This Row],[Sharpe Ratio Z-Score]],Table2[Sharpe Ratio Z-Score])</f>
        <v>14</v>
      </c>
      <c r="AV18">
        <f>(Table2[[#This Row],[Rank 1Y]]+Table2[[#This Row],[Rank 6M]]+Table2[[#This Row],[Rank Sharpe]])/3</f>
        <v>37</v>
      </c>
    </row>
    <row r="19" spans="1:48" x14ac:dyDescent="0.3">
      <c r="A19" t="s">
        <v>1209</v>
      </c>
      <c r="B19" t="s">
        <v>1210</v>
      </c>
      <c r="C19" t="s">
        <v>3149</v>
      </c>
      <c r="D19" t="s">
        <v>48</v>
      </c>
      <c r="E19">
        <v>9817.6604255999991</v>
      </c>
      <c r="F19">
        <v>571.5</v>
      </c>
      <c r="G19">
        <v>156.395970966167</v>
      </c>
      <c r="H19">
        <f>(Table2[[#This Row],[1Y Return vs Nifty]]-AVERAGE(Table2[1Y Return vs Nifty]))/_xlfn.STDEV.P(Table2[1Y Return vs Nifty])</f>
        <v>2.1185868960619558</v>
      </c>
      <c r="I19">
        <v>2.8392495679324599</v>
      </c>
      <c r="J19">
        <f>(Table2[[#This Row],[1M Return vs Nifty]]-AVERAGE(Table2[1M Return vs Nifty]))/_xlfn.STDEV.P(Table2[1M Return vs Nifty])</f>
        <v>0.15781551438793381</v>
      </c>
      <c r="K19">
        <v>45.479276160211199</v>
      </c>
      <c r="L19">
        <f>(Table2[[#This Row],[6M Return vs Nifty]]-AVERAGE(Table2[6M Return vs Nifty]))/_xlfn.STDEV.P(Table2[6M Return vs Nifty])</f>
        <v>1.3030279324678462</v>
      </c>
      <c r="M19">
        <v>-0.353817263255081</v>
      </c>
      <c r="N19">
        <f>(Table2[[#This Row],[1W Return vs Nifty]]-AVERAGE(Table2[1W Return vs Nifty]))/_xlfn.STDEV.P(Table2[1W Return vs Nifty])</f>
        <v>-0.11755630808056433</v>
      </c>
      <c r="O19">
        <v>576.27</v>
      </c>
      <c r="P19">
        <v>550.36534013761002</v>
      </c>
      <c r="Q19">
        <v>442.17692232766802</v>
      </c>
      <c r="R19">
        <v>44.360588027984697</v>
      </c>
      <c r="S19" s="1">
        <f>(Table2[[#This Row],[Close Price]]-Table2[[#This Row],[20D EMA]])/Table2[[#This Row],[20D EMA]]</f>
        <v>-8.2773699828205208E-3</v>
      </c>
      <c r="T19" s="1">
        <f>(Table2[[#This Row],[Close Price]]-Table2[[#This Row],[50D EMA]])/Table2[[#This Row],[50D EMA]]</f>
        <v>3.8401146149765898E-2</v>
      </c>
      <c r="U19" s="1">
        <f>(Table2[[#This Row],[Close Price]]-Table2[[#This Row],[200D EMA]])/Table2[[#This Row],[200D EMA]]</f>
        <v>0.29246908000435901</v>
      </c>
      <c r="V19">
        <v>0.73118759125242405</v>
      </c>
      <c r="W19">
        <v>565.20000000000005</v>
      </c>
      <c r="X19">
        <v>584.79999999999995</v>
      </c>
      <c r="Y19">
        <v>565.20000000000005</v>
      </c>
      <c r="Z19">
        <v>584.79999999999995</v>
      </c>
      <c r="AA19">
        <v>524.04999999999995</v>
      </c>
      <c r="AB19">
        <v>694.3</v>
      </c>
      <c r="AC19" s="1">
        <f>(Table2[[#This Row],[Close Price]]/Table2[[#This Row],[Day Low]])-1</f>
        <v>1.1146496815286566E-2</v>
      </c>
      <c r="AD19" s="1">
        <f>(Table2[[#This Row],[Day High]]/Table2[[#This Row],[Close Price]])-1</f>
        <v>2.327209098862637E-2</v>
      </c>
      <c r="AE19" s="1">
        <f>(Table2[[#This Row],[Close Price]]/Table2[[#This Row],[Current Week Low]])-1</f>
        <v>1.1146496815286566E-2</v>
      </c>
      <c r="AF19" s="1">
        <f>(Table2[[#This Row],[Current Week High]]/Table2[[#This Row],[Close Price]])-1</f>
        <v>2.327209098862637E-2</v>
      </c>
      <c r="AG19" s="1">
        <f>(Table2[[#This Row],[Close Price]]/Table2[[#This Row],[Current Month Low]])-1</f>
        <v>9.0544795343955764E-2</v>
      </c>
      <c r="AH19" s="1">
        <f>(Table2[[#This Row],[Current Month High]]/Table2[[#This Row],[Close Price]])-1</f>
        <v>0.21487314085739273</v>
      </c>
      <c r="AI19">
        <v>21.4873140857392</v>
      </c>
      <c r="AJ19">
        <v>203.98936170212701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3192</v>
      </c>
      <c r="AN19">
        <v>-11.2</v>
      </c>
      <c r="AO19" t="s">
        <v>3191</v>
      </c>
      <c r="AP19">
        <v>0.22024108501591799</v>
      </c>
      <c r="AQ19">
        <f>(Table2[[#This Row],[Sharpe Ratio]]-AVERAGE(Table2[Sharpe Ratio]))/_xlfn.STDEV.P(Table2[Sharpe Ratio])</f>
        <v>1.8122681620712009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5.2741421969083726</v>
      </c>
      <c r="AS19">
        <f>_xlfn.RANK.AVG(Table2[[#This Row],[1Y Return vs Nifty Z-Score]],Table2[1Y Return vs Nifty Z-Score])</f>
        <v>31</v>
      </c>
      <c r="AT19">
        <f>_xlfn.RANK.AVG(Table2[[#This Row],[6M Return vs Nifty Z-Score]],Table2[6M Return vs Nifty Z-Score])</f>
        <v>64</v>
      </c>
      <c r="AU19">
        <f>_xlfn.RANK.AVG(Table2[[#This Row],[Sharpe Ratio Z-Score]],Table2[Sharpe Ratio Z-Score])</f>
        <v>21</v>
      </c>
      <c r="AV19">
        <f>(Table2[[#This Row],[Rank 1Y]]+Table2[[#This Row],[Rank 6M]]+Table2[[#This Row],[Rank Sharpe]])/3</f>
        <v>38.666666666666664</v>
      </c>
    </row>
    <row r="20" spans="1:48" x14ac:dyDescent="0.3">
      <c r="A20" t="s">
        <v>1184</v>
      </c>
      <c r="B20" t="s">
        <v>1185</v>
      </c>
      <c r="C20" t="s">
        <v>3155</v>
      </c>
      <c r="D20" t="s">
        <v>382</v>
      </c>
      <c r="E20">
        <v>10237.904812589901</v>
      </c>
      <c r="F20">
        <v>451.15</v>
      </c>
      <c r="G20">
        <v>177.92291405754099</v>
      </c>
      <c r="H20">
        <f>(Table2[[#This Row],[1Y Return vs Nifty]]-AVERAGE(Table2[1Y Return vs Nifty]))/_xlfn.STDEV.P(Table2[1Y Return vs Nifty])</f>
        <v>2.474123195435876</v>
      </c>
      <c r="I20">
        <v>13.3744917147298</v>
      </c>
      <c r="J20">
        <f>(Table2[[#This Row],[1M Return vs Nifty]]-AVERAGE(Table2[1M Return vs Nifty]))/_xlfn.STDEV.P(Table2[1M Return vs Nifty])</f>
        <v>1.3585309414039164</v>
      </c>
      <c r="K20">
        <v>56.981453556616998</v>
      </c>
      <c r="L20">
        <f>(Table2[[#This Row],[6M Return vs Nifty]]-AVERAGE(Table2[6M Return vs Nifty]))/_xlfn.STDEV.P(Table2[6M Return vs Nifty])</f>
        <v>1.6827785055602593</v>
      </c>
      <c r="M20">
        <v>16.1207674250129</v>
      </c>
      <c r="N20">
        <f>(Table2[[#This Row],[1W Return vs Nifty]]-AVERAGE(Table2[1W Return vs Nifty]))/_xlfn.STDEV.P(Table2[1W Return vs Nifty])</f>
        <v>3.0379152173328827</v>
      </c>
      <c r="O20">
        <v>417.27</v>
      </c>
      <c r="P20">
        <v>395.97721709554799</v>
      </c>
      <c r="Q20">
        <v>309.00926176160903</v>
      </c>
      <c r="R20">
        <v>70.501159884868201</v>
      </c>
      <c r="S20" s="1">
        <f>(Table2[[#This Row],[Close Price]]-Table2[[#This Row],[20D EMA]])/Table2[[#This Row],[20D EMA]]</f>
        <v>8.119443046468712E-2</v>
      </c>
      <c r="T20" s="1">
        <f>(Table2[[#This Row],[Close Price]]-Table2[[#This Row],[50D EMA]])/Table2[[#This Row],[50D EMA]]</f>
        <v>0.13933322555559802</v>
      </c>
      <c r="U20" s="1">
        <f>(Table2[[#This Row],[Close Price]]-Table2[[#This Row],[200D EMA]])/Table2[[#This Row],[200D EMA]]</f>
        <v>0.45998860172692196</v>
      </c>
      <c r="V20">
        <v>0.93852234823968805</v>
      </c>
      <c r="W20">
        <v>447.7</v>
      </c>
      <c r="X20">
        <v>470.7</v>
      </c>
      <c r="Y20">
        <v>447.7</v>
      </c>
      <c r="Z20">
        <v>470.7</v>
      </c>
      <c r="AA20">
        <v>356.9</v>
      </c>
      <c r="AB20">
        <v>474</v>
      </c>
      <c r="AC20" s="1">
        <f>(Table2[[#This Row],[Close Price]]/Table2[[#This Row],[Day Low]])-1</f>
        <v>7.7060531605985805E-3</v>
      </c>
      <c r="AD20" s="1">
        <f>(Table2[[#This Row],[Day High]]/Table2[[#This Row],[Close Price]])-1</f>
        <v>4.3333702759614345E-2</v>
      </c>
      <c r="AE20" s="1">
        <f>(Table2[[#This Row],[Close Price]]/Table2[[#This Row],[Current Week Low]])-1</f>
        <v>7.7060531605985805E-3</v>
      </c>
      <c r="AF20" s="1">
        <f>(Table2[[#This Row],[Current Week High]]/Table2[[#This Row],[Close Price]])-1</f>
        <v>4.3333702759614345E-2</v>
      </c>
      <c r="AG20" s="1">
        <f>(Table2[[#This Row],[Close Price]]/Table2[[#This Row],[Current Month Low]])-1</f>
        <v>0.26407957411039518</v>
      </c>
      <c r="AH20" s="1">
        <f>(Table2[[#This Row],[Current Month High]]/Table2[[#This Row],[Close Price]])-1</f>
        <v>5.0648343123129935E-2</v>
      </c>
      <c r="AI20">
        <v>5.06483431231299</v>
      </c>
      <c r="AJ20">
        <v>216.263582194181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</v>
      </c>
      <c r="AM20" t="s">
        <v>3192</v>
      </c>
      <c r="AN20">
        <v>19.3</v>
      </c>
      <c r="AO20" t="s">
        <v>3192</v>
      </c>
      <c r="AP20">
        <v>0.19132409466999301</v>
      </c>
      <c r="AQ20">
        <f>(Table2[[#This Row],[Sharpe Ratio]]-AVERAGE(Table2[Sharpe Ratio]))/_xlfn.STDEV.P(Table2[Sharpe Ratio])</f>
        <v>1.4750783137128667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10.028426173445801</v>
      </c>
      <c r="AS20">
        <f>_xlfn.RANK.AVG(Table2[[#This Row],[1Y Return vs Nifty Z-Score]],Table2[1Y Return vs Nifty Z-Score])</f>
        <v>21</v>
      </c>
      <c r="AT20">
        <f>_xlfn.RANK.AVG(Table2[[#This Row],[6M Return vs Nifty Z-Score]],Table2[6M Return vs Nifty Z-Score])</f>
        <v>51</v>
      </c>
      <c r="AU20">
        <f>_xlfn.RANK.AVG(Table2[[#This Row],[Sharpe Ratio Z-Score]],Table2[Sharpe Ratio Z-Score])</f>
        <v>51</v>
      </c>
      <c r="AV20">
        <f>(Table2[[#This Row],[Rank 1Y]]+Table2[[#This Row],[Rank 6M]]+Table2[[#This Row],[Rank Sharpe]])/3</f>
        <v>41</v>
      </c>
    </row>
    <row r="21" spans="1:48" x14ac:dyDescent="0.3">
      <c r="A21" t="s">
        <v>784</v>
      </c>
      <c r="B21" t="s">
        <v>785</v>
      </c>
      <c r="C21" t="s">
        <v>3155</v>
      </c>
      <c r="D21" t="s">
        <v>293</v>
      </c>
      <c r="E21">
        <v>20666.32632</v>
      </c>
      <c r="F21">
        <v>1804.1</v>
      </c>
      <c r="G21">
        <v>131.052281848495</v>
      </c>
      <c r="H21">
        <f>(Table2[[#This Row],[1Y Return vs Nifty]]-AVERAGE(Table2[1Y Return vs Nifty]))/_xlfn.STDEV.P(Table2[1Y Return vs Nifty])</f>
        <v>1.7000136967399018</v>
      </c>
      <c r="I21">
        <v>-0.95509919171848801</v>
      </c>
      <c r="J21">
        <f>(Table2[[#This Row],[1M Return vs Nifty]]-AVERAGE(Table2[1M Return vs Nifty]))/_xlfn.STDEV.P(Table2[1M Return vs Nifty])</f>
        <v>-0.27463141257490126</v>
      </c>
      <c r="K21">
        <v>95.796383614691806</v>
      </c>
      <c r="L21">
        <f>(Table2[[#This Row],[6M Return vs Nifty]]-AVERAGE(Table2[6M Return vs Nifty]))/_xlfn.STDEV.P(Table2[6M Return vs Nifty])</f>
        <v>2.9642742977136467</v>
      </c>
      <c r="M21">
        <v>1.96458076923909</v>
      </c>
      <c r="N21">
        <f>(Table2[[#This Row],[1W Return vs Nifty]]-AVERAGE(Table2[1W Return vs Nifty]))/_xlfn.STDEV.P(Table2[1W Return vs Nifty])</f>
        <v>0.3264997403441095</v>
      </c>
      <c r="O21">
        <v>1740.53</v>
      </c>
      <c r="P21">
        <v>1794.20226111189</v>
      </c>
      <c r="Q21">
        <v>1508.52301513421</v>
      </c>
      <c r="R21">
        <v>61.996818693079199</v>
      </c>
      <c r="S21" s="1">
        <f>(Table2[[#This Row],[Close Price]]-Table2[[#This Row],[20D EMA]])/Table2[[#This Row],[20D EMA]]</f>
        <v>3.6523357827788053E-2</v>
      </c>
      <c r="T21" s="1">
        <f>(Table2[[#This Row],[Close Price]]-Table2[[#This Row],[50D EMA]])/Table2[[#This Row],[50D EMA]]</f>
        <v>5.5165123256371972E-3</v>
      </c>
      <c r="U21" s="1">
        <f>(Table2[[#This Row],[Close Price]]-Table2[[#This Row],[200D EMA]])/Table2[[#This Row],[200D EMA]]</f>
        <v>0.19593800154218596</v>
      </c>
      <c r="V21">
        <v>1.3068390240308201</v>
      </c>
      <c r="W21">
        <v>1793</v>
      </c>
      <c r="X21">
        <v>1870</v>
      </c>
      <c r="Y21">
        <v>1793</v>
      </c>
      <c r="Z21">
        <v>1870</v>
      </c>
      <c r="AA21">
        <v>1501</v>
      </c>
      <c r="AB21">
        <v>1870</v>
      </c>
      <c r="AC21" s="1">
        <f>(Table2[[#This Row],[Close Price]]/Table2[[#This Row],[Day Low]])-1</f>
        <v>6.1907417735638237E-3</v>
      </c>
      <c r="AD21" s="1">
        <f>(Table2[[#This Row],[Day High]]/Table2[[#This Row],[Close Price]])-1</f>
        <v>3.6527908652513874E-2</v>
      </c>
      <c r="AE21" s="1">
        <f>(Table2[[#This Row],[Close Price]]/Table2[[#This Row],[Current Week Low]])-1</f>
        <v>6.1907417735638237E-3</v>
      </c>
      <c r="AF21" s="1">
        <f>(Table2[[#This Row],[Current Week High]]/Table2[[#This Row],[Close Price]])-1</f>
        <v>3.6527908652513874E-2</v>
      </c>
      <c r="AG21" s="1">
        <f>(Table2[[#This Row],[Close Price]]/Table2[[#This Row],[Current Month Low]])-1</f>
        <v>0.20193204530313125</v>
      </c>
      <c r="AH21" s="1">
        <f>(Table2[[#This Row],[Current Month High]]/Table2[[#This Row],[Close Price]])-1</f>
        <v>3.6527908652513874E-2</v>
      </c>
      <c r="AI21">
        <v>57.075550135801798</v>
      </c>
      <c r="AJ21">
        <v>178.28165972543499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-0.2</v>
      </c>
      <c r="AM21" t="s">
        <v>3191</v>
      </c>
      <c r="AN21">
        <v>8.7899999999999991</v>
      </c>
      <c r="AO21" t="s">
        <v>3192</v>
      </c>
      <c r="AP21">
        <v>0.18309038802243599</v>
      </c>
      <c r="AQ21">
        <f>(Table2[[#This Row],[Sharpe Ratio]]-AVERAGE(Table2[Sharpe Ratio]))/_xlfn.STDEV.P(Table2[Sharpe Ratio])</f>
        <v>1.3790682427233041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45</v>
      </c>
      <c r="AT21">
        <f>_xlfn.RANK.AVG(Table2[[#This Row],[6M Return vs Nifty Z-Score]],Table2[6M Return vs Nifty Z-Score])</f>
        <v>14</v>
      </c>
      <c r="AU21">
        <f>_xlfn.RANK.AVG(Table2[[#This Row],[Sharpe Ratio Z-Score]],Table2[Sharpe Ratio Z-Score])</f>
        <v>69</v>
      </c>
      <c r="AV21">
        <f>(Table2[[#This Row],[Rank 1Y]]+Table2[[#This Row],[Rank 6M]]+Table2[[#This Row],[Rank Sharpe]])/3</f>
        <v>42.666666666666664</v>
      </c>
    </row>
    <row r="22" spans="1:48" x14ac:dyDescent="0.3">
      <c r="A22" t="s">
        <v>884</v>
      </c>
      <c r="B22" t="s">
        <v>885</v>
      </c>
      <c r="C22" t="s">
        <v>3153</v>
      </c>
      <c r="D22" t="s">
        <v>117</v>
      </c>
      <c r="E22">
        <v>17280.777480799999</v>
      </c>
      <c r="F22">
        <v>490.4</v>
      </c>
      <c r="G22">
        <v>112.82341592343801</v>
      </c>
      <c r="H22">
        <f>(Table2[[#This Row],[1Y Return vs Nifty]]-AVERAGE(Table2[1Y Return vs Nifty]))/_xlfn.STDEV.P(Table2[1Y Return vs Nifty])</f>
        <v>1.3989480273009784</v>
      </c>
      <c r="I22">
        <v>24.133840640467099</v>
      </c>
      <c r="J22">
        <f>(Table2[[#This Row],[1M Return vs Nifty]]-AVERAGE(Table2[1M Return vs Nifty]))/_xlfn.STDEV.P(Table2[1M Return vs Nifty])</f>
        <v>2.5847881132628374</v>
      </c>
      <c r="K22">
        <v>104.37971867738101</v>
      </c>
      <c r="L22">
        <f>(Table2[[#This Row],[6M Return vs Nifty]]-AVERAGE(Table2[6M Return vs Nifty]))/_xlfn.STDEV.P(Table2[6M Return vs Nifty])</f>
        <v>3.2476577212834279</v>
      </c>
      <c r="M22">
        <v>2.5081925147657298</v>
      </c>
      <c r="N22">
        <f>(Table2[[#This Row],[1W Return vs Nifty]]-AVERAGE(Table2[1W Return vs Nifty]))/_xlfn.STDEV.P(Table2[1W Return vs Nifty])</f>
        <v>0.43062081024344134</v>
      </c>
      <c r="O22">
        <v>473.42</v>
      </c>
      <c r="P22">
        <v>414.905672949799</v>
      </c>
      <c r="Q22">
        <v>302.69201097363202</v>
      </c>
      <c r="R22">
        <v>52.932847119351699</v>
      </c>
      <c r="S22" s="1">
        <f>(Table2[[#This Row],[Close Price]]-Table2[[#This Row],[20D EMA]])/Table2[[#This Row],[20D EMA]]</f>
        <v>3.5866672299438046E-2</v>
      </c>
      <c r="T22" s="1">
        <f>(Table2[[#This Row],[Close Price]]-Table2[[#This Row],[50D EMA]])/Table2[[#This Row],[50D EMA]]</f>
        <v>0.1819553984727881</v>
      </c>
      <c r="U22" s="1">
        <f>(Table2[[#This Row],[Close Price]]-Table2[[#This Row],[200D EMA]])/Table2[[#This Row],[200D EMA]]</f>
        <v>0.62012865295846709</v>
      </c>
      <c r="V22">
        <v>0.62255497392488901</v>
      </c>
      <c r="W22">
        <v>485.1</v>
      </c>
      <c r="X22">
        <v>513.75</v>
      </c>
      <c r="Y22">
        <v>485.1</v>
      </c>
      <c r="Z22">
        <v>513.75</v>
      </c>
      <c r="AA22">
        <v>433.2</v>
      </c>
      <c r="AB22">
        <v>525</v>
      </c>
      <c r="AC22" s="1">
        <f>(Table2[[#This Row],[Close Price]]/Table2[[#This Row],[Day Low]])-1</f>
        <v>1.092558235415364E-2</v>
      </c>
      <c r="AD22" s="1">
        <f>(Table2[[#This Row],[Day High]]/Table2[[#This Row],[Close Price]])-1</f>
        <v>4.7614192495921692E-2</v>
      </c>
      <c r="AE22" s="1">
        <f>(Table2[[#This Row],[Close Price]]/Table2[[#This Row],[Current Week Low]])-1</f>
        <v>1.092558235415364E-2</v>
      </c>
      <c r="AF22" s="1">
        <f>(Table2[[#This Row],[Current Week High]]/Table2[[#This Row],[Close Price]])-1</f>
        <v>4.7614192495921692E-2</v>
      </c>
      <c r="AG22" s="1">
        <f>(Table2[[#This Row],[Close Price]]/Table2[[#This Row],[Current Month Low]])-1</f>
        <v>0.1320406278855033</v>
      </c>
      <c r="AH22" s="1">
        <f>(Table2[[#This Row],[Current Month High]]/Table2[[#This Row],[Close Price]])-1</f>
        <v>7.0554649265905489E-2</v>
      </c>
      <c r="AI22">
        <v>7.05546492659054</v>
      </c>
      <c r="AJ22">
        <v>172.06657420249601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0.8</v>
      </c>
      <c r="AM22" t="s">
        <v>3192</v>
      </c>
      <c r="AN22">
        <v>-0.32</v>
      </c>
      <c r="AO22" t="s">
        <v>3191</v>
      </c>
      <c r="AP22">
        <v>0.190377084147452</v>
      </c>
      <c r="AQ22">
        <f>(Table2[[#This Row],[Sharpe Ratio]]-AVERAGE(Table2[Sharpe Ratio]))/_xlfn.STDEV.P(Table2[Sharpe Ratio])</f>
        <v>1.4640355900175792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9.1260502621082651</v>
      </c>
      <c r="AS22">
        <f>_xlfn.RANK.AVG(Table2[[#This Row],[1Y Return vs Nifty Z-Score]],Table2[1Y Return vs Nifty Z-Score])</f>
        <v>68</v>
      </c>
      <c r="AT22">
        <f>_xlfn.RANK.AVG(Table2[[#This Row],[6M Return vs Nifty Z-Score]],Table2[6M Return vs Nifty Z-Score])</f>
        <v>9</v>
      </c>
      <c r="AU22">
        <f>_xlfn.RANK.AVG(Table2[[#This Row],[Sharpe Ratio Z-Score]],Table2[Sharpe Ratio Z-Score])</f>
        <v>54</v>
      </c>
      <c r="AV22">
        <f>(Table2[[#This Row],[Rank 1Y]]+Table2[[#This Row],[Rank 6M]]+Table2[[#This Row],[Rank Sharpe]])/3</f>
        <v>43.666666666666664</v>
      </c>
    </row>
    <row r="23" spans="1:48" x14ac:dyDescent="0.3">
      <c r="A23" t="s">
        <v>1291</v>
      </c>
      <c r="B23" t="s">
        <v>1292</v>
      </c>
      <c r="C23" t="s">
        <v>3155</v>
      </c>
      <c r="D23" t="s">
        <v>249</v>
      </c>
      <c r="E23">
        <v>8934.7140845199992</v>
      </c>
      <c r="F23">
        <v>3845.8</v>
      </c>
      <c r="G23">
        <v>161.334438521561</v>
      </c>
      <c r="H23">
        <f>(Table2[[#This Row],[1Y Return vs Nifty]]-AVERAGE(Table2[1Y Return vs Nifty]))/_xlfn.STDEV.P(Table2[1Y Return vs Nifty])</f>
        <v>2.2001500084727708</v>
      </c>
      <c r="I23">
        <v>27.234181511109998</v>
      </c>
      <c r="J23">
        <f>(Table2[[#This Row],[1M Return vs Nifty]]-AVERAGE(Table2[1M Return vs Nifty]))/_xlfn.STDEV.P(Table2[1M Return vs Nifty])</f>
        <v>2.9381380468019302</v>
      </c>
      <c r="K23">
        <v>115.567475655203</v>
      </c>
      <c r="L23">
        <f>(Table2[[#This Row],[6M Return vs Nifty]]-AVERAGE(Table2[6M Return vs Nifty]))/_xlfn.STDEV.P(Table2[6M Return vs Nifty])</f>
        <v>3.6170275351479</v>
      </c>
      <c r="M23">
        <v>5.5629287028516003</v>
      </c>
      <c r="N23">
        <f>(Table2[[#This Row],[1W Return vs Nifty]]-AVERAGE(Table2[1W Return vs Nifty]))/_xlfn.STDEV.P(Table2[1W Return vs Nifty])</f>
        <v>1.0157119212818446</v>
      </c>
      <c r="O23">
        <v>3769.31</v>
      </c>
      <c r="P23">
        <v>3420.8669009699702</v>
      </c>
      <c r="Q23">
        <v>2471.5497395286602</v>
      </c>
      <c r="R23">
        <v>49.605291846512998</v>
      </c>
      <c r="S23" s="1">
        <f>(Table2[[#This Row],[Close Price]]-Table2[[#This Row],[20D EMA]])/Table2[[#This Row],[20D EMA]]</f>
        <v>2.0292838742369358E-2</v>
      </c>
      <c r="T23" s="1">
        <f>(Table2[[#This Row],[Close Price]]-Table2[[#This Row],[50D EMA]])/Table2[[#This Row],[50D EMA]]</f>
        <v>0.12421795741586505</v>
      </c>
      <c r="U23" s="1">
        <f>(Table2[[#This Row],[Close Price]]-Table2[[#This Row],[200D EMA]])/Table2[[#This Row],[200D EMA]]</f>
        <v>0.5560277580063665</v>
      </c>
      <c r="V23">
        <v>0.69106883391896001</v>
      </c>
      <c r="W23">
        <v>3818</v>
      </c>
      <c r="X23">
        <v>4083.95</v>
      </c>
      <c r="Y23">
        <v>3818</v>
      </c>
      <c r="Z23">
        <v>4083.95</v>
      </c>
      <c r="AA23">
        <v>3393.8</v>
      </c>
      <c r="AB23">
        <v>4218</v>
      </c>
      <c r="AC23" s="1">
        <f>(Table2[[#This Row],[Close Price]]/Table2[[#This Row],[Day Low]])-1</f>
        <v>7.2812991094814983E-3</v>
      </c>
      <c r="AD23" s="1">
        <f>(Table2[[#This Row],[Day High]]/Table2[[#This Row],[Close Price]])-1</f>
        <v>6.1924697072130552E-2</v>
      </c>
      <c r="AE23" s="1">
        <f>(Table2[[#This Row],[Close Price]]/Table2[[#This Row],[Current Week Low]])-1</f>
        <v>7.2812991094814983E-3</v>
      </c>
      <c r="AF23" s="1">
        <f>(Table2[[#This Row],[Current Week High]]/Table2[[#This Row],[Close Price]])-1</f>
        <v>6.1924697072130552E-2</v>
      </c>
      <c r="AG23" s="1">
        <f>(Table2[[#This Row],[Close Price]]/Table2[[#This Row],[Current Month Low]])-1</f>
        <v>0.13318404148741814</v>
      </c>
      <c r="AH23" s="1">
        <f>(Table2[[#This Row],[Current Month High]]/Table2[[#This Row],[Close Price]])-1</f>
        <v>9.6780903843153521E-2</v>
      </c>
      <c r="AI23">
        <v>9.6780903843153503</v>
      </c>
      <c r="AJ23">
        <v>202.818897637795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0.51</v>
      </c>
      <c r="AM23" t="s">
        <v>3192</v>
      </c>
      <c r="AN23">
        <v>1.03</v>
      </c>
      <c r="AO23" t="s">
        <v>3192</v>
      </c>
      <c r="AP23">
        <v>0.15233442540837699</v>
      </c>
      <c r="AQ23">
        <f>(Table2[[#This Row],[Sharpe Ratio]]-AVERAGE(Table2[Sharpe Ratio]))/_xlfn.STDEV.P(Table2[Sharpe Ratio])</f>
        <v>1.0204348494867019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10.791462361191147</v>
      </c>
      <c r="AS23">
        <f>_xlfn.RANK.AVG(Table2[[#This Row],[1Y Return vs Nifty Z-Score]],Table2[1Y Return vs Nifty Z-Score])</f>
        <v>26</v>
      </c>
      <c r="AT23">
        <f>_xlfn.RANK.AVG(Table2[[#This Row],[6M Return vs Nifty Z-Score]],Table2[6M Return vs Nifty Z-Score])</f>
        <v>5</v>
      </c>
      <c r="AU23">
        <f>_xlfn.RANK.AVG(Table2[[#This Row],[Sharpe Ratio Z-Score]],Table2[Sharpe Ratio Z-Score])</f>
        <v>108</v>
      </c>
      <c r="AV23">
        <f>(Table2[[#This Row],[Rank 1Y]]+Table2[[#This Row],[Rank 6M]]+Table2[[#This Row],[Rank Sharpe]])/3</f>
        <v>46.333333333333336</v>
      </c>
    </row>
    <row r="24" spans="1:48" x14ac:dyDescent="0.3">
      <c r="A24" t="s">
        <v>1013</v>
      </c>
      <c r="B24" t="s">
        <v>1014</v>
      </c>
      <c r="C24" t="s">
        <v>3151</v>
      </c>
      <c r="D24" t="s">
        <v>117</v>
      </c>
      <c r="E24">
        <v>13947.07332456</v>
      </c>
      <c r="F24">
        <v>961.2</v>
      </c>
      <c r="G24">
        <v>99.014116804335103</v>
      </c>
      <c r="H24">
        <f>(Table2[[#This Row],[1Y Return vs Nifty]]-AVERAGE(Table2[1Y Return vs Nifty]))/_xlfn.STDEV.P(Table2[1Y Return vs Nifty])</f>
        <v>1.1708753704024364</v>
      </c>
      <c r="I24">
        <v>-14.275184308557</v>
      </c>
      <c r="J24">
        <f>(Table2[[#This Row],[1M Return vs Nifty]]-AVERAGE(Table2[1M Return vs Nifty]))/_xlfn.STDEV.P(Table2[1M Return vs Nifty])</f>
        <v>-1.7927390617489611</v>
      </c>
      <c r="K24">
        <v>85.863722153867897</v>
      </c>
      <c r="L24">
        <f>(Table2[[#This Row],[6M Return vs Nifty]]-AVERAGE(Table2[6M Return vs Nifty]))/_xlfn.STDEV.P(Table2[6M Return vs Nifty])</f>
        <v>2.6363421373855114</v>
      </c>
      <c r="M24">
        <v>-2.9585862561696001</v>
      </c>
      <c r="N24">
        <f>(Table2[[#This Row],[1W Return vs Nifty]]-AVERAGE(Table2[1W Return vs Nifty]))/_xlfn.STDEV.P(Table2[1W Return vs Nifty])</f>
        <v>-0.61646262608169755</v>
      </c>
      <c r="O24">
        <v>1045.9000000000001</v>
      </c>
      <c r="P24">
        <v>1012.270161655</v>
      </c>
      <c r="Q24">
        <v>753.20424616968501</v>
      </c>
      <c r="R24">
        <v>22.595465023848298</v>
      </c>
      <c r="S24" s="1">
        <f>(Table2[[#This Row],[Close Price]]-Table2[[#This Row],[20D EMA]])/Table2[[#This Row],[20D EMA]]</f>
        <v>-8.0982885553112186E-2</v>
      </c>
      <c r="T24" s="1">
        <f>(Table2[[#This Row],[Close Price]]-Table2[[#This Row],[50D EMA]])/Table2[[#This Row],[50D EMA]]</f>
        <v>-5.0451118278052758E-2</v>
      </c>
      <c r="U24" s="1">
        <f>(Table2[[#This Row],[Close Price]]-Table2[[#This Row],[200D EMA]])/Table2[[#This Row],[200D EMA]]</f>
        <v>0.27614787740250857</v>
      </c>
      <c r="V24">
        <v>0.312908864780438</v>
      </c>
      <c r="W24">
        <v>956</v>
      </c>
      <c r="X24">
        <v>1011.45</v>
      </c>
      <c r="Y24">
        <v>956</v>
      </c>
      <c r="Z24">
        <v>1011.45</v>
      </c>
      <c r="AA24">
        <v>956</v>
      </c>
      <c r="AB24">
        <v>1152.6500000000001</v>
      </c>
      <c r="AC24" s="1">
        <f>(Table2[[#This Row],[Close Price]]/Table2[[#This Row],[Day Low]])-1</f>
        <v>5.4393305439330852E-3</v>
      </c>
      <c r="AD24" s="1">
        <f>(Table2[[#This Row],[Day High]]/Table2[[#This Row],[Close Price]])-1</f>
        <v>5.227840199750311E-2</v>
      </c>
      <c r="AE24" s="1">
        <f>(Table2[[#This Row],[Close Price]]/Table2[[#This Row],[Current Week Low]])-1</f>
        <v>5.4393305439330852E-3</v>
      </c>
      <c r="AF24" s="1">
        <f>(Table2[[#This Row],[Current Week High]]/Table2[[#This Row],[Close Price]])-1</f>
        <v>5.227840199750311E-2</v>
      </c>
      <c r="AG24" s="1">
        <f>(Table2[[#This Row],[Close Price]]/Table2[[#This Row],[Current Month Low]])-1</f>
        <v>5.4393305439330852E-3</v>
      </c>
      <c r="AH24" s="1">
        <f>(Table2[[#This Row],[Current Month High]]/Table2[[#This Row],[Close Price]])-1</f>
        <v>0.19917811069496461</v>
      </c>
      <c r="AI24">
        <v>40.2205576362879</v>
      </c>
      <c r="AJ24">
        <v>156.93664795509201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0.16</v>
      </c>
      <c r="AM24" t="s">
        <v>3192</v>
      </c>
      <c r="AN24">
        <v>-8.65</v>
      </c>
      <c r="AO24" t="s">
        <v>3191</v>
      </c>
      <c r="AP24">
        <v>0.20086992727556299</v>
      </c>
      <c r="AQ24">
        <f>(Table2[[#This Row],[Sharpe Ratio]]-AVERAGE(Table2[Sharpe Ratio]))/_xlfn.STDEV.P(Table2[Sharpe Ratio])</f>
        <v>1.5863885783780751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2.9844043983353643</v>
      </c>
      <c r="AS24">
        <f>_xlfn.RANK.AVG(Table2[[#This Row],[1Y Return vs Nifty Z-Score]],Table2[1Y Return vs Nifty Z-Score])</f>
        <v>86</v>
      </c>
      <c r="AT24">
        <f>_xlfn.RANK.AVG(Table2[[#This Row],[6M Return vs Nifty Z-Score]],Table2[6M Return vs Nifty Z-Score])</f>
        <v>17</v>
      </c>
      <c r="AU24">
        <f>_xlfn.RANK.AVG(Table2[[#This Row],[Sharpe Ratio Z-Score]],Table2[Sharpe Ratio Z-Score])</f>
        <v>40</v>
      </c>
      <c r="AV24">
        <f>(Table2[[#This Row],[Rank 1Y]]+Table2[[#This Row],[Rank 6M]]+Table2[[#This Row],[Rank Sharpe]])/3</f>
        <v>47.666666666666664</v>
      </c>
    </row>
    <row r="25" spans="1:48" x14ac:dyDescent="0.3">
      <c r="A25" t="s">
        <v>654</v>
      </c>
      <c r="B25" t="s">
        <v>655</v>
      </c>
      <c r="C25" t="s">
        <v>3155</v>
      </c>
      <c r="D25" t="s">
        <v>159</v>
      </c>
      <c r="E25">
        <v>28297.544628735999</v>
      </c>
      <c r="F25">
        <v>217.04</v>
      </c>
      <c r="G25">
        <v>300.96516846461202</v>
      </c>
      <c r="H25">
        <f>(Table2[[#This Row],[1Y Return vs Nifty]]-AVERAGE(Table2[1Y Return vs Nifty]))/_xlfn.STDEV.P(Table2[1Y Return vs Nifty])</f>
        <v>4.5062736783367114</v>
      </c>
      <c r="I25">
        <v>-11.1488388957548</v>
      </c>
      <c r="J25">
        <f>(Table2[[#This Row],[1M Return vs Nifty]]-AVERAGE(Table2[1M Return vs Nifty]))/_xlfn.STDEV.P(Table2[1M Return vs Nifty])</f>
        <v>-1.4364253562805582</v>
      </c>
      <c r="K25">
        <v>34.646023772442497</v>
      </c>
      <c r="L25">
        <f>(Table2[[#This Row],[6M Return vs Nifty]]-AVERAGE(Table2[6M Return vs Nifty]))/_xlfn.STDEV.P(Table2[6M Return vs Nifty])</f>
        <v>0.94536227831131758</v>
      </c>
      <c r="M25">
        <v>2.64171977835653</v>
      </c>
      <c r="N25">
        <f>(Table2[[#This Row],[1W Return vs Nifty]]-AVERAGE(Table2[1W Return vs Nifty]))/_xlfn.STDEV.P(Table2[1W Return vs Nifty])</f>
        <v>0.45619605150747122</v>
      </c>
      <c r="O25">
        <v>224.33</v>
      </c>
      <c r="P25">
        <v>218.27470627059</v>
      </c>
      <c r="Q25">
        <v>166.452586952903</v>
      </c>
      <c r="R25">
        <v>42.405200070282099</v>
      </c>
      <c r="S25" s="1">
        <f>(Table2[[#This Row],[Close Price]]-Table2[[#This Row],[20D EMA]])/Table2[[#This Row],[20D EMA]]</f>
        <v>-3.2496768154058844E-2</v>
      </c>
      <c r="T25" s="1">
        <f>(Table2[[#This Row],[Close Price]]-Table2[[#This Row],[50D EMA]])/Table2[[#This Row],[50D EMA]]</f>
        <v>-5.6566621560785605E-3</v>
      </c>
      <c r="U25" s="1">
        <f>(Table2[[#This Row],[Close Price]]-Table2[[#This Row],[200D EMA]])/Table2[[#This Row],[200D EMA]]</f>
        <v>0.30391485030755611</v>
      </c>
      <c r="V25">
        <v>0.74081099557972296</v>
      </c>
      <c r="W25">
        <v>216.12</v>
      </c>
      <c r="X25">
        <v>228.79</v>
      </c>
      <c r="Y25">
        <v>216.12</v>
      </c>
      <c r="Z25">
        <v>228.79</v>
      </c>
      <c r="AA25">
        <v>204</v>
      </c>
      <c r="AB25">
        <v>241.78</v>
      </c>
      <c r="AC25" s="1">
        <f>(Table2[[#This Row],[Close Price]]/Table2[[#This Row],[Day Low]])-1</f>
        <v>4.2568943179714935E-3</v>
      </c>
      <c r="AD25" s="1">
        <f>(Table2[[#This Row],[Day High]]/Table2[[#This Row],[Close Price]])-1</f>
        <v>5.4137486177663119E-2</v>
      </c>
      <c r="AE25" s="1">
        <f>(Table2[[#This Row],[Close Price]]/Table2[[#This Row],[Current Week Low]])-1</f>
        <v>4.2568943179714935E-3</v>
      </c>
      <c r="AF25" s="1">
        <f>(Table2[[#This Row],[Current Week High]]/Table2[[#This Row],[Close Price]])-1</f>
        <v>5.4137486177663119E-2</v>
      </c>
      <c r="AG25" s="1">
        <f>(Table2[[#This Row],[Close Price]]/Table2[[#This Row],[Current Month Low]])-1</f>
        <v>6.392156862745102E-2</v>
      </c>
      <c r="AH25" s="1">
        <f>(Table2[[#This Row],[Current Month High]]/Table2[[#This Row],[Close Price]])-1</f>
        <v>0.11398820493918183</v>
      </c>
      <c r="AI25">
        <v>20.669001105786901</v>
      </c>
      <c r="AJ25">
        <v>358.13192612137198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0.28000000000000003</v>
      </c>
      <c r="AM25" t="s">
        <v>3192</v>
      </c>
      <c r="AN25">
        <v>-5.62</v>
      </c>
      <c r="AO25" t="s">
        <v>3191</v>
      </c>
      <c r="AP25">
        <v>0.19318628956411199</v>
      </c>
      <c r="AQ25">
        <f>(Table2[[#This Row],[Sharpe Ratio]]-AVERAGE(Table2[Sharpe Ratio]))/_xlfn.STDEV.P(Table2[Sharpe Ratio])</f>
        <v>1.4967926486574827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5.9681993005324241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93</v>
      </c>
      <c r="AU25">
        <f>_xlfn.RANK.AVG(Table2[[#This Row],[Sharpe Ratio Z-Score]],Table2[Sharpe Ratio Z-Score])</f>
        <v>50</v>
      </c>
      <c r="AV25">
        <f>(Table2[[#This Row],[Rank 1Y]]+Table2[[#This Row],[Rank 6M]]+Table2[[#This Row],[Rank Sharpe]])/3</f>
        <v>49</v>
      </c>
    </row>
    <row r="26" spans="1:48" x14ac:dyDescent="0.3">
      <c r="A26" t="s">
        <v>1215</v>
      </c>
      <c r="B26" t="s">
        <v>1216</v>
      </c>
      <c r="C26" t="s">
        <v>3146</v>
      </c>
      <c r="D26" t="s">
        <v>526</v>
      </c>
      <c r="E26">
        <v>9725.7076199999992</v>
      </c>
      <c r="F26">
        <v>487.8</v>
      </c>
      <c r="G26">
        <v>111.058977695679</v>
      </c>
      <c r="H26">
        <f>(Table2[[#This Row],[1Y Return vs Nifty]]-AVERAGE(Table2[1Y Return vs Nifty]))/_xlfn.STDEV.P(Table2[1Y Return vs Nifty])</f>
        <v>1.3698067862381595</v>
      </c>
      <c r="I26">
        <v>10.9142186710398</v>
      </c>
      <c r="J26">
        <f>(Table2[[#This Row],[1M Return vs Nifty]]-AVERAGE(Table2[1M Return vs Nifty]))/_xlfn.STDEV.P(Table2[1M Return vs Nifty])</f>
        <v>1.0781303813533647</v>
      </c>
      <c r="K26">
        <v>37.234996608429299</v>
      </c>
      <c r="L26">
        <f>(Table2[[#This Row],[6M Return vs Nifty]]-AVERAGE(Table2[6M Return vs Nifty]))/_xlfn.STDEV.P(Table2[6M Return vs Nifty])</f>
        <v>1.0308386089488453</v>
      </c>
      <c r="M26">
        <v>3.0401292576346899</v>
      </c>
      <c r="N26">
        <f>(Table2[[#This Row],[1W Return vs Nifty]]-AVERAGE(Table2[1W Return vs Nifty]))/_xlfn.STDEV.P(Table2[1W Return vs Nifty])</f>
        <v>0.53250570004218045</v>
      </c>
      <c r="O26">
        <v>473.86</v>
      </c>
      <c r="P26">
        <v>451.774163886167</v>
      </c>
      <c r="Q26">
        <v>364.198302953358</v>
      </c>
      <c r="R26">
        <v>61.138390062568902</v>
      </c>
      <c r="S26" s="1">
        <f>(Table2[[#This Row],[Close Price]]-Table2[[#This Row],[20D EMA]])/Table2[[#This Row],[20D EMA]]</f>
        <v>2.9417971552779296E-2</v>
      </c>
      <c r="T26" s="1">
        <f>(Table2[[#This Row],[Close Price]]-Table2[[#This Row],[50D EMA]])/Table2[[#This Row],[50D EMA]]</f>
        <v>7.9743019839687859E-2</v>
      </c>
      <c r="U26" s="1">
        <f>(Table2[[#This Row],[Close Price]]-Table2[[#This Row],[200D EMA]])/Table2[[#This Row],[200D EMA]]</f>
        <v>0.33938021139673291</v>
      </c>
      <c r="V26">
        <v>1.013560982422</v>
      </c>
      <c r="W26">
        <v>486.35</v>
      </c>
      <c r="X26">
        <v>498.1</v>
      </c>
      <c r="Y26">
        <v>486.35</v>
      </c>
      <c r="Z26">
        <v>498.1</v>
      </c>
      <c r="AA26">
        <v>443.1</v>
      </c>
      <c r="AB26">
        <v>498.1</v>
      </c>
      <c r="AC26" s="1">
        <f>(Table2[[#This Row],[Close Price]]/Table2[[#This Row],[Day Low]])-1</f>
        <v>2.9813920016448225E-3</v>
      </c>
      <c r="AD26" s="1">
        <f>(Table2[[#This Row],[Day High]]/Table2[[#This Row],[Close Price]])-1</f>
        <v>2.1115211152111568E-2</v>
      </c>
      <c r="AE26" s="1">
        <f>(Table2[[#This Row],[Close Price]]/Table2[[#This Row],[Current Week Low]])-1</f>
        <v>2.9813920016448225E-3</v>
      </c>
      <c r="AF26" s="1">
        <f>(Table2[[#This Row],[Current Week High]]/Table2[[#This Row],[Close Price]])-1</f>
        <v>2.1115211152111568E-2</v>
      </c>
      <c r="AG26" s="1">
        <f>(Table2[[#This Row],[Close Price]]/Table2[[#This Row],[Current Month Low]])-1</f>
        <v>0.10088016249153697</v>
      </c>
      <c r="AH26" s="1">
        <f>(Table2[[#This Row],[Current Month High]]/Table2[[#This Row],[Close Price]])-1</f>
        <v>2.1115211152111568E-2</v>
      </c>
      <c r="AI26">
        <v>2.1115211152111502</v>
      </c>
      <c r="AJ26">
        <v>152.09302325581399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</v>
      </c>
      <c r="AM26" t="s">
        <v>3192</v>
      </c>
      <c r="AN26">
        <v>3.51</v>
      </c>
      <c r="AO26" t="s">
        <v>3192</v>
      </c>
      <c r="AP26">
        <v>0.35018034393069702</v>
      </c>
      <c r="AQ26">
        <f>(Table2[[#This Row],[Sharpe Ratio]]-AVERAGE(Table2[Sharpe Ratio]))/_xlfn.STDEV.P(Table2[Sharpe Ratio])</f>
        <v>3.327439640331316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7.3387211169138657</v>
      </c>
      <c r="AS26">
        <f>_xlfn.RANK.AVG(Table2[[#This Row],[1Y Return vs Nifty Z-Score]],Table2[1Y Return vs Nifty Z-Score])</f>
        <v>70</v>
      </c>
      <c r="AT26">
        <f>_xlfn.RANK.AVG(Table2[[#This Row],[6M Return vs Nifty Z-Score]],Table2[6M Return vs Nifty Z-Score])</f>
        <v>85</v>
      </c>
      <c r="AU26">
        <f>_xlfn.RANK.AVG(Table2[[#This Row],[Sharpe Ratio Z-Score]],Table2[Sharpe Ratio Z-Score])</f>
        <v>1</v>
      </c>
      <c r="AV26">
        <f>(Table2[[#This Row],[Rank 1Y]]+Table2[[#This Row],[Rank 6M]]+Table2[[#This Row],[Rank Sharpe]])/3</f>
        <v>52</v>
      </c>
    </row>
    <row r="27" spans="1:48" x14ac:dyDescent="0.3">
      <c r="A27" t="s">
        <v>391</v>
      </c>
      <c r="B27" t="s">
        <v>392</v>
      </c>
      <c r="C27" t="s">
        <v>3146</v>
      </c>
      <c r="D27" t="s">
        <v>393</v>
      </c>
      <c r="E27">
        <v>58677.52904496</v>
      </c>
      <c r="F27">
        <v>4334.3999999999996</v>
      </c>
      <c r="G27">
        <v>127.091627289727</v>
      </c>
      <c r="H27">
        <f>(Table2[[#This Row],[1Y Return vs Nifty]]-AVERAGE(Table2[1Y Return vs Nifty]))/_xlfn.STDEV.P(Table2[1Y Return vs Nifty])</f>
        <v>1.6346000214704632</v>
      </c>
      <c r="I27">
        <v>11.7574461066101</v>
      </c>
      <c r="J27">
        <f>(Table2[[#This Row],[1M Return vs Nifty]]-AVERAGE(Table2[1M Return vs Nifty]))/_xlfn.STDEV.P(Table2[1M Return vs Nifty])</f>
        <v>1.1742341230865505</v>
      </c>
      <c r="K27">
        <v>40.121160200930703</v>
      </c>
      <c r="L27">
        <f>(Table2[[#This Row],[6M Return vs Nifty]]-AVERAGE(Table2[6M Return vs Nifty]))/_xlfn.STDEV.P(Table2[6M Return vs Nifty])</f>
        <v>1.1261268522542693</v>
      </c>
      <c r="M27">
        <v>-4.6979473018575497</v>
      </c>
      <c r="N27">
        <f>(Table2[[#This Row],[1W Return vs Nifty]]-AVERAGE(Table2[1W Return vs Nifty]))/_xlfn.STDEV.P(Table2[1W Return vs Nifty])</f>
        <v>-0.94961240532864888</v>
      </c>
      <c r="O27">
        <v>4113.13</v>
      </c>
      <c r="P27">
        <v>3590.12329167383</v>
      </c>
      <c r="Q27">
        <v>2749.2048779449501</v>
      </c>
      <c r="R27">
        <v>54.4262302178143</v>
      </c>
      <c r="S27" s="1">
        <f>(Table2[[#This Row],[Close Price]]-Table2[[#This Row],[20D EMA]])/Table2[[#This Row],[20D EMA]]</f>
        <v>5.3796014227607568E-2</v>
      </c>
      <c r="T27" s="1">
        <f>(Table2[[#This Row],[Close Price]]-Table2[[#This Row],[50D EMA]])/Table2[[#This Row],[50D EMA]]</f>
        <v>0.20731229761726766</v>
      </c>
      <c r="U27" s="1">
        <f>(Table2[[#This Row],[Close Price]]-Table2[[#This Row],[200D EMA]])/Table2[[#This Row],[200D EMA]]</f>
        <v>0.57660130562549927</v>
      </c>
      <c r="V27">
        <v>2.0389316288525698</v>
      </c>
      <c r="W27">
        <v>4311.1000000000004</v>
      </c>
      <c r="X27">
        <v>4459</v>
      </c>
      <c r="Y27">
        <v>4311.1000000000004</v>
      </c>
      <c r="Z27">
        <v>4459</v>
      </c>
      <c r="AA27">
        <v>3690.1</v>
      </c>
      <c r="AB27">
        <v>4989.8</v>
      </c>
      <c r="AC27" s="1">
        <f>(Table2[[#This Row],[Close Price]]/Table2[[#This Row],[Day Low]])-1</f>
        <v>5.4046531047757806E-3</v>
      </c>
      <c r="AD27" s="1">
        <f>(Table2[[#This Row],[Day High]]/Table2[[#This Row],[Close Price]])-1</f>
        <v>2.8746770025839918E-2</v>
      </c>
      <c r="AE27" s="1">
        <f>(Table2[[#This Row],[Close Price]]/Table2[[#This Row],[Current Week Low]])-1</f>
        <v>5.4046531047757806E-3</v>
      </c>
      <c r="AF27" s="1">
        <f>(Table2[[#This Row],[Current Week High]]/Table2[[#This Row],[Close Price]])-1</f>
        <v>2.8746770025839918E-2</v>
      </c>
      <c r="AG27" s="1">
        <f>(Table2[[#This Row],[Close Price]]/Table2[[#This Row],[Current Month Low]])-1</f>
        <v>0.17460231430042539</v>
      </c>
      <c r="AH27" s="1">
        <f>(Table2[[#This Row],[Current Month High]]/Table2[[#This Row],[Close Price]])-1</f>
        <v>0.15120893318567741</v>
      </c>
      <c r="AI27">
        <v>15.120893318567701</v>
      </c>
      <c r="AJ27">
        <v>173.26545408694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0.6</v>
      </c>
      <c r="AM27" t="s">
        <v>3192</v>
      </c>
      <c r="AN27">
        <v>9.6300000000000008</v>
      </c>
      <c r="AO27" t="s">
        <v>3192</v>
      </c>
      <c r="AP27">
        <v>0.20432463664719999</v>
      </c>
      <c r="AQ27">
        <f>(Table2[[#This Row],[Sharpe Ratio]]-AVERAGE(Table2[Sharpe Ratio]))/_xlfn.STDEV.P(Table2[Sharpe Ratio])</f>
        <v>1.6266726091575283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4.6120212006401617</v>
      </c>
      <c r="AS27">
        <f>_xlfn.RANK.AVG(Table2[[#This Row],[1Y Return vs Nifty Z-Score]],Table2[1Y Return vs Nifty Z-Score])</f>
        <v>50</v>
      </c>
      <c r="AT27">
        <f>_xlfn.RANK.AVG(Table2[[#This Row],[6M Return vs Nifty Z-Score]],Table2[6M Return vs Nifty Z-Score])</f>
        <v>76</v>
      </c>
      <c r="AU27">
        <f>_xlfn.RANK.AVG(Table2[[#This Row],[Sharpe Ratio Z-Score]],Table2[Sharpe Ratio Z-Score])</f>
        <v>32</v>
      </c>
      <c r="AV27">
        <f>(Table2[[#This Row],[Rank 1Y]]+Table2[[#This Row],[Rank 6M]]+Table2[[#This Row],[Rank Sharpe]])/3</f>
        <v>52.666666666666664</v>
      </c>
    </row>
    <row r="28" spans="1:48" x14ac:dyDescent="0.3">
      <c r="A28" t="s">
        <v>284</v>
      </c>
      <c r="B28" t="s">
        <v>285</v>
      </c>
      <c r="C28" t="s">
        <v>3155</v>
      </c>
      <c r="D28" t="s">
        <v>286</v>
      </c>
      <c r="E28">
        <v>96386.428062848005</v>
      </c>
      <c r="F28">
        <v>70.63</v>
      </c>
      <c r="G28">
        <v>95.301699908828596</v>
      </c>
      <c r="H28">
        <f>(Table2[[#This Row],[1Y Return vs Nifty]]-AVERAGE(Table2[1Y Return vs Nifty]))/_xlfn.STDEV.P(Table2[1Y Return vs Nifty])</f>
        <v>1.109561557328322</v>
      </c>
      <c r="I28">
        <v>-10.8743753740498</v>
      </c>
      <c r="J28">
        <f>(Table2[[#This Row],[1M Return vs Nifty]]-AVERAGE(Table2[1M Return vs Nifty]))/_xlfn.STDEV.P(Table2[1M Return vs Nifty])</f>
        <v>-1.4051443871227196</v>
      </c>
      <c r="K28">
        <v>61.007146584087899</v>
      </c>
      <c r="L28">
        <f>(Table2[[#This Row],[6M Return vs Nifty]]-AVERAGE(Table2[6M Return vs Nifty]))/_xlfn.STDEV.P(Table2[6M Return vs Nifty])</f>
        <v>1.8156889260475935</v>
      </c>
      <c r="M28">
        <v>-1.7853251872476601</v>
      </c>
      <c r="N28">
        <f>(Table2[[#This Row],[1W Return vs Nifty]]-AVERAGE(Table2[1W Return vs Nifty]))/_xlfn.STDEV.P(Table2[1W Return vs Nifty])</f>
        <v>-0.39174121641267201</v>
      </c>
      <c r="O28">
        <v>75.37</v>
      </c>
      <c r="P28">
        <v>74.302966584294794</v>
      </c>
      <c r="Q28">
        <v>57.265646251049603</v>
      </c>
      <c r="R28">
        <v>28.970413480259101</v>
      </c>
      <c r="S28" s="1">
        <f>(Table2[[#This Row],[Close Price]]-Table2[[#This Row],[20D EMA]])/Table2[[#This Row],[20D EMA]]</f>
        <v>-6.2889743929945716E-2</v>
      </c>
      <c r="T28" s="1">
        <f>(Table2[[#This Row],[Close Price]]-Table2[[#This Row],[50D EMA]])/Table2[[#This Row],[50D EMA]]</f>
        <v>-4.9432300662287994E-2</v>
      </c>
      <c r="U28" s="1">
        <f>(Table2[[#This Row],[Close Price]]-Table2[[#This Row],[200D EMA]])/Table2[[#This Row],[200D EMA]]</f>
        <v>0.23337471283152492</v>
      </c>
      <c r="V28">
        <v>0.71937610514115002</v>
      </c>
      <c r="W28">
        <v>70.3</v>
      </c>
      <c r="X28">
        <v>72.77</v>
      </c>
      <c r="Y28">
        <v>70.3</v>
      </c>
      <c r="Z28">
        <v>72.77</v>
      </c>
      <c r="AA28">
        <v>66.099999999999994</v>
      </c>
      <c r="AB28">
        <v>81.53</v>
      </c>
      <c r="AC28" s="1">
        <f>(Table2[[#This Row],[Close Price]]/Table2[[#This Row],[Day Low]])-1</f>
        <v>4.6941678520626695E-3</v>
      </c>
      <c r="AD28" s="1">
        <f>(Table2[[#This Row],[Day High]]/Table2[[#This Row],[Close Price]])-1</f>
        <v>3.0298739912218542E-2</v>
      </c>
      <c r="AE28" s="1">
        <f>(Table2[[#This Row],[Close Price]]/Table2[[#This Row],[Current Week Low]])-1</f>
        <v>4.6941678520626695E-3</v>
      </c>
      <c r="AF28" s="1">
        <f>(Table2[[#This Row],[Current Week High]]/Table2[[#This Row],[Close Price]])-1</f>
        <v>3.0298739912218542E-2</v>
      </c>
      <c r="AG28" s="1">
        <f>(Table2[[#This Row],[Close Price]]/Table2[[#This Row],[Current Month Low]])-1</f>
        <v>6.8532526475037825E-2</v>
      </c>
      <c r="AH28" s="1">
        <f>(Table2[[#This Row],[Current Month High]]/Table2[[#This Row],[Close Price]])-1</f>
        <v>0.15432535749681442</v>
      </c>
      <c r="AI28">
        <v>21.817924394733101</v>
      </c>
      <c r="AJ28">
        <v>135.433333333333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0.09</v>
      </c>
      <c r="AM28" t="s">
        <v>3192</v>
      </c>
      <c r="AN28">
        <v>-6.76</v>
      </c>
      <c r="AO28" t="s">
        <v>3191</v>
      </c>
      <c r="AP28">
        <v>0.214538884282925</v>
      </c>
      <c r="AQ28">
        <f>(Table2[[#This Row],[Sharpe Ratio]]-AVERAGE(Table2[Sharpe Ratio]))/_xlfn.STDEV.P(Table2[Sharpe Ratio])</f>
        <v>1.745777003155085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2.8741418829956089</v>
      </c>
      <c r="AS28">
        <f>_xlfn.RANK.AVG(Table2[[#This Row],[1Y Return vs Nifty Z-Score]],Table2[1Y Return vs Nifty Z-Score])</f>
        <v>94</v>
      </c>
      <c r="AT28">
        <f>_xlfn.RANK.AVG(Table2[[#This Row],[6M Return vs Nifty Z-Score]],Table2[6M Return vs Nifty Z-Score])</f>
        <v>43</v>
      </c>
      <c r="AU28">
        <f>_xlfn.RANK.AVG(Table2[[#This Row],[Sharpe Ratio Z-Score]],Table2[Sharpe Ratio Z-Score])</f>
        <v>22</v>
      </c>
      <c r="AV28">
        <f>(Table2[[#This Row],[Rank 1Y]]+Table2[[#This Row],[Rank 6M]]+Table2[[#This Row],[Rank Sharpe]])/3</f>
        <v>53</v>
      </c>
    </row>
    <row r="29" spans="1:48" x14ac:dyDescent="0.3">
      <c r="A29" t="s">
        <v>396</v>
      </c>
      <c r="B29" t="s">
        <v>397</v>
      </c>
      <c r="C29" t="s">
        <v>3146</v>
      </c>
      <c r="D29" t="s">
        <v>398</v>
      </c>
      <c r="E29">
        <v>57717.524563300001</v>
      </c>
      <c r="F29">
        <v>964.25</v>
      </c>
      <c r="G29">
        <v>291.68336193349199</v>
      </c>
      <c r="H29">
        <f>(Table2[[#This Row],[1Y Return vs Nifty]]-AVERAGE(Table2[1Y Return vs Nifty]))/_xlfn.STDEV.P(Table2[1Y Return vs Nifty])</f>
        <v>4.3529765226945134</v>
      </c>
      <c r="I29">
        <v>32.950608473671402</v>
      </c>
      <c r="J29">
        <f>(Table2[[#This Row],[1M Return vs Nifty]]-AVERAGE(Table2[1M Return vs Nifty]))/_xlfn.STDEV.P(Table2[1M Return vs Nifty])</f>
        <v>3.5896467587724619</v>
      </c>
      <c r="K29">
        <v>53.777867472313403</v>
      </c>
      <c r="L29">
        <f>(Table2[[#This Row],[6M Return vs Nifty]]-AVERAGE(Table2[6M Return vs Nifty]))/_xlfn.STDEV.P(Table2[6M Return vs Nifty])</f>
        <v>1.5770103879649489</v>
      </c>
      <c r="M29">
        <v>27.692896777843501</v>
      </c>
      <c r="N29">
        <f>(Table2[[#This Row],[1W Return vs Nifty]]-AVERAGE(Table2[1W Return vs Nifty]))/_xlfn.STDEV.P(Table2[1W Return vs Nifty])</f>
        <v>5.2543914048790157</v>
      </c>
      <c r="O29">
        <v>842.04</v>
      </c>
      <c r="P29">
        <v>766.48924592535604</v>
      </c>
      <c r="Q29">
        <v>587.04944258080195</v>
      </c>
      <c r="R29">
        <v>66.294859545286997</v>
      </c>
      <c r="S29" s="1">
        <f>(Table2[[#This Row],[Close Price]]-Table2[[#This Row],[20D EMA]])/Table2[[#This Row],[20D EMA]]</f>
        <v>0.14513562301078339</v>
      </c>
      <c r="T29" s="1">
        <f>(Table2[[#This Row],[Close Price]]-Table2[[#This Row],[50D EMA]])/Table2[[#This Row],[50D EMA]]</f>
        <v>0.25800851757012483</v>
      </c>
      <c r="U29" s="1">
        <f>(Table2[[#This Row],[Close Price]]-Table2[[#This Row],[200D EMA]])/Table2[[#This Row],[200D EMA]]</f>
        <v>0.64253626706626144</v>
      </c>
      <c r="V29">
        <v>2.7389959533570098</v>
      </c>
      <c r="W29">
        <v>956.15</v>
      </c>
      <c r="X29">
        <v>1040.5999999999999</v>
      </c>
      <c r="Y29">
        <v>956.15</v>
      </c>
      <c r="Z29">
        <v>1040.5999999999999</v>
      </c>
      <c r="AA29">
        <v>691.15</v>
      </c>
      <c r="AB29">
        <v>1064</v>
      </c>
      <c r="AC29" s="1">
        <f>(Table2[[#This Row],[Close Price]]/Table2[[#This Row],[Day Low]])-1</f>
        <v>8.4714741410867322E-3</v>
      </c>
      <c r="AD29" s="1">
        <f>(Table2[[#This Row],[Day High]]/Table2[[#This Row],[Close Price]])-1</f>
        <v>7.9180710396681286E-2</v>
      </c>
      <c r="AE29" s="1">
        <f>(Table2[[#This Row],[Close Price]]/Table2[[#This Row],[Current Week Low]])-1</f>
        <v>8.4714741410867322E-3</v>
      </c>
      <c r="AF29" s="1">
        <f>(Table2[[#This Row],[Current Week High]]/Table2[[#This Row],[Close Price]])-1</f>
        <v>7.9180710396681286E-2</v>
      </c>
      <c r="AG29" s="1">
        <f>(Table2[[#This Row],[Close Price]]/Table2[[#This Row],[Current Month Low]])-1</f>
        <v>0.39513853722057446</v>
      </c>
      <c r="AH29" s="1">
        <f>(Table2[[#This Row],[Current Month High]]/Table2[[#This Row],[Close Price]])-1</f>
        <v>0.10344827586206895</v>
      </c>
      <c r="AI29">
        <v>10.344827586206801</v>
      </c>
      <c r="AJ29">
        <v>327.58161964414302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0.44</v>
      </c>
      <c r="AM29" t="s">
        <v>3192</v>
      </c>
      <c r="AN29">
        <v>33.97</v>
      </c>
      <c r="AO29" t="s">
        <v>3192</v>
      </c>
      <c r="AP29">
        <v>0.15836554134895101</v>
      </c>
      <c r="AQ29">
        <f>(Table2[[#This Row],[Sharpe Ratio]]-AVERAGE(Table2[Sharpe Ratio]))/_xlfn.STDEV.P(Table2[Sharpe Ratio])</f>
        <v>1.0907613615166878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15.864786435827627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52</v>
      </c>
      <c r="AU29">
        <f>_xlfn.RANK.AVG(Table2[[#This Row],[Sharpe Ratio Z-Score]],Table2[Sharpe Ratio Z-Score])</f>
        <v>103</v>
      </c>
      <c r="AV29">
        <f>(Table2[[#This Row],[Rank 1Y]]+Table2[[#This Row],[Rank 6M]]+Table2[[#This Row],[Rank Sharpe]])/3</f>
        <v>53.333333333333336</v>
      </c>
    </row>
    <row r="30" spans="1:48" x14ac:dyDescent="0.3">
      <c r="A30" t="s">
        <v>583</v>
      </c>
      <c r="B30" t="s">
        <v>584</v>
      </c>
      <c r="C30" t="s">
        <v>3146</v>
      </c>
      <c r="D30" t="s">
        <v>393</v>
      </c>
      <c r="E30">
        <v>33743.4780522</v>
      </c>
      <c r="F30">
        <v>6629</v>
      </c>
      <c r="G30">
        <v>169.71712993213799</v>
      </c>
      <c r="H30">
        <f>(Table2[[#This Row],[1Y Return vs Nifty]]-AVERAGE(Table2[1Y Return vs Nifty]))/_xlfn.STDEV.P(Table2[1Y Return vs Nifty])</f>
        <v>2.3385974912509613</v>
      </c>
      <c r="I30">
        <v>17.3909617782403</v>
      </c>
      <c r="J30">
        <f>(Table2[[#This Row],[1M Return vs Nifty]]-AVERAGE(Table2[1M Return vs Nifty]))/_xlfn.STDEV.P(Table2[1M Return vs Nifty])</f>
        <v>1.8162933259990324</v>
      </c>
      <c r="K30">
        <v>57.939121405622402</v>
      </c>
      <c r="L30">
        <f>(Table2[[#This Row],[6M Return vs Nifty]]-AVERAGE(Table2[6M Return vs Nifty]))/_xlfn.STDEV.P(Table2[6M Return vs Nifty])</f>
        <v>1.7143964246688292</v>
      </c>
      <c r="M30">
        <v>3.5160930378280502</v>
      </c>
      <c r="N30">
        <f>(Table2[[#This Row],[1W Return vs Nifty]]-AVERAGE(Table2[1W Return vs Nifty]))/_xlfn.STDEV.P(Table2[1W Return vs Nifty])</f>
        <v>0.62366976784401296</v>
      </c>
      <c r="O30">
        <v>6118.51</v>
      </c>
      <c r="P30">
        <v>5559.6889303074404</v>
      </c>
      <c r="Q30">
        <v>4266.7537671854598</v>
      </c>
      <c r="R30">
        <v>78.255076765631102</v>
      </c>
      <c r="S30" s="1">
        <f>(Table2[[#This Row],[Close Price]]-Table2[[#This Row],[20D EMA]])/Table2[[#This Row],[20D EMA]]</f>
        <v>8.3433711802383223E-2</v>
      </c>
      <c r="T30" s="1">
        <f>(Table2[[#This Row],[Close Price]]-Table2[[#This Row],[50D EMA]])/Table2[[#This Row],[50D EMA]]</f>
        <v>0.19233289543654894</v>
      </c>
      <c r="U30" s="1">
        <f>(Table2[[#This Row],[Close Price]]-Table2[[#This Row],[200D EMA]])/Table2[[#This Row],[200D EMA]]</f>
        <v>0.55364015870378724</v>
      </c>
      <c r="V30">
        <v>0.81973640441601803</v>
      </c>
      <c r="W30">
        <v>6434.95</v>
      </c>
      <c r="X30">
        <v>6680</v>
      </c>
      <c r="Y30">
        <v>6434.95</v>
      </c>
      <c r="Z30">
        <v>6680</v>
      </c>
      <c r="AA30">
        <v>5677.45</v>
      </c>
      <c r="AB30">
        <v>6680</v>
      </c>
      <c r="AC30" s="1">
        <f>(Table2[[#This Row],[Close Price]]/Table2[[#This Row],[Day Low]])-1</f>
        <v>3.0155634464914316E-2</v>
      </c>
      <c r="AD30" s="1">
        <f>(Table2[[#This Row],[Day High]]/Table2[[#This Row],[Close Price]])-1</f>
        <v>7.6934680947351453E-3</v>
      </c>
      <c r="AE30" s="1">
        <f>(Table2[[#This Row],[Close Price]]/Table2[[#This Row],[Current Week Low]])-1</f>
        <v>3.0155634464914316E-2</v>
      </c>
      <c r="AF30" s="1">
        <f>(Table2[[#This Row],[Current Week High]]/Table2[[#This Row],[Close Price]])-1</f>
        <v>7.6934680947351453E-3</v>
      </c>
      <c r="AG30" s="1">
        <f>(Table2[[#This Row],[Close Price]]/Table2[[#This Row],[Current Month Low]])-1</f>
        <v>0.16760165215017309</v>
      </c>
      <c r="AH30" s="1">
        <f>(Table2[[#This Row],[Current Month High]]/Table2[[#This Row],[Close Price]])-1</f>
        <v>7.6934680947351453E-3</v>
      </c>
      <c r="AI30">
        <v>0.76934680947351397</v>
      </c>
      <c r="AJ30">
        <v>206.56461719888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0.48</v>
      </c>
      <c r="AM30" t="s">
        <v>3192</v>
      </c>
      <c r="AN30">
        <v>14.6</v>
      </c>
      <c r="AO30" t="s">
        <v>3192</v>
      </c>
      <c r="AP30">
        <v>0.16136370917381901</v>
      </c>
      <c r="AQ30">
        <f>(Table2[[#This Row],[Sharpe Ratio]]-AVERAGE(Table2[Sharpe Ratio]))/_xlfn.STDEV.P(Table2[Sharpe Ratio])</f>
        <v>1.1257218377670299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7.618678847529865</v>
      </c>
      <c r="AS30">
        <f>_xlfn.RANK.AVG(Table2[[#This Row],[1Y Return vs Nifty Z-Score]],Table2[1Y Return vs Nifty Z-Score])</f>
        <v>22</v>
      </c>
      <c r="AT30">
        <f>_xlfn.RANK.AVG(Table2[[#This Row],[6M Return vs Nifty Z-Score]],Table2[6M Return vs Nifty Z-Score])</f>
        <v>48</v>
      </c>
      <c r="AU30">
        <f>_xlfn.RANK.AVG(Table2[[#This Row],[Sharpe Ratio Z-Score]],Table2[Sharpe Ratio Z-Score])</f>
        <v>94</v>
      </c>
      <c r="AV30">
        <f>(Table2[[#This Row],[Rank 1Y]]+Table2[[#This Row],[Rank 6M]]+Table2[[#This Row],[Rank Sharpe]])/3</f>
        <v>54.666666666666664</v>
      </c>
    </row>
    <row r="31" spans="1:48" x14ac:dyDescent="0.3">
      <c r="A31" t="s">
        <v>1064</v>
      </c>
      <c r="B31" t="s">
        <v>1065</v>
      </c>
      <c r="C31" t="s">
        <v>3150</v>
      </c>
      <c r="D31" t="s">
        <v>51</v>
      </c>
      <c r="E31">
        <v>12418.95245913</v>
      </c>
      <c r="F31">
        <v>274.05</v>
      </c>
      <c r="G31">
        <v>144.129037725198</v>
      </c>
      <c r="H31">
        <f>(Table2[[#This Row],[1Y Return vs Nifty]]-AVERAGE(Table2[1Y Return vs Nifty]))/_xlfn.STDEV.P(Table2[1Y Return vs Nifty])</f>
        <v>1.9159877610780076</v>
      </c>
      <c r="I31">
        <v>-9.1091706036515294</v>
      </c>
      <c r="J31">
        <f>(Table2[[#This Row],[1M Return vs Nifty]]-AVERAGE(Table2[1M Return vs Nifty]))/_xlfn.STDEV.P(Table2[1M Return vs Nifty])</f>
        <v>-1.2039616738897136</v>
      </c>
      <c r="K31">
        <v>51.1827551286394</v>
      </c>
      <c r="L31">
        <f>(Table2[[#This Row],[6M Return vs Nifty]]-AVERAGE(Table2[6M Return vs Nifty]))/_xlfn.STDEV.P(Table2[6M Return vs Nifty])</f>
        <v>1.4913313581790455</v>
      </c>
      <c r="M31">
        <v>-1.7811765842897</v>
      </c>
      <c r="N31">
        <f>(Table2[[#This Row],[1W Return vs Nifty]]-AVERAGE(Table2[1W Return vs Nifty]))/_xlfn.STDEV.P(Table2[1W Return vs Nifty])</f>
        <v>-0.3909466107366083</v>
      </c>
      <c r="O31">
        <v>286.58</v>
      </c>
      <c r="P31">
        <v>266.10370666396</v>
      </c>
      <c r="Q31">
        <v>200.70483546816601</v>
      </c>
      <c r="R31">
        <v>35.584578319352097</v>
      </c>
      <c r="S31" s="1">
        <f>(Table2[[#This Row],[Close Price]]-Table2[[#This Row],[20D EMA]])/Table2[[#This Row],[20D EMA]]</f>
        <v>-4.3722520762090773E-2</v>
      </c>
      <c r="T31" s="1">
        <f>(Table2[[#This Row],[Close Price]]-Table2[[#This Row],[50D EMA]])/Table2[[#This Row],[50D EMA]]</f>
        <v>2.9861640920600629E-2</v>
      </c>
      <c r="U31" s="1">
        <f>(Table2[[#This Row],[Close Price]]-Table2[[#This Row],[200D EMA]])/Table2[[#This Row],[200D EMA]]</f>
        <v>0.36543795450044025</v>
      </c>
      <c r="V31">
        <v>0.54646589101312604</v>
      </c>
      <c r="W31">
        <v>271.35000000000002</v>
      </c>
      <c r="X31">
        <v>284.89999999999998</v>
      </c>
      <c r="Y31">
        <v>271.35000000000002</v>
      </c>
      <c r="Z31">
        <v>284.89999999999998</v>
      </c>
      <c r="AA31">
        <v>268</v>
      </c>
      <c r="AB31">
        <v>306.75</v>
      </c>
      <c r="AC31" s="1">
        <f>(Table2[[#This Row],[Close Price]]/Table2[[#This Row],[Day Low]])-1</f>
        <v>9.9502487562188602E-3</v>
      </c>
      <c r="AD31" s="1">
        <f>(Table2[[#This Row],[Day High]]/Table2[[#This Row],[Close Price]])-1</f>
        <v>3.9591315453384235E-2</v>
      </c>
      <c r="AE31" s="1">
        <f>(Table2[[#This Row],[Close Price]]/Table2[[#This Row],[Current Week Low]])-1</f>
        <v>9.9502487562188602E-3</v>
      </c>
      <c r="AF31" s="1">
        <f>(Table2[[#This Row],[Current Week High]]/Table2[[#This Row],[Close Price]])-1</f>
        <v>3.9591315453384235E-2</v>
      </c>
      <c r="AG31" s="1">
        <f>(Table2[[#This Row],[Close Price]]/Table2[[#This Row],[Current Month Low]])-1</f>
        <v>2.2574626865671688E-2</v>
      </c>
      <c r="AH31" s="1">
        <f>(Table2[[#This Row],[Current Month High]]/Table2[[#This Row],[Close Price]])-1</f>
        <v>0.11932129173508477</v>
      </c>
      <c r="AI31">
        <v>19.978106185002702</v>
      </c>
      <c r="AJ31">
        <v>181.22113904566399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0.26</v>
      </c>
      <c r="AM31" t="s">
        <v>3192</v>
      </c>
      <c r="AN31">
        <v>-5.21</v>
      </c>
      <c r="AO31" t="s">
        <v>3191</v>
      </c>
      <c r="AP31">
        <v>0.171783723151651</v>
      </c>
      <c r="AQ31">
        <f>(Table2[[#This Row],[Sharpe Ratio]]-AVERAGE(Table2[Sharpe Ratio]))/_xlfn.STDEV.P(Table2[Sharpe Ratio])</f>
        <v>1.2472255935537042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3.0596364281844353</v>
      </c>
      <c r="AS31">
        <f>_xlfn.RANK.AVG(Table2[[#This Row],[1Y Return vs Nifty Z-Score]],Table2[1Y Return vs Nifty Z-Score])</f>
        <v>38</v>
      </c>
      <c r="AT31">
        <f>_xlfn.RANK.AVG(Table2[[#This Row],[6M Return vs Nifty Z-Score]],Table2[6M Return vs Nifty Z-Score])</f>
        <v>59</v>
      </c>
      <c r="AU31">
        <f>_xlfn.RANK.AVG(Table2[[#This Row],[Sharpe Ratio Z-Score]],Table2[Sharpe Ratio Z-Score])</f>
        <v>80</v>
      </c>
      <c r="AV31">
        <f>(Table2[[#This Row],[Rank 1Y]]+Table2[[#This Row],[Rank 6M]]+Table2[[#This Row],[Rank Sharpe]])/3</f>
        <v>59</v>
      </c>
    </row>
    <row r="32" spans="1:48" x14ac:dyDescent="0.3">
      <c r="A32" t="s">
        <v>965</v>
      </c>
      <c r="B32" t="s">
        <v>966</v>
      </c>
      <c r="C32" t="s">
        <v>3150</v>
      </c>
      <c r="D32" t="s">
        <v>51</v>
      </c>
      <c r="E32">
        <v>15067.813154969999</v>
      </c>
      <c r="F32">
        <v>1638.55</v>
      </c>
      <c r="G32">
        <v>210.86608512166299</v>
      </c>
      <c r="H32">
        <f>(Table2[[#This Row],[1Y Return vs Nifty]]-AVERAGE(Table2[1Y Return vs Nifty]))/_xlfn.STDEV.P(Table2[1Y Return vs Nifty])</f>
        <v>3.0182084879952842</v>
      </c>
      <c r="I32">
        <v>30.1476968238089</v>
      </c>
      <c r="J32">
        <f>(Table2[[#This Row],[1M Return vs Nifty]]-AVERAGE(Table2[1M Return vs Nifty]))/_xlfn.STDEV.P(Table2[1M Return vs Nifty])</f>
        <v>3.2701952253707525</v>
      </c>
      <c r="K32">
        <v>82.3393386292543</v>
      </c>
      <c r="L32">
        <f>(Table2[[#This Row],[6M Return vs Nifty]]-AVERAGE(Table2[6M Return vs Nifty]))/_xlfn.STDEV.P(Table2[6M Return vs Nifty])</f>
        <v>2.5199827197601414</v>
      </c>
      <c r="M32">
        <v>4.9175990694530904</v>
      </c>
      <c r="N32">
        <f>(Table2[[#This Row],[1W Return vs Nifty]]-AVERAGE(Table2[1W Return vs Nifty]))/_xlfn.STDEV.P(Table2[1W Return vs Nifty])</f>
        <v>0.89210824196453742</v>
      </c>
      <c r="O32">
        <v>1509.27</v>
      </c>
      <c r="P32">
        <v>1377.72420255668</v>
      </c>
      <c r="Q32">
        <v>1029.51961174248</v>
      </c>
      <c r="R32">
        <v>80.241349885284194</v>
      </c>
      <c r="S32" s="1">
        <f>(Table2[[#This Row],[Close Price]]-Table2[[#This Row],[20D EMA]])/Table2[[#This Row],[20D EMA]]</f>
        <v>8.5657304524703978E-2</v>
      </c>
      <c r="T32" s="1">
        <f>(Table2[[#This Row],[Close Price]]-Table2[[#This Row],[50D EMA]])/Table2[[#This Row],[50D EMA]]</f>
        <v>0.18931640814562051</v>
      </c>
      <c r="U32" s="1">
        <f>(Table2[[#This Row],[Close Price]]-Table2[[#This Row],[200D EMA]])/Table2[[#This Row],[200D EMA]]</f>
        <v>0.59156754403806378</v>
      </c>
      <c r="V32">
        <v>0.889548250254932</v>
      </c>
      <c r="W32">
        <v>1603.25</v>
      </c>
      <c r="X32">
        <v>1672</v>
      </c>
      <c r="Y32">
        <v>1603.25</v>
      </c>
      <c r="Z32">
        <v>1672</v>
      </c>
      <c r="AA32">
        <v>1373.4</v>
      </c>
      <c r="AB32">
        <v>1675</v>
      </c>
      <c r="AC32" s="1">
        <f>(Table2[[#This Row],[Close Price]]/Table2[[#This Row],[Day Low]])-1</f>
        <v>2.2017776391704214E-2</v>
      </c>
      <c r="AD32" s="1">
        <f>(Table2[[#This Row],[Day High]]/Table2[[#This Row],[Close Price]])-1</f>
        <v>2.0414390772329316E-2</v>
      </c>
      <c r="AE32" s="1">
        <f>(Table2[[#This Row],[Close Price]]/Table2[[#This Row],[Current Week Low]])-1</f>
        <v>2.2017776391704214E-2</v>
      </c>
      <c r="AF32" s="1">
        <f>(Table2[[#This Row],[Current Week High]]/Table2[[#This Row],[Close Price]])-1</f>
        <v>2.0414390772329316E-2</v>
      </c>
      <c r="AG32" s="1">
        <f>(Table2[[#This Row],[Close Price]]/Table2[[#This Row],[Current Month Low]])-1</f>
        <v>0.19306101645551177</v>
      </c>
      <c r="AH32" s="1">
        <f>(Table2[[#This Row],[Current Month High]]/Table2[[#This Row],[Close Price]])-1</f>
        <v>2.2245277837112054E-2</v>
      </c>
      <c r="AI32">
        <v>2.2245277837112001</v>
      </c>
      <c r="AJ32">
        <v>250.86723768736601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0.42</v>
      </c>
      <c r="AM32" t="s">
        <v>3192</v>
      </c>
      <c r="AN32">
        <v>15</v>
      </c>
      <c r="AO32" t="s">
        <v>3192</v>
      </c>
      <c r="AP32">
        <v>0.13315261456754399</v>
      </c>
      <c r="AQ32">
        <f>(Table2[[#This Row],[Sharpe Ratio]]-AVERAGE(Table2[Sharpe Ratio]))/_xlfn.STDEV.P(Table2[Sharpe Ratio])</f>
        <v>0.79676316680862558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10.497257841899341</v>
      </c>
      <c r="AS32">
        <f>_xlfn.RANK.AVG(Table2[[#This Row],[1Y Return vs Nifty Z-Score]],Table2[1Y Return vs Nifty Z-Score])</f>
        <v>11</v>
      </c>
      <c r="AT32">
        <f>_xlfn.RANK.AVG(Table2[[#This Row],[6M Return vs Nifty Z-Score]],Table2[6M Return vs Nifty Z-Score])</f>
        <v>20</v>
      </c>
      <c r="AU32">
        <f>_xlfn.RANK.AVG(Table2[[#This Row],[Sharpe Ratio Z-Score]],Table2[Sharpe Ratio Z-Score])</f>
        <v>147</v>
      </c>
      <c r="AV32">
        <f>(Table2[[#This Row],[Rank 1Y]]+Table2[[#This Row],[Rank 6M]]+Table2[[#This Row],[Rank Sharpe]])/3</f>
        <v>59.333333333333336</v>
      </c>
    </row>
    <row r="33" spans="1:48" x14ac:dyDescent="0.3">
      <c r="A33" t="s">
        <v>527</v>
      </c>
      <c r="B33" t="s">
        <v>528</v>
      </c>
      <c r="C33" t="s">
        <v>3155</v>
      </c>
      <c r="D33" t="s">
        <v>293</v>
      </c>
      <c r="E33">
        <v>40267.144186799997</v>
      </c>
      <c r="F33">
        <v>1530.6</v>
      </c>
      <c r="G33">
        <v>193.943307688804</v>
      </c>
      <c r="H33">
        <f>(Table2[[#This Row],[1Y Return vs Nifty]]-AVERAGE(Table2[1Y Return vs Nifty]))/_xlfn.STDEV.P(Table2[1Y Return vs Nifty])</f>
        <v>2.7387140127198744</v>
      </c>
      <c r="I33">
        <v>-15.0267196643773</v>
      </c>
      <c r="J33">
        <f>(Table2[[#This Row],[1M Return vs Nifty]]-AVERAGE(Table2[1M Return vs Nifty]))/_xlfn.STDEV.P(Table2[1M Return vs Nifty])</f>
        <v>-1.87839253635426</v>
      </c>
      <c r="K33">
        <v>26.609592659461001</v>
      </c>
      <c r="L33">
        <f>(Table2[[#This Row],[6M Return vs Nifty]]-AVERAGE(Table2[6M Return vs Nifty]))/_xlfn.STDEV.P(Table2[6M Return vs Nifty])</f>
        <v>0.68003518278885933</v>
      </c>
      <c r="M33">
        <v>-4.7391123359099403</v>
      </c>
      <c r="N33">
        <f>(Table2[[#This Row],[1W Return vs Nifty]]-AVERAGE(Table2[1W Return vs Nifty]))/_xlfn.STDEV.P(Table2[1W Return vs Nifty])</f>
        <v>-0.9574969799781996</v>
      </c>
      <c r="O33">
        <v>1663.54</v>
      </c>
      <c r="P33">
        <v>1819.9515450818501</v>
      </c>
      <c r="Q33">
        <v>1597.29307647566</v>
      </c>
      <c r="R33">
        <v>30.128305178812099</v>
      </c>
      <c r="S33" s="1">
        <f>(Table2[[#This Row],[Close Price]]-Table2[[#This Row],[20D EMA]])/Table2[[#This Row],[20D EMA]]</f>
        <v>-7.9913918511126905E-2</v>
      </c>
      <c r="T33" s="1">
        <f>(Table2[[#This Row],[Close Price]]-Table2[[#This Row],[50D EMA]])/Table2[[#This Row],[50D EMA]]</f>
        <v>-0.15898859827547604</v>
      </c>
      <c r="U33" s="1">
        <f>(Table2[[#This Row],[Close Price]]-Table2[[#This Row],[200D EMA]])/Table2[[#This Row],[200D EMA]]</f>
        <v>-4.1753813033995425E-2</v>
      </c>
      <c r="V33">
        <v>0.37354090340160701</v>
      </c>
      <c r="W33">
        <v>1526</v>
      </c>
      <c r="X33">
        <v>1570</v>
      </c>
      <c r="Y33">
        <v>1526</v>
      </c>
      <c r="Z33">
        <v>1570</v>
      </c>
      <c r="AA33">
        <v>1505</v>
      </c>
      <c r="AB33">
        <v>1735.5</v>
      </c>
      <c r="AC33" s="1">
        <f>(Table2[[#This Row],[Close Price]]/Table2[[#This Row],[Day Low]])-1</f>
        <v>3.014416775884543E-3</v>
      </c>
      <c r="AD33" s="1">
        <f>(Table2[[#This Row],[Day High]]/Table2[[#This Row],[Close Price]])-1</f>
        <v>2.5741539265647484E-2</v>
      </c>
      <c r="AE33" s="1">
        <f>(Table2[[#This Row],[Close Price]]/Table2[[#This Row],[Current Week Low]])-1</f>
        <v>3.014416775884543E-3</v>
      </c>
      <c r="AF33" s="1">
        <f>(Table2[[#This Row],[Current Week High]]/Table2[[#This Row],[Close Price]])-1</f>
        <v>2.5741539265647484E-2</v>
      </c>
      <c r="AG33" s="1">
        <f>(Table2[[#This Row],[Close Price]]/Table2[[#This Row],[Current Month Low]])-1</f>
        <v>1.7009966777408625E-2</v>
      </c>
      <c r="AH33" s="1">
        <f>(Table2[[#This Row],[Current Month High]]/Table2[[#This Row],[Close Price]])-1</f>
        <v>0.13386907095256761</v>
      </c>
      <c r="AI33">
        <v>94.658957271658096</v>
      </c>
      <c r="AJ33">
        <v>251.377410468319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-0.38</v>
      </c>
      <c r="AM33" t="s">
        <v>3191</v>
      </c>
      <c r="AN33">
        <v>-8.39</v>
      </c>
      <c r="AO33" t="s">
        <v>3191</v>
      </c>
      <c r="AP33">
        <v>0.20103064012416</v>
      </c>
      <c r="AQ33">
        <f>(Table2[[#This Row],[Sharpe Ratio]]-AVERAGE(Table2[Sharpe Ratio]))/_xlfn.STDEV.P(Table2[Sharpe Ratio])</f>
        <v>1.588262588792001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17</v>
      </c>
      <c r="AT33">
        <f>_xlfn.RANK.AVG(Table2[[#This Row],[6M Return vs Nifty Z-Score]],Table2[6M Return vs Nifty Z-Score])</f>
        <v>132</v>
      </c>
      <c r="AU33">
        <f>_xlfn.RANK.AVG(Table2[[#This Row],[Sharpe Ratio Z-Score]],Table2[Sharpe Ratio Z-Score])</f>
        <v>38</v>
      </c>
      <c r="AV33">
        <f>(Table2[[#This Row],[Rank 1Y]]+Table2[[#This Row],[Rank 6M]]+Table2[[#This Row],[Rank Sharpe]])/3</f>
        <v>62.333333333333336</v>
      </c>
    </row>
    <row r="34" spans="1:48" x14ac:dyDescent="0.3">
      <c r="A34" t="s">
        <v>298</v>
      </c>
      <c r="B34" t="s">
        <v>299</v>
      </c>
      <c r="C34" t="s">
        <v>3156</v>
      </c>
      <c r="D34" t="s">
        <v>300</v>
      </c>
      <c r="E34">
        <v>92091.810717725006</v>
      </c>
      <c r="F34">
        <v>15390.55</v>
      </c>
      <c r="G34">
        <v>157.25808916337499</v>
      </c>
      <c r="H34">
        <f>(Table2[[#This Row],[1Y Return vs Nifty]]-AVERAGE(Table2[1Y Return vs Nifty]))/_xlfn.STDEV.P(Table2[1Y Return vs Nifty])</f>
        <v>2.1328255323679657</v>
      </c>
      <c r="I34">
        <v>13.2000678236449</v>
      </c>
      <c r="J34">
        <f>(Table2[[#This Row],[1M Return vs Nifty]]-AVERAGE(Table2[1M Return vs Nifty]))/_xlfn.STDEV.P(Table2[1M Return vs Nifty])</f>
        <v>1.3386516207440242</v>
      </c>
      <c r="K34">
        <v>84.887453686277397</v>
      </c>
      <c r="L34">
        <f>(Table2[[#This Row],[6M Return vs Nifty]]-AVERAGE(Table2[6M Return vs Nifty]))/_xlfn.STDEV.P(Table2[6M Return vs Nifty])</f>
        <v>2.604110108850167</v>
      </c>
      <c r="M34">
        <v>2.9734030891338201</v>
      </c>
      <c r="N34">
        <f>(Table2[[#This Row],[1W Return vs Nifty]]-AVERAGE(Table2[1W Return vs Nifty]))/_xlfn.STDEV.P(Table2[1W Return vs Nifty])</f>
        <v>0.51972525496945132</v>
      </c>
      <c r="O34">
        <v>14616.13</v>
      </c>
      <c r="P34">
        <v>13671.286374174</v>
      </c>
      <c r="Q34">
        <v>10505.8886548191</v>
      </c>
      <c r="R34">
        <v>70.8502793150451</v>
      </c>
      <c r="S34" s="1">
        <f>(Table2[[#This Row],[Close Price]]-Table2[[#This Row],[20D EMA]])/Table2[[#This Row],[20D EMA]]</f>
        <v>5.2983929398548048E-2</v>
      </c>
      <c r="T34" s="1">
        <f>(Table2[[#This Row],[Close Price]]-Table2[[#This Row],[50D EMA]])/Table2[[#This Row],[50D EMA]]</f>
        <v>0.12575726809978952</v>
      </c>
      <c r="U34" s="1">
        <f>(Table2[[#This Row],[Close Price]]-Table2[[#This Row],[200D EMA]])/Table2[[#This Row],[200D EMA]]</f>
        <v>0.46494508990824701</v>
      </c>
      <c r="V34">
        <v>0.68065809804626098</v>
      </c>
      <c r="W34">
        <v>15273.4</v>
      </c>
      <c r="X34">
        <v>15600</v>
      </c>
      <c r="Y34">
        <v>15273.4</v>
      </c>
      <c r="Z34">
        <v>15600</v>
      </c>
      <c r="AA34">
        <v>13350</v>
      </c>
      <c r="AB34">
        <v>15600</v>
      </c>
      <c r="AC34" s="1">
        <f>(Table2[[#This Row],[Close Price]]/Table2[[#This Row],[Day Low]])-1</f>
        <v>7.6701978603324061E-3</v>
      </c>
      <c r="AD34" s="1">
        <f>(Table2[[#This Row],[Day High]]/Table2[[#This Row],[Close Price]])-1</f>
        <v>1.3609000328123511E-2</v>
      </c>
      <c r="AE34" s="1">
        <f>(Table2[[#This Row],[Close Price]]/Table2[[#This Row],[Current Week Low]])-1</f>
        <v>7.6701978603324061E-3</v>
      </c>
      <c r="AF34" s="1">
        <f>(Table2[[#This Row],[Current Week High]]/Table2[[#This Row],[Close Price]])-1</f>
        <v>1.3609000328123511E-2</v>
      </c>
      <c r="AG34" s="1">
        <f>(Table2[[#This Row],[Close Price]]/Table2[[#This Row],[Current Month Low]])-1</f>
        <v>0.15285018726591759</v>
      </c>
      <c r="AH34" s="1">
        <f>(Table2[[#This Row],[Current Month High]]/Table2[[#This Row],[Close Price]])-1</f>
        <v>1.3609000328123511E-2</v>
      </c>
      <c r="AI34">
        <v>1.3609000328123499</v>
      </c>
      <c r="AJ34">
        <v>203.20232466509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</v>
      </c>
      <c r="AM34" t="s">
        <v>3192</v>
      </c>
      <c r="AN34">
        <v>13</v>
      </c>
      <c r="AO34" t="s">
        <v>3192</v>
      </c>
      <c r="AP34">
        <v>0.13457578377741999</v>
      </c>
      <c r="AQ34">
        <f>(Table2[[#This Row],[Sharpe Ratio]]-AVERAGE(Table2[Sharpe Ratio]))/_xlfn.STDEV.P(Table2[Sharpe Ratio])</f>
        <v>0.8133581929273781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7.4086707098589866</v>
      </c>
      <c r="AS34">
        <f>_xlfn.RANK.AVG(Table2[[#This Row],[1Y Return vs Nifty Z-Score]],Table2[1Y Return vs Nifty Z-Score])</f>
        <v>30</v>
      </c>
      <c r="AT34">
        <f>_xlfn.RANK.AVG(Table2[[#This Row],[6M Return vs Nifty Z-Score]],Table2[6M Return vs Nifty Z-Score])</f>
        <v>19</v>
      </c>
      <c r="AU34">
        <f>_xlfn.RANK.AVG(Table2[[#This Row],[Sharpe Ratio Z-Score]],Table2[Sharpe Ratio Z-Score])</f>
        <v>143</v>
      </c>
      <c r="AV34">
        <f>(Table2[[#This Row],[Rank 1Y]]+Table2[[#This Row],[Rank 6M]]+Table2[[#This Row],[Rank Sharpe]])/3</f>
        <v>64</v>
      </c>
    </row>
    <row r="35" spans="1:48" x14ac:dyDescent="0.3">
      <c r="A35" t="s">
        <v>878</v>
      </c>
      <c r="B35" t="s">
        <v>879</v>
      </c>
      <c r="C35" t="s">
        <v>3160</v>
      </c>
      <c r="D35" t="s">
        <v>249</v>
      </c>
      <c r="E35">
        <v>17555.78571204</v>
      </c>
      <c r="F35">
        <v>465.1</v>
      </c>
      <c r="G35">
        <v>122.24431312900499</v>
      </c>
      <c r="H35">
        <f>(Table2[[#This Row],[1Y Return vs Nifty]]-AVERAGE(Table2[1Y Return vs Nifty]))/_xlfn.STDEV.P(Table2[1Y Return vs Nifty])</f>
        <v>1.5545423871240205</v>
      </c>
      <c r="I35">
        <v>-3.3926517223386399</v>
      </c>
      <c r="J35">
        <f>(Table2[[#This Row],[1M Return vs Nifty]]-AVERAGE(Table2[1M Return vs Nifty]))/_xlfn.STDEV.P(Table2[1M Return vs Nifty])</f>
        <v>-0.55244248581797795</v>
      </c>
      <c r="K35">
        <v>64.414098737113605</v>
      </c>
      <c r="L35">
        <f>(Table2[[#This Row],[6M Return vs Nifty]]-AVERAGE(Table2[6M Return vs Nifty]))/_xlfn.STDEV.P(Table2[6M Return vs Nifty])</f>
        <v>1.9281712837805065</v>
      </c>
      <c r="M35">
        <v>-4.2789354003130997</v>
      </c>
      <c r="N35">
        <f>(Table2[[#This Row],[1W Return vs Nifty]]-AVERAGE(Table2[1W Return vs Nifty]))/_xlfn.STDEV.P(Table2[1W Return vs Nifty])</f>
        <v>-0.86935665690456776</v>
      </c>
      <c r="O35">
        <v>503.69</v>
      </c>
      <c r="P35">
        <v>474.47345326532599</v>
      </c>
      <c r="Q35">
        <v>350.91961093554897</v>
      </c>
      <c r="R35">
        <v>24.990540265121901</v>
      </c>
      <c r="S35" s="1">
        <f>(Table2[[#This Row],[Close Price]]-Table2[[#This Row],[20D EMA]])/Table2[[#This Row],[20D EMA]]</f>
        <v>-7.6614584367368774E-2</v>
      </c>
      <c r="T35" s="1">
        <f>(Table2[[#This Row],[Close Price]]-Table2[[#This Row],[50D EMA]])/Table2[[#This Row],[50D EMA]]</f>
        <v>-1.9755485161114632E-2</v>
      </c>
      <c r="U35" s="1">
        <f>(Table2[[#This Row],[Close Price]]-Table2[[#This Row],[200D EMA]])/Table2[[#This Row],[200D EMA]]</f>
        <v>0.32537477389777963</v>
      </c>
      <c r="V35">
        <v>0.31508107246832101</v>
      </c>
      <c r="W35">
        <v>462</v>
      </c>
      <c r="X35">
        <v>489.5</v>
      </c>
      <c r="Y35">
        <v>462</v>
      </c>
      <c r="Z35">
        <v>489.5</v>
      </c>
      <c r="AA35">
        <v>462</v>
      </c>
      <c r="AB35">
        <v>577.54999999999995</v>
      </c>
      <c r="AC35" s="1">
        <f>(Table2[[#This Row],[Close Price]]/Table2[[#This Row],[Day Low]])-1</f>
        <v>6.7099567099566659E-3</v>
      </c>
      <c r="AD35" s="1">
        <f>(Table2[[#This Row],[Day High]]/Table2[[#This Row],[Close Price]])-1</f>
        <v>5.2461836164265696E-2</v>
      </c>
      <c r="AE35" s="1">
        <f>(Table2[[#This Row],[Close Price]]/Table2[[#This Row],[Current Week Low]])-1</f>
        <v>6.7099567099566659E-3</v>
      </c>
      <c r="AF35" s="1">
        <f>(Table2[[#This Row],[Current Week High]]/Table2[[#This Row],[Close Price]])-1</f>
        <v>5.2461836164265696E-2</v>
      </c>
      <c r="AG35" s="1">
        <f>(Table2[[#This Row],[Close Price]]/Table2[[#This Row],[Current Month Low]])-1</f>
        <v>6.7099567099566659E-3</v>
      </c>
      <c r="AH35" s="1">
        <f>(Table2[[#This Row],[Current Month High]]/Table2[[#This Row],[Close Price]])-1</f>
        <v>0.24177596215867547</v>
      </c>
      <c r="AI35">
        <v>25.650397763921699</v>
      </c>
      <c r="AJ35">
        <v>155.54945054945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0.42</v>
      </c>
      <c r="AM35" t="s">
        <v>3192</v>
      </c>
      <c r="AN35">
        <v>-16.22</v>
      </c>
      <c r="AO35" t="s">
        <v>3191</v>
      </c>
      <c r="AP35">
        <v>0.15866596914633399</v>
      </c>
      <c r="AQ35">
        <f>(Table2[[#This Row],[Sharpe Ratio]]-AVERAGE(Table2[Sharpe Ratio]))/_xlfn.STDEV.P(Table2[Sharpe Ratio])</f>
        <v>1.0942645339502766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3.155179062132258</v>
      </c>
      <c r="AS35">
        <f>_xlfn.RANK.AVG(Table2[[#This Row],[1Y Return vs Nifty Z-Score]],Table2[1Y Return vs Nifty Z-Score])</f>
        <v>55</v>
      </c>
      <c r="AT35">
        <f>_xlfn.RANK.AVG(Table2[[#This Row],[6M Return vs Nifty Z-Score]],Table2[6M Return vs Nifty Z-Score])</f>
        <v>35</v>
      </c>
      <c r="AU35">
        <f>_xlfn.RANK.AVG(Table2[[#This Row],[Sharpe Ratio Z-Score]],Table2[Sharpe Ratio Z-Score])</f>
        <v>102</v>
      </c>
      <c r="AV35">
        <f>(Table2[[#This Row],[Rank 1Y]]+Table2[[#This Row],[Rank 6M]]+Table2[[#This Row],[Rank Sharpe]])/3</f>
        <v>64</v>
      </c>
    </row>
    <row r="36" spans="1:48" x14ac:dyDescent="0.3">
      <c r="A36" t="s">
        <v>1451</v>
      </c>
      <c r="B36" t="s">
        <v>1452</v>
      </c>
      <c r="C36" t="s">
        <v>3159</v>
      </c>
      <c r="D36" t="s">
        <v>130</v>
      </c>
      <c r="E36">
        <v>7262.3208043499999</v>
      </c>
      <c r="F36">
        <v>246.1</v>
      </c>
      <c r="G36">
        <v>137.96078489737599</v>
      </c>
      <c r="H36">
        <f>(Table2[[#This Row],[1Y Return vs Nifty]]-AVERAGE(Table2[1Y Return vs Nifty]))/_xlfn.STDEV.P(Table2[1Y Return vs Nifty])</f>
        <v>1.8141136689369213</v>
      </c>
      <c r="I36">
        <v>9.8065993727244898</v>
      </c>
      <c r="J36">
        <f>(Table2[[#This Row],[1M Return vs Nifty]]-AVERAGE(Table2[1M Return vs Nifty]))/_xlfn.STDEV.P(Table2[1M Return vs Nifty])</f>
        <v>0.95189355070281312</v>
      </c>
      <c r="K36">
        <v>41.296454745813101</v>
      </c>
      <c r="L36">
        <f>(Table2[[#This Row],[6M Return vs Nifty]]-AVERAGE(Table2[6M Return vs Nifty]))/_xlfn.STDEV.P(Table2[6M Return vs Nifty])</f>
        <v>1.1649298337759195</v>
      </c>
      <c r="M36">
        <v>-3.85387658031431</v>
      </c>
      <c r="N36">
        <f>(Table2[[#This Row],[1W Return vs Nifty]]-AVERAGE(Table2[1W Return vs Nifty]))/_xlfn.STDEV.P(Table2[1W Return vs Nifty])</f>
        <v>-0.78794270756919116</v>
      </c>
      <c r="O36">
        <v>251.19</v>
      </c>
      <c r="P36">
        <v>239.386089458226</v>
      </c>
      <c r="Q36">
        <v>190.121035090758</v>
      </c>
      <c r="R36">
        <v>37.488240510898699</v>
      </c>
      <c r="S36" s="1">
        <f>(Table2[[#This Row],[Close Price]]-Table2[[#This Row],[20D EMA]])/Table2[[#This Row],[20D EMA]]</f>
        <v>-2.0263545523309064E-2</v>
      </c>
      <c r="T36" s="1">
        <f>(Table2[[#This Row],[Close Price]]-Table2[[#This Row],[50D EMA]])/Table2[[#This Row],[50D EMA]]</f>
        <v>2.8046368763401382E-2</v>
      </c>
      <c r="U36" s="1">
        <f>(Table2[[#This Row],[Close Price]]-Table2[[#This Row],[200D EMA]])/Table2[[#This Row],[200D EMA]]</f>
        <v>0.29443856584580103</v>
      </c>
      <c r="V36">
        <v>0.75393316247512399</v>
      </c>
      <c r="W36">
        <v>242</v>
      </c>
      <c r="X36">
        <v>253</v>
      </c>
      <c r="Y36">
        <v>242</v>
      </c>
      <c r="Z36">
        <v>253</v>
      </c>
      <c r="AA36">
        <v>240.2</v>
      </c>
      <c r="AB36">
        <v>269.95</v>
      </c>
      <c r="AC36" s="1">
        <f>(Table2[[#This Row],[Close Price]]/Table2[[#This Row],[Day Low]])-1</f>
        <v>1.6942148760330511E-2</v>
      </c>
      <c r="AD36" s="1">
        <f>(Table2[[#This Row],[Day High]]/Table2[[#This Row],[Close Price]])-1</f>
        <v>2.8037383177570208E-2</v>
      </c>
      <c r="AE36" s="1">
        <f>(Table2[[#This Row],[Close Price]]/Table2[[#This Row],[Current Week Low]])-1</f>
        <v>1.6942148760330511E-2</v>
      </c>
      <c r="AF36" s="1">
        <f>(Table2[[#This Row],[Current Week High]]/Table2[[#This Row],[Close Price]])-1</f>
        <v>2.8037383177570208E-2</v>
      </c>
      <c r="AG36" s="1">
        <f>(Table2[[#This Row],[Close Price]]/Table2[[#This Row],[Current Month Low]])-1</f>
        <v>2.4562864279766838E-2</v>
      </c>
      <c r="AH36" s="1">
        <f>(Table2[[#This Row],[Current Month High]]/Table2[[#This Row],[Close Price]])-1</f>
        <v>9.6911824461600959E-2</v>
      </c>
      <c r="AI36">
        <v>9.6911824461600897</v>
      </c>
      <c r="AJ36">
        <v>181.901489117983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0.18</v>
      </c>
      <c r="AM36" t="s">
        <v>3192</v>
      </c>
      <c r="AN36">
        <v>-4.1500000000000004</v>
      </c>
      <c r="AO36" t="s">
        <v>3191</v>
      </c>
      <c r="AP36">
        <v>0.17393937814579399</v>
      </c>
      <c r="AQ36">
        <f>(Table2[[#This Row],[Sharpe Ratio]]-AVERAGE(Table2[Sharpe Ratio]))/_xlfn.STDEV.P(Table2[Sharpe Ratio])</f>
        <v>1.2723618533059364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4.4153561991523995</v>
      </c>
      <c r="AS36">
        <f>_xlfn.RANK.AVG(Table2[[#This Row],[1Y Return vs Nifty Z-Score]],Table2[1Y Return vs Nifty Z-Score])</f>
        <v>41</v>
      </c>
      <c r="AT36">
        <f>_xlfn.RANK.AVG(Table2[[#This Row],[6M Return vs Nifty Z-Score]],Table2[6M Return vs Nifty Z-Score])</f>
        <v>75</v>
      </c>
      <c r="AU36">
        <f>_xlfn.RANK.AVG(Table2[[#This Row],[Sharpe Ratio Z-Score]],Table2[Sharpe Ratio Z-Score])</f>
        <v>79</v>
      </c>
      <c r="AV36">
        <f>(Table2[[#This Row],[Rank 1Y]]+Table2[[#This Row],[Rank 6M]]+Table2[[#This Row],[Rank Sharpe]])/3</f>
        <v>65</v>
      </c>
    </row>
    <row r="37" spans="1:48" x14ac:dyDescent="0.3">
      <c r="A37" t="s">
        <v>1437</v>
      </c>
      <c r="B37" t="s">
        <v>1438</v>
      </c>
      <c r="C37" t="s">
        <v>3149</v>
      </c>
      <c r="D37" t="s">
        <v>48</v>
      </c>
      <c r="E37">
        <v>7453.6540260000002</v>
      </c>
      <c r="F37">
        <v>546</v>
      </c>
      <c r="G37">
        <v>89.775503605574698</v>
      </c>
      <c r="H37">
        <f>(Table2[[#This Row],[1Y Return vs Nifty]]-AVERAGE(Table2[1Y Return vs Nifty]))/_xlfn.STDEV.P(Table2[1Y Return vs Nifty])</f>
        <v>1.0182915904346006</v>
      </c>
      <c r="I37">
        <v>0.55614575437314695</v>
      </c>
      <c r="J37">
        <f>(Table2[[#This Row],[1M Return vs Nifty]]-AVERAGE(Table2[1M Return vs Nifty]))/_xlfn.STDEV.P(Table2[1M Return vs Nifty])</f>
        <v>-0.10239283509485878</v>
      </c>
      <c r="K37">
        <v>45.364354307071302</v>
      </c>
      <c r="L37">
        <f>(Table2[[#This Row],[6M Return vs Nifty]]-AVERAGE(Table2[6M Return vs Nifty]))/_xlfn.STDEV.P(Table2[6M Return vs Nifty])</f>
        <v>1.2992337256766733</v>
      </c>
      <c r="M37">
        <v>0.69344873490553405</v>
      </c>
      <c r="N37">
        <f>(Table2[[#This Row],[1W Return vs Nifty]]-AVERAGE(Table2[1W Return vs Nifty]))/_xlfn.STDEV.P(Table2[1W Return vs Nifty])</f>
        <v>8.3032544340269368E-2</v>
      </c>
      <c r="O37">
        <v>556.29</v>
      </c>
      <c r="P37">
        <v>552.25403164983197</v>
      </c>
      <c r="Q37">
        <v>453.387803504354</v>
      </c>
      <c r="R37">
        <v>43.678122312303699</v>
      </c>
      <c r="S37" s="1">
        <f>(Table2[[#This Row],[Close Price]]-Table2[[#This Row],[20D EMA]])/Table2[[#This Row],[20D EMA]]</f>
        <v>-1.8497546243865546E-2</v>
      </c>
      <c r="T37" s="1">
        <f>(Table2[[#This Row],[Close Price]]-Table2[[#This Row],[50D EMA]])/Table2[[#This Row],[50D EMA]]</f>
        <v>-1.1324555895315709E-2</v>
      </c>
      <c r="U37" s="1">
        <f>(Table2[[#This Row],[Close Price]]-Table2[[#This Row],[200D EMA]])/Table2[[#This Row],[200D EMA]]</f>
        <v>0.20426706625061788</v>
      </c>
      <c r="V37">
        <v>0.58040906294233596</v>
      </c>
      <c r="W37">
        <v>543</v>
      </c>
      <c r="X37">
        <v>569.20000000000005</v>
      </c>
      <c r="Y37">
        <v>543</v>
      </c>
      <c r="Z37">
        <v>569.20000000000005</v>
      </c>
      <c r="AA37">
        <v>509.3</v>
      </c>
      <c r="AB37">
        <v>577.79999999999995</v>
      </c>
      <c r="AC37" s="1">
        <f>(Table2[[#This Row],[Close Price]]/Table2[[#This Row],[Day Low]])-1</f>
        <v>5.5248618784531356E-3</v>
      </c>
      <c r="AD37" s="1">
        <f>(Table2[[#This Row],[Day High]]/Table2[[#This Row],[Close Price]])-1</f>
        <v>4.2490842490842562E-2</v>
      </c>
      <c r="AE37" s="1">
        <f>(Table2[[#This Row],[Close Price]]/Table2[[#This Row],[Current Week Low]])-1</f>
        <v>5.5248618784531356E-3</v>
      </c>
      <c r="AF37" s="1">
        <f>(Table2[[#This Row],[Current Week High]]/Table2[[#This Row],[Close Price]])-1</f>
        <v>4.2490842490842562E-2</v>
      </c>
      <c r="AG37" s="1">
        <f>(Table2[[#This Row],[Close Price]]/Table2[[#This Row],[Current Month Low]])-1</f>
        <v>7.2059689770272994E-2</v>
      </c>
      <c r="AH37" s="1">
        <f>(Table2[[#This Row],[Current Month High]]/Table2[[#This Row],[Close Price]])-1</f>
        <v>5.8241758241758257E-2</v>
      </c>
      <c r="AI37">
        <v>13.369963369963299</v>
      </c>
      <c r="AJ37">
        <v>126.321243523316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</v>
      </c>
      <c r="AM37" t="s">
        <v>3193</v>
      </c>
      <c r="AN37">
        <v>-2.74</v>
      </c>
      <c r="AO37" t="s">
        <v>3191</v>
      </c>
      <c r="AP37">
        <v>0.205732445601405</v>
      </c>
      <c r="AQ37">
        <f>(Table2[[#This Row],[Sharpe Ratio]]-AVERAGE(Table2[Sharpe Ratio]))/_xlfn.STDEV.P(Table2[Sharpe Ratio])</f>
        <v>1.6430885252714535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3.9412535506281379</v>
      </c>
      <c r="AS37">
        <f>_xlfn.RANK.AVG(Table2[[#This Row],[1Y Return vs Nifty Z-Score]],Table2[1Y Return vs Nifty Z-Score])</f>
        <v>104</v>
      </c>
      <c r="AT37">
        <f>_xlfn.RANK.AVG(Table2[[#This Row],[6M Return vs Nifty Z-Score]],Table2[6M Return vs Nifty Z-Score])</f>
        <v>65</v>
      </c>
      <c r="AU37">
        <f>_xlfn.RANK.AVG(Table2[[#This Row],[Sharpe Ratio Z-Score]],Table2[Sharpe Ratio Z-Score])</f>
        <v>30</v>
      </c>
      <c r="AV37">
        <f>(Table2[[#This Row],[Rank 1Y]]+Table2[[#This Row],[Rank 6M]]+Table2[[#This Row],[Rank Sharpe]])/3</f>
        <v>66.333333333333329</v>
      </c>
    </row>
    <row r="38" spans="1:48" x14ac:dyDescent="0.3">
      <c r="A38" t="s">
        <v>876</v>
      </c>
      <c r="B38" t="s">
        <v>877</v>
      </c>
      <c r="C38" t="s">
        <v>3145</v>
      </c>
      <c r="D38" t="s">
        <v>278</v>
      </c>
      <c r="E38">
        <v>17677.752926015</v>
      </c>
      <c r="F38">
        <v>1263.8499999999999</v>
      </c>
      <c r="G38">
        <v>114.01985788934699</v>
      </c>
      <c r="H38">
        <f>(Table2[[#This Row],[1Y Return vs Nifty]]-AVERAGE(Table2[1Y Return vs Nifty]))/_xlfn.STDEV.P(Table2[1Y Return vs Nifty])</f>
        <v>1.4187083131515688</v>
      </c>
      <c r="I38">
        <v>-0.95210405651942898</v>
      </c>
      <c r="J38">
        <f>(Table2[[#This Row],[1M Return vs Nifty]]-AVERAGE(Table2[1M Return vs Nifty]))/_xlfn.STDEV.P(Table2[1M Return vs Nifty])</f>
        <v>-0.2742900530703547</v>
      </c>
      <c r="K38">
        <v>59.790049894182097</v>
      </c>
      <c r="L38">
        <f>(Table2[[#This Row],[6M Return vs Nifty]]-AVERAGE(Table2[6M Return vs Nifty]))/_xlfn.STDEV.P(Table2[6M Return vs Nifty])</f>
        <v>1.775505824225061</v>
      </c>
      <c r="M38">
        <v>-8.5268961911691505</v>
      </c>
      <c r="N38">
        <f>(Table2[[#This Row],[1W Return vs Nifty]]-AVERAGE(Table2[1W Return vs Nifty]))/_xlfn.STDEV.P(Table2[1W Return vs Nifty])</f>
        <v>-1.6829929075449044</v>
      </c>
      <c r="O38">
        <v>1273.43</v>
      </c>
      <c r="P38">
        <v>1201.1719505015999</v>
      </c>
      <c r="Q38">
        <v>964.45162937904797</v>
      </c>
      <c r="R38">
        <v>44.873874867903098</v>
      </c>
      <c r="S38" s="1">
        <f>(Table2[[#This Row],[Close Price]]-Table2[[#This Row],[20D EMA]])/Table2[[#This Row],[20D EMA]]</f>
        <v>-7.5229890924512176E-3</v>
      </c>
      <c r="T38" s="1">
        <f>(Table2[[#This Row],[Close Price]]-Table2[[#This Row],[50D EMA]])/Table2[[#This Row],[50D EMA]]</f>
        <v>5.2180746871608313E-2</v>
      </c>
      <c r="U38" s="1">
        <f>(Table2[[#This Row],[Close Price]]-Table2[[#This Row],[200D EMA]])/Table2[[#This Row],[200D EMA]]</f>
        <v>0.31043378589522053</v>
      </c>
      <c r="V38">
        <v>1.6786646534326499</v>
      </c>
      <c r="W38">
        <v>1249.05</v>
      </c>
      <c r="X38">
        <v>1291.95</v>
      </c>
      <c r="Y38">
        <v>1249.05</v>
      </c>
      <c r="Z38">
        <v>1291.95</v>
      </c>
      <c r="AA38">
        <v>1213.5</v>
      </c>
      <c r="AB38">
        <v>1409.5</v>
      </c>
      <c r="AC38" s="1">
        <f>(Table2[[#This Row],[Close Price]]/Table2[[#This Row],[Day Low]])-1</f>
        <v>1.1849005243985467E-2</v>
      </c>
      <c r="AD38" s="1">
        <f>(Table2[[#This Row],[Day High]]/Table2[[#This Row],[Close Price]])-1</f>
        <v>2.2233651145310063E-2</v>
      </c>
      <c r="AE38" s="1">
        <f>(Table2[[#This Row],[Close Price]]/Table2[[#This Row],[Current Week Low]])-1</f>
        <v>1.1849005243985467E-2</v>
      </c>
      <c r="AF38" s="1">
        <f>(Table2[[#This Row],[Current Week High]]/Table2[[#This Row],[Close Price]])-1</f>
        <v>2.2233651145310063E-2</v>
      </c>
      <c r="AG38" s="1">
        <f>(Table2[[#This Row],[Close Price]]/Table2[[#This Row],[Current Month Low]])-1</f>
        <v>4.14915533580551E-2</v>
      </c>
      <c r="AH38" s="1">
        <f>(Table2[[#This Row],[Current Month High]]/Table2[[#This Row],[Close Price]])-1</f>
        <v>0.11524310638129531</v>
      </c>
      <c r="AI38">
        <v>22.482889583415702</v>
      </c>
      <c r="AJ38">
        <v>145.538879984457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0.17</v>
      </c>
      <c r="AM38" t="s">
        <v>3192</v>
      </c>
      <c r="AN38">
        <v>-3.42</v>
      </c>
      <c r="AO38" t="s">
        <v>3191</v>
      </c>
      <c r="AP38">
        <v>0.164012320390474</v>
      </c>
      <c r="AQ38">
        <f>(Table2[[#This Row],[Sharpe Ratio]]-AVERAGE(Table2[Sharpe Ratio]))/_xlfn.STDEV.P(Table2[Sharpe Ratio])</f>
        <v>1.1566062695083827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2.393537446269753</v>
      </c>
      <c r="AS38">
        <f>_xlfn.RANK.AVG(Table2[[#This Row],[1Y Return vs Nifty Z-Score]],Table2[1Y Return vs Nifty Z-Score])</f>
        <v>66</v>
      </c>
      <c r="AT38">
        <f>_xlfn.RANK.AVG(Table2[[#This Row],[6M Return vs Nifty Z-Score]],Table2[6M Return vs Nifty Z-Score])</f>
        <v>44</v>
      </c>
      <c r="AU38">
        <f>_xlfn.RANK.AVG(Table2[[#This Row],[Sharpe Ratio Z-Score]],Table2[Sharpe Ratio Z-Score])</f>
        <v>93</v>
      </c>
      <c r="AV38">
        <f>(Table2[[#This Row],[Rank 1Y]]+Table2[[#This Row],[Rank 6M]]+Table2[[#This Row],[Rank Sharpe]])/3</f>
        <v>67.666666666666671</v>
      </c>
    </row>
    <row r="39" spans="1:48" x14ac:dyDescent="0.3">
      <c r="A39" t="s">
        <v>1130</v>
      </c>
      <c r="B39" t="s">
        <v>1131</v>
      </c>
      <c r="C39" t="s">
        <v>3146</v>
      </c>
      <c r="D39" t="s">
        <v>222</v>
      </c>
      <c r="E39">
        <v>11103.822342199999</v>
      </c>
      <c r="F39">
        <v>2681.65</v>
      </c>
      <c r="G39">
        <v>81.082684301719894</v>
      </c>
      <c r="H39">
        <f>(Table2[[#This Row],[1Y Return vs Nifty]]-AVERAGE(Table2[1Y Return vs Nifty]))/_xlfn.STDEV.P(Table2[1Y Return vs Nifty])</f>
        <v>0.87472207416374892</v>
      </c>
      <c r="I39">
        <v>20.154744892304102</v>
      </c>
      <c r="J39">
        <f>(Table2[[#This Row],[1M Return vs Nifty]]-AVERAGE(Table2[1M Return vs Nifty]))/_xlfn.STDEV.P(Table2[1M Return vs Nifty])</f>
        <v>2.1312853286262801</v>
      </c>
      <c r="K39">
        <v>78.065204574536494</v>
      </c>
      <c r="L39">
        <f>(Table2[[#This Row],[6M Return vs Nifty]]-AVERAGE(Table2[6M Return vs Nifty]))/_xlfn.STDEV.P(Table2[6M Return vs Nifty])</f>
        <v>2.3788698851363184</v>
      </c>
      <c r="M39">
        <v>3.8404418261804198</v>
      </c>
      <c r="N39">
        <f>(Table2[[#This Row],[1W Return vs Nifty]]-AVERAGE(Table2[1W Return vs Nifty]))/_xlfn.STDEV.P(Table2[1W Return vs Nifty])</f>
        <v>0.6857941482344394</v>
      </c>
      <c r="O39">
        <v>2557.37</v>
      </c>
      <c r="P39">
        <v>2431.9858654848899</v>
      </c>
      <c r="Q39">
        <v>1921.50259043965</v>
      </c>
      <c r="R39">
        <v>64.882625424795606</v>
      </c>
      <c r="S39" s="1">
        <f>(Table2[[#This Row],[Close Price]]-Table2[[#This Row],[20D EMA]])/Table2[[#This Row],[20D EMA]]</f>
        <v>4.8596800619386406E-2</v>
      </c>
      <c r="T39" s="1">
        <f>(Table2[[#This Row],[Close Price]]-Table2[[#This Row],[50D EMA]])/Table2[[#This Row],[50D EMA]]</f>
        <v>0.10265854668745457</v>
      </c>
      <c r="U39" s="1">
        <f>(Table2[[#This Row],[Close Price]]-Table2[[#This Row],[200D EMA]])/Table2[[#This Row],[200D EMA]]</f>
        <v>0.39560051250642564</v>
      </c>
      <c r="V39">
        <v>0.50930363139471901</v>
      </c>
      <c r="W39">
        <v>2605.6</v>
      </c>
      <c r="X39">
        <v>2763.95</v>
      </c>
      <c r="Y39">
        <v>2605.6</v>
      </c>
      <c r="Z39">
        <v>2763.95</v>
      </c>
      <c r="AA39">
        <v>2362.25</v>
      </c>
      <c r="AB39">
        <v>2763.95</v>
      </c>
      <c r="AC39" s="1">
        <f>(Table2[[#This Row],[Close Price]]/Table2[[#This Row],[Day Low]])-1</f>
        <v>2.9187135400675635E-2</v>
      </c>
      <c r="AD39" s="1">
        <f>(Table2[[#This Row],[Day High]]/Table2[[#This Row],[Close Price]])-1</f>
        <v>3.0690060224115578E-2</v>
      </c>
      <c r="AE39" s="1">
        <f>(Table2[[#This Row],[Close Price]]/Table2[[#This Row],[Current Week Low]])-1</f>
        <v>2.9187135400675635E-2</v>
      </c>
      <c r="AF39" s="1">
        <f>(Table2[[#This Row],[Current Week High]]/Table2[[#This Row],[Close Price]])-1</f>
        <v>3.0690060224115578E-2</v>
      </c>
      <c r="AG39" s="1">
        <f>(Table2[[#This Row],[Close Price]]/Table2[[#This Row],[Current Month Low]])-1</f>
        <v>0.13521007514022654</v>
      </c>
      <c r="AH39" s="1">
        <f>(Table2[[#This Row],[Current Month High]]/Table2[[#This Row],[Close Price]])-1</f>
        <v>3.0690060224115578E-2</v>
      </c>
      <c r="AI39">
        <v>6.16784442414186</v>
      </c>
      <c r="AJ39">
        <v>145.22426958072299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0.14000000000000001</v>
      </c>
      <c r="AM39" t="s">
        <v>3192</v>
      </c>
      <c r="AN39">
        <v>6.8</v>
      </c>
      <c r="AO39" t="s">
        <v>3192</v>
      </c>
      <c r="AP39">
        <v>0.18636747635555201</v>
      </c>
      <c r="AQ39">
        <f>(Table2[[#This Row],[Sharpe Ratio]]-AVERAGE(Table2[Sharpe Ratio]))/_xlfn.STDEV.P(Table2[Sharpe Ratio])</f>
        <v>1.4172811032209378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7.487952539381725</v>
      </c>
      <c r="AS39">
        <f>_xlfn.RANK.AVG(Table2[[#This Row],[1Y Return vs Nifty Z-Score]],Table2[1Y Return vs Nifty Z-Score])</f>
        <v>117</v>
      </c>
      <c r="AT39">
        <f>_xlfn.RANK.AVG(Table2[[#This Row],[6M Return vs Nifty Z-Score]],Table2[6M Return vs Nifty Z-Score])</f>
        <v>22</v>
      </c>
      <c r="AU39">
        <f>_xlfn.RANK.AVG(Table2[[#This Row],[Sharpe Ratio Z-Score]],Table2[Sharpe Ratio Z-Score])</f>
        <v>65</v>
      </c>
      <c r="AV39">
        <f>(Table2[[#This Row],[Rank 1Y]]+Table2[[#This Row],[Rank 6M]]+Table2[[#This Row],[Rank Sharpe]])/3</f>
        <v>68</v>
      </c>
    </row>
    <row r="40" spans="1:48" x14ac:dyDescent="0.3">
      <c r="A40" t="s">
        <v>1656</v>
      </c>
      <c r="B40" t="s">
        <v>1657</v>
      </c>
      <c r="C40" t="s">
        <v>3155</v>
      </c>
      <c r="D40" t="s">
        <v>159</v>
      </c>
      <c r="E40">
        <v>5356.0399275999998</v>
      </c>
      <c r="F40">
        <v>4738.55</v>
      </c>
      <c r="G40">
        <v>129.26341176980699</v>
      </c>
      <c r="H40">
        <f>(Table2[[#This Row],[1Y Return vs Nifty]]-AVERAGE(Table2[1Y Return vs Nifty]))/_xlfn.STDEV.P(Table2[1Y Return vs Nifty])</f>
        <v>1.6704689422832264</v>
      </c>
      <c r="I40">
        <v>6.4912137181258203</v>
      </c>
      <c r="J40">
        <f>(Table2[[#This Row],[1M Return vs Nifty]]-AVERAGE(Table2[1M Return vs Nifty]))/_xlfn.STDEV.P(Table2[1M Return vs Nifty])</f>
        <v>0.57403467982776091</v>
      </c>
      <c r="K40">
        <v>27.481556346819801</v>
      </c>
      <c r="L40">
        <f>(Table2[[#This Row],[6M Return vs Nifty]]-AVERAGE(Table2[6M Return vs Nifty]))/_xlfn.STDEV.P(Table2[6M Return vs Nifty])</f>
        <v>0.7088235329053989</v>
      </c>
      <c r="M40">
        <v>-0.93249579524936299</v>
      </c>
      <c r="N40">
        <f>(Table2[[#This Row],[1W Return vs Nifty]]-AVERAGE(Table2[1W Return vs Nifty]))/_xlfn.STDEV.P(Table2[1W Return vs Nifty])</f>
        <v>-0.22839392035593539</v>
      </c>
      <c r="O40">
        <v>4809.43</v>
      </c>
      <c r="P40">
        <v>4806.63995366568</v>
      </c>
      <c r="Q40">
        <v>4017.5753885398899</v>
      </c>
      <c r="R40">
        <v>43.545014838034497</v>
      </c>
      <c r="S40" s="1">
        <f>(Table2[[#This Row],[Close Price]]-Table2[[#This Row],[20D EMA]])/Table2[[#This Row],[20D EMA]]</f>
        <v>-1.4737713200940673E-2</v>
      </c>
      <c r="T40" s="1">
        <f>(Table2[[#This Row],[Close Price]]-Table2[[#This Row],[50D EMA]])/Table2[[#This Row],[50D EMA]]</f>
        <v>-1.4165811111721081E-2</v>
      </c>
      <c r="U40" s="1">
        <f>(Table2[[#This Row],[Close Price]]-Table2[[#This Row],[200D EMA]])/Table2[[#This Row],[200D EMA]]</f>
        <v>0.17945515434923415</v>
      </c>
      <c r="V40">
        <v>0.68393521248865197</v>
      </c>
      <c r="W40">
        <v>4715</v>
      </c>
      <c r="X40">
        <v>4861.8</v>
      </c>
      <c r="Y40">
        <v>4715</v>
      </c>
      <c r="Z40">
        <v>4861.8</v>
      </c>
      <c r="AA40">
        <v>4305</v>
      </c>
      <c r="AB40">
        <v>5062</v>
      </c>
      <c r="AC40" s="1">
        <f>(Table2[[#This Row],[Close Price]]/Table2[[#This Row],[Day Low]])-1</f>
        <v>4.9946977730648268E-3</v>
      </c>
      <c r="AD40" s="1">
        <f>(Table2[[#This Row],[Day High]]/Table2[[#This Row],[Close Price]])-1</f>
        <v>2.6010066370514284E-2</v>
      </c>
      <c r="AE40" s="1">
        <f>(Table2[[#This Row],[Close Price]]/Table2[[#This Row],[Current Week Low]])-1</f>
        <v>4.9946977730648268E-3</v>
      </c>
      <c r="AF40" s="1">
        <f>(Table2[[#This Row],[Current Week High]]/Table2[[#This Row],[Close Price]])-1</f>
        <v>2.6010066370514284E-2</v>
      </c>
      <c r="AG40" s="1">
        <f>(Table2[[#This Row],[Close Price]]/Table2[[#This Row],[Current Month Low]])-1</f>
        <v>0.10070847851335651</v>
      </c>
      <c r="AH40" s="1">
        <f>(Table2[[#This Row],[Current Month High]]/Table2[[#This Row],[Close Price]])-1</f>
        <v>6.825927762712225E-2</v>
      </c>
      <c r="AI40">
        <v>20.071540872207699</v>
      </c>
      <c r="AJ40">
        <v>176.70364963503599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</v>
      </c>
      <c r="AM40" t="s">
        <v>3193</v>
      </c>
      <c r="AN40">
        <v>1.29</v>
      </c>
      <c r="AO40" t="s">
        <v>3192</v>
      </c>
      <c r="AP40">
        <v>0.20083014763951801</v>
      </c>
      <c r="AQ40">
        <f>(Table2[[#This Row],[Sharpe Ratio]]-AVERAGE(Table2[Sharpe Ratio]))/_xlfn.STDEV.P(Table2[Sharpe Ratio])</f>
        <v>1.5859247234165006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4.3108579580769515</v>
      </c>
      <c r="AS40">
        <f>_xlfn.RANK.AVG(Table2[[#This Row],[1Y Return vs Nifty Z-Score]],Table2[1Y Return vs Nifty Z-Score])</f>
        <v>49</v>
      </c>
      <c r="AT40">
        <f>_xlfn.RANK.AVG(Table2[[#This Row],[6M Return vs Nifty Z-Score]],Table2[6M Return vs Nifty Z-Score])</f>
        <v>126</v>
      </c>
      <c r="AU40">
        <f>_xlfn.RANK.AVG(Table2[[#This Row],[Sharpe Ratio Z-Score]],Table2[Sharpe Ratio Z-Score])</f>
        <v>41</v>
      </c>
      <c r="AV40">
        <f>(Table2[[#This Row],[Rank 1Y]]+Table2[[#This Row],[Rank 6M]]+Table2[[#This Row],[Rank Sharpe]])/3</f>
        <v>72</v>
      </c>
    </row>
    <row r="41" spans="1:48" x14ac:dyDescent="0.3">
      <c r="A41" t="s">
        <v>459</v>
      </c>
      <c r="B41" t="s">
        <v>460</v>
      </c>
      <c r="C41" t="s">
        <v>3150</v>
      </c>
      <c r="D41" t="s">
        <v>51</v>
      </c>
      <c r="E41">
        <v>48446.062622079997</v>
      </c>
      <c r="F41">
        <v>1716.8</v>
      </c>
      <c r="G41">
        <v>99.119245415064597</v>
      </c>
      <c r="H41">
        <f>(Table2[[#This Row],[1Y Return vs Nifty]]-AVERAGE(Table2[1Y Return vs Nifty]))/_xlfn.STDEV.P(Table2[1Y Return vs Nifty])</f>
        <v>1.1726116613871076</v>
      </c>
      <c r="I41">
        <v>4.9646953649288301</v>
      </c>
      <c r="J41">
        <f>(Table2[[#This Row],[1M Return vs Nifty]]-AVERAGE(Table2[1M Return vs Nifty]))/_xlfn.STDEV.P(Table2[1M Return vs Nifty])</f>
        <v>0.40005537201812924</v>
      </c>
      <c r="K41">
        <v>53.286450468288699</v>
      </c>
      <c r="L41">
        <f>(Table2[[#This Row],[6M Return vs Nifty]]-AVERAGE(Table2[6M Return vs Nifty]))/_xlfn.STDEV.P(Table2[6M Return vs Nifty])</f>
        <v>1.5607859912725408</v>
      </c>
      <c r="M41">
        <v>-1.5348071028011401</v>
      </c>
      <c r="N41">
        <f>(Table2[[#This Row],[1W Return vs Nifty]]-AVERAGE(Table2[1W Return vs Nifty]))/_xlfn.STDEV.P(Table2[1W Return vs Nifty])</f>
        <v>-0.34375805343588051</v>
      </c>
      <c r="O41">
        <v>1730.27</v>
      </c>
      <c r="P41">
        <v>1657.8125035957501</v>
      </c>
      <c r="Q41">
        <v>1304.50389763103</v>
      </c>
      <c r="R41">
        <v>42.505232598934498</v>
      </c>
      <c r="S41" s="1">
        <f>(Table2[[#This Row],[Close Price]]-Table2[[#This Row],[20D EMA]])/Table2[[#This Row],[20D EMA]]</f>
        <v>-7.7849121813358766E-3</v>
      </c>
      <c r="T41" s="1">
        <f>(Table2[[#This Row],[Close Price]]-Table2[[#This Row],[50D EMA]])/Table2[[#This Row],[50D EMA]]</f>
        <v>3.5581524615303374E-2</v>
      </c>
      <c r="U41" s="1">
        <f>(Table2[[#This Row],[Close Price]]-Table2[[#This Row],[200D EMA]])/Table2[[#This Row],[200D EMA]]</f>
        <v>0.31605586086610921</v>
      </c>
      <c r="V41">
        <v>0.70906537441982398</v>
      </c>
      <c r="W41">
        <v>1705.05</v>
      </c>
      <c r="X41">
        <v>1756.85</v>
      </c>
      <c r="Y41">
        <v>1705.05</v>
      </c>
      <c r="Z41">
        <v>1756.85</v>
      </c>
      <c r="AA41">
        <v>1629.95</v>
      </c>
      <c r="AB41">
        <v>1830.95</v>
      </c>
      <c r="AC41" s="1">
        <f>(Table2[[#This Row],[Close Price]]/Table2[[#This Row],[Day Low]])-1</f>
        <v>6.891293510454144E-3</v>
      </c>
      <c r="AD41" s="1">
        <f>(Table2[[#This Row],[Day High]]/Table2[[#This Row],[Close Price]])-1</f>
        <v>2.3328285181733355E-2</v>
      </c>
      <c r="AE41" s="1">
        <f>(Table2[[#This Row],[Close Price]]/Table2[[#This Row],[Current Week Low]])-1</f>
        <v>6.891293510454144E-3</v>
      </c>
      <c r="AF41" s="1">
        <f>(Table2[[#This Row],[Current Week High]]/Table2[[#This Row],[Close Price]])-1</f>
        <v>2.3328285181733355E-2</v>
      </c>
      <c r="AG41" s="1">
        <f>(Table2[[#This Row],[Close Price]]/Table2[[#This Row],[Current Month Low]])-1</f>
        <v>5.3283843062670533E-2</v>
      </c>
      <c r="AH41" s="1">
        <f>(Table2[[#This Row],[Current Month High]]/Table2[[#This Row],[Close Price]])-1</f>
        <v>6.6489981360670969E-2</v>
      </c>
      <c r="AI41">
        <v>6.6489981360670898</v>
      </c>
      <c r="AJ41">
        <v>137.751004016064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0.13</v>
      </c>
      <c r="AM41" t="s">
        <v>3192</v>
      </c>
      <c r="AN41">
        <v>4.41</v>
      </c>
      <c r="AO41" t="s">
        <v>3192</v>
      </c>
      <c r="AP41">
        <v>0.16976428436553601</v>
      </c>
      <c r="AQ41">
        <f>(Table2[[#This Row],[Sharpe Ratio]]-AVERAGE(Table2[Sharpe Ratio]))/_xlfn.STDEV.P(Table2[Sharpe Ratio])</f>
        <v>1.2236776983573767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4.0133726695992733</v>
      </c>
      <c r="AS41">
        <f>_xlfn.RANK.AVG(Table2[[#This Row],[1Y Return vs Nifty Z-Score]],Table2[1Y Return vs Nifty Z-Score])</f>
        <v>85</v>
      </c>
      <c r="AT41">
        <f>_xlfn.RANK.AVG(Table2[[#This Row],[6M Return vs Nifty Z-Score]],Table2[6M Return vs Nifty Z-Score])</f>
        <v>56</v>
      </c>
      <c r="AU41">
        <f>_xlfn.RANK.AVG(Table2[[#This Row],[Sharpe Ratio Z-Score]],Table2[Sharpe Ratio Z-Score])</f>
        <v>87</v>
      </c>
      <c r="AV41">
        <f>(Table2[[#This Row],[Rank 1Y]]+Table2[[#This Row],[Rank 6M]]+Table2[[#This Row],[Rank Sharpe]])/3</f>
        <v>76</v>
      </c>
    </row>
    <row r="42" spans="1:48" x14ac:dyDescent="0.3">
      <c r="A42" t="s">
        <v>214</v>
      </c>
      <c r="B42" t="s">
        <v>215</v>
      </c>
      <c r="C42" t="s">
        <v>3155</v>
      </c>
      <c r="D42" t="s">
        <v>159</v>
      </c>
      <c r="E42">
        <v>118549.536570639</v>
      </c>
      <c r="F42">
        <v>775.6</v>
      </c>
      <c r="G42">
        <v>75.173948336501596</v>
      </c>
      <c r="H42">
        <f>(Table2[[#This Row],[1Y Return vs Nifty]]-AVERAGE(Table2[1Y Return vs Nifty]))/_xlfn.STDEV.P(Table2[1Y Return vs Nifty])</f>
        <v>0.77713413006345089</v>
      </c>
      <c r="I42">
        <v>13.224830063682401</v>
      </c>
      <c r="J42">
        <f>(Table2[[#This Row],[1M Return vs Nifty]]-AVERAGE(Table2[1M Return vs Nifty]))/_xlfn.STDEV.P(Table2[1M Return vs Nifty])</f>
        <v>1.3414738058638545</v>
      </c>
      <c r="K42">
        <v>33.840975999134699</v>
      </c>
      <c r="L42">
        <f>(Table2[[#This Row],[6M Return vs Nifty]]-AVERAGE(Table2[6M Return vs Nifty]))/_xlfn.STDEV.P(Table2[6M Return vs Nifty])</f>
        <v>0.91878319308733747</v>
      </c>
      <c r="M42">
        <v>-3.1984831516951799</v>
      </c>
      <c r="N42">
        <f>(Table2[[#This Row],[1W Return vs Nifty]]-AVERAGE(Table2[1W Return vs Nifty]))/_xlfn.STDEV.P(Table2[1W Return vs Nifty])</f>
        <v>-0.66241145193617412</v>
      </c>
      <c r="O42">
        <v>792.34</v>
      </c>
      <c r="P42">
        <v>755.36206666957696</v>
      </c>
      <c r="Q42">
        <v>634.95183555628796</v>
      </c>
      <c r="R42">
        <v>38.392318808849097</v>
      </c>
      <c r="S42" s="1">
        <f>(Table2[[#This Row],[Close Price]]-Table2[[#This Row],[20D EMA]])/Table2[[#This Row],[20D EMA]]</f>
        <v>-2.1127293838503685E-2</v>
      </c>
      <c r="T42" s="1">
        <f>(Table2[[#This Row],[Close Price]]-Table2[[#This Row],[50D EMA]])/Table2[[#This Row],[50D EMA]]</f>
        <v>2.6792361204545204E-2</v>
      </c>
      <c r="U42" s="1">
        <f>(Table2[[#This Row],[Close Price]]-Table2[[#This Row],[200D EMA]])/Table2[[#This Row],[200D EMA]]</f>
        <v>0.2215099737769696</v>
      </c>
      <c r="V42">
        <v>1.6866631173133799</v>
      </c>
      <c r="W42">
        <v>762.85</v>
      </c>
      <c r="X42">
        <v>857.7</v>
      </c>
      <c r="Y42">
        <v>762.85</v>
      </c>
      <c r="Z42">
        <v>857.7</v>
      </c>
      <c r="AA42">
        <v>709.05</v>
      </c>
      <c r="AB42">
        <v>874.7</v>
      </c>
      <c r="AC42" s="1">
        <f>(Table2[[#This Row],[Close Price]]/Table2[[#This Row],[Day Low]])-1</f>
        <v>1.671363964082051E-2</v>
      </c>
      <c r="AD42" s="1">
        <f>(Table2[[#This Row],[Day High]]/Table2[[#This Row],[Close Price]])-1</f>
        <v>0.10585353274883968</v>
      </c>
      <c r="AE42" s="1">
        <f>(Table2[[#This Row],[Close Price]]/Table2[[#This Row],[Current Week Low]])-1</f>
        <v>1.671363964082051E-2</v>
      </c>
      <c r="AF42" s="1">
        <f>(Table2[[#This Row],[Current Week High]]/Table2[[#This Row],[Close Price]])-1</f>
        <v>0.10585353274883968</v>
      </c>
      <c r="AG42" s="1">
        <f>(Table2[[#This Row],[Close Price]]/Table2[[#This Row],[Current Month Low]])-1</f>
        <v>9.3857978985967261E-2</v>
      </c>
      <c r="AH42" s="1">
        <f>(Table2[[#This Row],[Current Month High]]/Table2[[#This Row],[Close Price]])-1</f>
        <v>0.12777204744713777</v>
      </c>
      <c r="AI42">
        <v>12.7772047447137</v>
      </c>
      <c r="AJ42">
        <v>115.924276169265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0.11</v>
      </c>
      <c r="AM42" t="s">
        <v>3192</v>
      </c>
      <c r="AN42">
        <v>5.04</v>
      </c>
      <c r="AO42" t="s">
        <v>3192</v>
      </c>
      <c r="AP42">
        <v>0.20988485562950299</v>
      </c>
      <c r="AQ42">
        <f>(Table2[[#This Row],[Sharpe Ratio]]-AVERAGE(Table2[Sharpe Ratio]))/_xlfn.STDEV.P(Table2[Sharpe Ratio])</f>
        <v>1.6915081737530702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4.066487850831539</v>
      </c>
      <c r="AS42">
        <f>_xlfn.RANK.AVG(Table2[[#This Row],[1Y Return vs Nifty Z-Score]],Table2[1Y Return vs Nifty Z-Score])</f>
        <v>124</v>
      </c>
      <c r="AT42">
        <f>_xlfn.RANK.AVG(Table2[[#This Row],[6M Return vs Nifty Z-Score]],Table2[6M Return vs Nifty Z-Score])</f>
        <v>95</v>
      </c>
      <c r="AU42">
        <f>_xlfn.RANK.AVG(Table2[[#This Row],[Sharpe Ratio Z-Score]],Table2[Sharpe Ratio Z-Score])</f>
        <v>26</v>
      </c>
      <c r="AV42">
        <f>(Table2[[#This Row],[Rank 1Y]]+Table2[[#This Row],[Rank 6M]]+Table2[[#This Row],[Rank Sharpe]])/3</f>
        <v>81.666666666666671</v>
      </c>
    </row>
    <row r="43" spans="1:48" x14ac:dyDescent="0.3">
      <c r="A43" t="s">
        <v>1032</v>
      </c>
      <c r="B43" t="s">
        <v>1033</v>
      </c>
      <c r="C43" t="s">
        <v>3155</v>
      </c>
      <c r="D43" t="s">
        <v>159</v>
      </c>
      <c r="E43">
        <v>13424.4571136</v>
      </c>
      <c r="F43">
        <v>13269.05</v>
      </c>
      <c r="G43">
        <v>179.04249225771699</v>
      </c>
      <c r="H43">
        <f>(Table2[[#This Row],[1Y Return vs Nifty]]-AVERAGE(Table2[1Y Return vs Nifty]))/_xlfn.STDEV.P(Table2[1Y Return vs Nifty])</f>
        <v>2.4926140089462154</v>
      </c>
      <c r="I43">
        <v>1.0346234041414699</v>
      </c>
      <c r="J43">
        <f>(Table2[[#This Row],[1M Return vs Nifty]]-AVERAGE(Table2[1M Return vs Nifty]))/_xlfn.STDEV.P(Table2[1M Return vs Nifty])</f>
        <v>-4.7860106985346325E-2</v>
      </c>
      <c r="K43">
        <v>16.622580663404701</v>
      </c>
      <c r="L43">
        <f>(Table2[[#This Row],[6M Return vs Nifty]]-AVERAGE(Table2[6M Return vs Nifty]))/_xlfn.STDEV.P(Table2[6M Return vs Nifty])</f>
        <v>0.35030861030804467</v>
      </c>
      <c r="M43">
        <v>-1.52396076872869</v>
      </c>
      <c r="N43">
        <f>(Table2[[#This Row],[1W Return vs Nifty]]-AVERAGE(Table2[1W Return vs Nifty]))/_xlfn.STDEV.P(Table2[1W Return vs Nifty])</f>
        <v>-0.34168059297369902</v>
      </c>
      <c r="O43">
        <v>13438.6</v>
      </c>
      <c r="P43">
        <v>13314.7932836004</v>
      </c>
      <c r="Q43">
        <v>10955.123026990501</v>
      </c>
      <c r="R43">
        <v>45.218451044571701</v>
      </c>
      <c r="S43" s="1">
        <f>(Table2[[#This Row],[Close Price]]-Table2[[#This Row],[20D EMA]])/Table2[[#This Row],[20D EMA]]</f>
        <v>-1.2616641614453968E-2</v>
      </c>
      <c r="T43" s="1">
        <f>(Table2[[#This Row],[Close Price]]-Table2[[#This Row],[50D EMA]])/Table2[[#This Row],[50D EMA]]</f>
        <v>-3.4355233781017173E-3</v>
      </c>
      <c r="U43" s="1">
        <f>(Table2[[#This Row],[Close Price]]-Table2[[#This Row],[200D EMA]])/Table2[[#This Row],[200D EMA]]</f>
        <v>0.2112187117669605</v>
      </c>
      <c r="V43">
        <v>1.1009320011002901</v>
      </c>
      <c r="W43">
        <v>13129.45</v>
      </c>
      <c r="X43">
        <v>13464.25</v>
      </c>
      <c r="Y43">
        <v>13129.45</v>
      </c>
      <c r="Z43">
        <v>13464.25</v>
      </c>
      <c r="AA43">
        <v>11396.35</v>
      </c>
      <c r="AB43">
        <v>14280</v>
      </c>
      <c r="AC43" s="1">
        <f>(Table2[[#This Row],[Close Price]]/Table2[[#This Row],[Day Low]])-1</f>
        <v>1.0632585523384419E-2</v>
      </c>
      <c r="AD43" s="1">
        <f>(Table2[[#This Row],[Day High]]/Table2[[#This Row],[Close Price]])-1</f>
        <v>1.4710925047384693E-2</v>
      </c>
      <c r="AE43" s="1">
        <f>(Table2[[#This Row],[Close Price]]/Table2[[#This Row],[Current Week Low]])-1</f>
        <v>1.0632585523384419E-2</v>
      </c>
      <c r="AF43" s="1">
        <f>(Table2[[#This Row],[Current Week High]]/Table2[[#This Row],[Close Price]])-1</f>
        <v>1.4710925047384693E-2</v>
      </c>
      <c r="AG43" s="1">
        <f>(Table2[[#This Row],[Close Price]]/Table2[[#This Row],[Current Month Low]])-1</f>
        <v>0.16432454250703077</v>
      </c>
      <c r="AH43" s="1">
        <f>(Table2[[#This Row],[Current Month High]]/Table2[[#This Row],[Close Price]])-1</f>
        <v>7.6188574163184253E-2</v>
      </c>
      <c r="AI43">
        <v>11.537751383859399</v>
      </c>
      <c r="AJ43">
        <v>211.06018871241801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0.02</v>
      </c>
      <c r="AM43" t="s">
        <v>3192</v>
      </c>
      <c r="AN43">
        <v>5.32</v>
      </c>
      <c r="AO43" t="s">
        <v>3192</v>
      </c>
      <c r="AP43">
        <v>0.228053804493632</v>
      </c>
      <c r="AQ43">
        <f>(Table2[[#This Row],[Sharpe Ratio]]-AVERAGE(Table2[Sharpe Ratio]))/_xlfn.STDEV.P(Table2[Sharpe Ratio])</f>
        <v>1.9033692643796514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4.3567511836748674</v>
      </c>
      <c r="AS43">
        <f>_xlfn.RANK.AVG(Table2[[#This Row],[1Y Return vs Nifty Z-Score]],Table2[1Y Return vs Nifty Z-Score])</f>
        <v>20</v>
      </c>
      <c r="AT43">
        <f>_xlfn.RANK.AVG(Table2[[#This Row],[6M Return vs Nifty Z-Score]],Table2[6M Return vs Nifty Z-Score])</f>
        <v>209</v>
      </c>
      <c r="AU43">
        <f>_xlfn.RANK.AVG(Table2[[#This Row],[Sharpe Ratio Z-Score]],Table2[Sharpe Ratio Z-Score])</f>
        <v>19</v>
      </c>
      <c r="AV43">
        <f>(Table2[[#This Row],[Rank 1Y]]+Table2[[#This Row],[Rank 6M]]+Table2[[#This Row],[Rank Sharpe]])/3</f>
        <v>82.666666666666671</v>
      </c>
    </row>
    <row r="44" spans="1:48" x14ac:dyDescent="0.3">
      <c r="A44" t="s">
        <v>924</v>
      </c>
      <c r="B44" t="s">
        <v>925</v>
      </c>
      <c r="C44" t="s">
        <v>3150</v>
      </c>
      <c r="D44" t="s">
        <v>51</v>
      </c>
      <c r="E44">
        <v>16364.81586909</v>
      </c>
      <c r="F44">
        <v>1066.6500000000001</v>
      </c>
      <c r="G44">
        <v>344.64229548198898</v>
      </c>
      <c r="H44">
        <f>(Table2[[#This Row],[1Y Return vs Nifty]]-AVERAGE(Table2[1Y Return vs Nifty]))/_xlfn.STDEV.P(Table2[1Y Return vs Nifty])</f>
        <v>5.2276396447504654</v>
      </c>
      <c r="I44">
        <v>7.9962600539840496</v>
      </c>
      <c r="J44">
        <f>(Table2[[#This Row],[1M Return vs Nifty]]-AVERAGE(Table2[1M Return vs Nifty]))/_xlfn.STDEV.P(Table2[1M Return vs Nifty])</f>
        <v>0.74556679353320732</v>
      </c>
      <c r="K44">
        <v>74.404429691387705</v>
      </c>
      <c r="L44">
        <f>(Table2[[#This Row],[6M Return vs Nifty]]-AVERAGE(Table2[6M Return vs Nifty]))/_xlfn.STDEV.P(Table2[6M Return vs Nifty])</f>
        <v>2.2580074334519558</v>
      </c>
      <c r="M44">
        <v>3.61625345954111</v>
      </c>
      <c r="N44">
        <f>(Table2[[#This Row],[1W Return vs Nifty]]-AVERAGE(Table2[1W Return vs Nifty]))/_xlfn.STDEV.P(Table2[1W Return vs Nifty])</f>
        <v>0.64285406685180724</v>
      </c>
      <c r="O44">
        <v>1020.84</v>
      </c>
      <c r="P44">
        <v>979.50226349964805</v>
      </c>
      <c r="Q44">
        <v>737.29084232338096</v>
      </c>
      <c r="R44">
        <v>63.097737229762402</v>
      </c>
      <c r="S44" s="1">
        <f>(Table2[[#This Row],[Close Price]]-Table2[[#This Row],[20D EMA]])/Table2[[#This Row],[20D EMA]]</f>
        <v>4.4874808980839363E-2</v>
      </c>
      <c r="T44" s="1">
        <f>(Table2[[#This Row],[Close Price]]-Table2[[#This Row],[50D EMA]])/Table2[[#This Row],[50D EMA]]</f>
        <v>8.8971449835126754E-2</v>
      </c>
      <c r="U44" s="1">
        <f>(Table2[[#This Row],[Close Price]]-Table2[[#This Row],[200D EMA]])/Table2[[#This Row],[200D EMA]]</f>
        <v>0.44671537847768344</v>
      </c>
      <c r="V44">
        <v>1.4339330666288801</v>
      </c>
      <c r="W44">
        <v>1052.75</v>
      </c>
      <c r="X44">
        <v>1100</v>
      </c>
      <c r="Y44">
        <v>1052.75</v>
      </c>
      <c r="Z44">
        <v>1100</v>
      </c>
      <c r="AA44">
        <v>915</v>
      </c>
      <c r="AB44">
        <v>1126.5</v>
      </c>
      <c r="AC44" s="1">
        <f>(Table2[[#This Row],[Close Price]]/Table2[[#This Row],[Day Low]])-1</f>
        <v>1.3203514604607003E-2</v>
      </c>
      <c r="AD44" s="1">
        <f>(Table2[[#This Row],[Day High]]/Table2[[#This Row],[Close Price]])-1</f>
        <v>3.1266113533023887E-2</v>
      </c>
      <c r="AE44" s="1">
        <f>(Table2[[#This Row],[Close Price]]/Table2[[#This Row],[Current Week Low]])-1</f>
        <v>1.3203514604607003E-2</v>
      </c>
      <c r="AF44" s="1">
        <f>(Table2[[#This Row],[Current Week High]]/Table2[[#This Row],[Close Price]])-1</f>
        <v>3.1266113533023887E-2</v>
      </c>
      <c r="AG44" s="1">
        <f>(Table2[[#This Row],[Close Price]]/Table2[[#This Row],[Current Month Low]])-1</f>
        <v>0.16573770491803286</v>
      </c>
      <c r="AH44" s="1">
        <f>(Table2[[#This Row],[Current Month High]]/Table2[[#This Row],[Close Price]])-1</f>
        <v>5.6110251722683024E-2</v>
      </c>
      <c r="AI44">
        <v>5.6110251722682998</v>
      </c>
      <c r="AJ44">
        <v>400.187573270808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0.13</v>
      </c>
      <c r="AM44" t="s">
        <v>3192</v>
      </c>
      <c r="AN44">
        <v>10.52</v>
      </c>
      <c r="AO44" t="s">
        <v>3192</v>
      </c>
      <c r="AP44">
        <v>9.9038454295450995E-2</v>
      </c>
      <c r="AQ44">
        <f>(Table2[[#This Row],[Sharpe Ratio]]-AVERAGE(Table2[Sharpe Ratio]))/_xlfn.STDEV.P(Table2[Sharpe Ratio])</f>
        <v>0.39897112858428979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9.2730390671717249</v>
      </c>
      <c r="AS44">
        <f>_xlfn.RANK.AVG(Table2[[#This Row],[1Y Return vs Nifty Z-Score]],Table2[1Y Return vs Nifty Z-Score])</f>
        <v>1</v>
      </c>
      <c r="AT44">
        <f>_xlfn.RANK.AVG(Table2[[#This Row],[6M Return vs Nifty Z-Score]],Table2[6M Return vs Nifty Z-Score])</f>
        <v>25</v>
      </c>
      <c r="AU44">
        <f>_xlfn.RANK.AVG(Table2[[#This Row],[Sharpe Ratio Z-Score]],Table2[Sharpe Ratio Z-Score])</f>
        <v>240</v>
      </c>
      <c r="AV44">
        <f>(Table2[[#This Row],[Rank 1Y]]+Table2[[#This Row],[Rank 6M]]+Table2[[#This Row],[Rank Sharpe]])/3</f>
        <v>88.666666666666671</v>
      </c>
    </row>
    <row r="45" spans="1:48" x14ac:dyDescent="0.3">
      <c r="A45" t="s">
        <v>593</v>
      </c>
      <c r="B45" t="s">
        <v>594</v>
      </c>
      <c r="C45" t="s">
        <v>3160</v>
      </c>
      <c r="D45" t="s">
        <v>168</v>
      </c>
      <c r="E45">
        <v>33405.0433854</v>
      </c>
      <c r="F45">
        <v>7717.35</v>
      </c>
      <c r="G45">
        <v>183.92093068438999</v>
      </c>
      <c r="H45">
        <f>(Table2[[#This Row],[1Y Return vs Nifty]]-AVERAGE(Table2[1Y Return vs Nifty]))/_xlfn.STDEV.P(Table2[1Y Return vs Nifty])</f>
        <v>2.5731856877758892</v>
      </c>
      <c r="I45">
        <v>22.15015136561</v>
      </c>
      <c r="J45">
        <f>(Table2[[#This Row],[1M Return vs Nifty]]-AVERAGE(Table2[1M Return vs Nifty]))/_xlfn.STDEV.P(Table2[1M Return vs Nifty])</f>
        <v>2.3587044332165146</v>
      </c>
      <c r="K45">
        <v>101.36639341788501</v>
      </c>
      <c r="L45">
        <f>(Table2[[#This Row],[6M Return vs Nifty]]-AVERAGE(Table2[6M Return vs Nifty]))/_xlfn.STDEV.P(Table2[6M Return vs Nifty])</f>
        <v>3.1481711671493366</v>
      </c>
      <c r="M45">
        <v>-1.12545486555397</v>
      </c>
      <c r="N45">
        <f>(Table2[[#This Row],[1W Return vs Nifty]]-AVERAGE(Table2[1W Return vs Nifty]))/_xlfn.STDEV.P(Table2[1W Return vs Nifty])</f>
        <v>-0.26535247581803678</v>
      </c>
      <c r="O45">
        <v>7840.59</v>
      </c>
      <c r="P45">
        <v>7217.1898215232604</v>
      </c>
      <c r="Q45">
        <v>5356.2130317105402</v>
      </c>
      <c r="R45">
        <v>40.036370944433898</v>
      </c>
      <c r="S45" s="1">
        <f>(Table2[[#This Row],[Close Price]]-Table2[[#This Row],[20D EMA]])/Table2[[#This Row],[20D EMA]]</f>
        <v>-1.5718204879989872E-2</v>
      </c>
      <c r="T45" s="1">
        <f>(Table2[[#This Row],[Close Price]]-Table2[[#This Row],[50D EMA]])/Table2[[#This Row],[50D EMA]]</f>
        <v>6.9301236470897767E-2</v>
      </c>
      <c r="U45" s="1">
        <f>(Table2[[#This Row],[Close Price]]-Table2[[#This Row],[200D EMA]])/Table2[[#This Row],[200D EMA]]</f>
        <v>0.44082207976246535</v>
      </c>
      <c r="V45">
        <v>0.67956755599141705</v>
      </c>
      <c r="W45">
        <v>7682.75</v>
      </c>
      <c r="X45">
        <v>8112.15</v>
      </c>
      <c r="Y45">
        <v>7682.75</v>
      </c>
      <c r="Z45">
        <v>8112.15</v>
      </c>
      <c r="AA45">
        <v>7385.25</v>
      </c>
      <c r="AB45">
        <v>8750</v>
      </c>
      <c r="AC45" s="1">
        <f>(Table2[[#This Row],[Close Price]]/Table2[[#This Row],[Day Low]])-1</f>
        <v>4.5035957176793318E-3</v>
      </c>
      <c r="AD45" s="1">
        <f>(Table2[[#This Row],[Day High]]/Table2[[#This Row],[Close Price]])-1</f>
        <v>5.1157456899064924E-2</v>
      </c>
      <c r="AE45" s="1">
        <f>(Table2[[#This Row],[Close Price]]/Table2[[#This Row],[Current Week Low]])-1</f>
        <v>4.5035957176793318E-3</v>
      </c>
      <c r="AF45" s="1">
        <f>(Table2[[#This Row],[Current Week High]]/Table2[[#This Row],[Close Price]])-1</f>
        <v>5.1157456899064924E-2</v>
      </c>
      <c r="AG45" s="1">
        <f>(Table2[[#This Row],[Close Price]]/Table2[[#This Row],[Current Month Low]])-1</f>
        <v>4.4968010561592386E-2</v>
      </c>
      <c r="AH45" s="1">
        <f>(Table2[[#This Row],[Current Month High]]/Table2[[#This Row],[Close Price]])-1</f>
        <v>0.13380888517431488</v>
      </c>
      <c r="AI45">
        <v>13.3808885174314</v>
      </c>
      <c r="AJ45">
        <v>217.58641975308601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0.33</v>
      </c>
      <c r="AM45" t="s">
        <v>3192</v>
      </c>
      <c r="AN45">
        <v>-4.8600000000000003</v>
      </c>
      <c r="AO45" t="s">
        <v>3191</v>
      </c>
      <c r="AP45">
        <v>9.9879874242441005E-2</v>
      </c>
      <c r="AQ45">
        <f>(Table2[[#This Row],[Sharpe Ratio]]-AVERAGE(Table2[Sharpe Ratio]))/_xlfn.STDEV.P(Table2[Sharpe Ratio])</f>
        <v>0.40878260138755201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8.2234914137112547</v>
      </c>
      <c r="AS45">
        <f>_xlfn.RANK.AVG(Table2[[#This Row],[1Y Return vs Nifty Z-Score]],Table2[1Y Return vs Nifty Z-Score])</f>
        <v>19</v>
      </c>
      <c r="AT45">
        <f>_xlfn.RANK.AVG(Table2[[#This Row],[6M Return vs Nifty Z-Score]],Table2[6M Return vs Nifty Z-Score])</f>
        <v>11</v>
      </c>
      <c r="AU45">
        <f>_xlfn.RANK.AVG(Table2[[#This Row],[Sharpe Ratio Z-Score]],Table2[Sharpe Ratio Z-Score])</f>
        <v>238</v>
      </c>
      <c r="AV45">
        <f>(Table2[[#This Row],[Rank 1Y]]+Table2[[#This Row],[Rank 6M]]+Table2[[#This Row],[Rank Sharpe]])/3</f>
        <v>89.333333333333329</v>
      </c>
    </row>
    <row r="46" spans="1:48" x14ac:dyDescent="0.3">
      <c r="A46" t="s">
        <v>502</v>
      </c>
      <c r="B46" t="s">
        <v>503</v>
      </c>
      <c r="C46" t="s">
        <v>3156</v>
      </c>
      <c r="D46" t="s">
        <v>300</v>
      </c>
      <c r="E46">
        <v>41489.979996579998</v>
      </c>
      <c r="F46">
        <v>2017.85</v>
      </c>
      <c r="G46">
        <v>101.716865475044</v>
      </c>
      <c r="H46">
        <f>(Table2[[#This Row],[1Y Return vs Nifty]]-AVERAGE(Table2[1Y Return vs Nifty]))/_xlfn.STDEV.P(Table2[1Y Return vs Nifty])</f>
        <v>1.2155136293713409</v>
      </c>
      <c r="I46">
        <v>7.9457668900178096</v>
      </c>
      <c r="J46">
        <f>(Table2[[#This Row],[1M Return vs Nifty]]-AVERAGE(Table2[1M Return vs Nifty]))/_xlfn.STDEV.P(Table2[1M Return vs Nifty])</f>
        <v>0.73981202111427991</v>
      </c>
      <c r="K46">
        <v>26.666339231304899</v>
      </c>
      <c r="L46">
        <f>(Table2[[#This Row],[6M Return vs Nifty]]-AVERAGE(Table2[6M Return vs Nifty]))/_xlfn.STDEV.P(Table2[6M Return vs Nifty])</f>
        <v>0.68190870137895543</v>
      </c>
      <c r="M46">
        <v>1.22235756010534</v>
      </c>
      <c r="N46">
        <f>(Table2[[#This Row],[1W Return vs Nifty]]-AVERAGE(Table2[1W Return vs Nifty]))/_xlfn.STDEV.P(Table2[1W Return vs Nifty])</f>
        <v>0.18433747973244211</v>
      </c>
      <c r="O46">
        <v>1997.48</v>
      </c>
      <c r="P46">
        <v>1899.2503804584001</v>
      </c>
      <c r="Q46">
        <v>1559.92619683931</v>
      </c>
      <c r="R46">
        <v>51.286135732027901</v>
      </c>
      <c r="S46" s="1">
        <f>(Table2[[#This Row],[Close Price]]-Table2[[#This Row],[20D EMA]])/Table2[[#This Row],[20D EMA]]</f>
        <v>1.0197849290105478E-2</v>
      </c>
      <c r="T46" s="1">
        <f>(Table2[[#This Row],[Close Price]]-Table2[[#This Row],[50D EMA]])/Table2[[#This Row],[50D EMA]]</f>
        <v>6.2445489421449972E-2</v>
      </c>
      <c r="U46" s="1">
        <f>(Table2[[#This Row],[Close Price]]-Table2[[#This Row],[200D EMA]])/Table2[[#This Row],[200D EMA]]</f>
        <v>0.29355478745630759</v>
      </c>
      <c r="V46">
        <v>0.92946775594793396</v>
      </c>
      <c r="W46">
        <v>1998.05</v>
      </c>
      <c r="X46">
        <v>2054.0500000000002</v>
      </c>
      <c r="Y46">
        <v>1998.05</v>
      </c>
      <c r="Z46">
        <v>2054.0500000000002</v>
      </c>
      <c r="AA46">
        <v>1890.25</v>
      </c>
      <c r="AB46">
        <v>2175.9</v>
      </c>
      <c r="AC46" s="1">
        <f>(Table2[[#This Row],[Close Price]]/Table2[[#This Row],[Day Low]])-1</f>
        <v>9.9096619203722369E-3</v>
      </c>
      <c r="AD46" s="1">
        <f>(Table2[[#This Row],[Day High]]/Table2[[#This Row],[Close Price]])-1</f>
        <v>1.7939886512872816E-2</v>
      </c>
      <c r="AE46" s="1">
        <f>(Table2[[#This Row],[Close Price]]/Table2[[#This Row],[Current Week Low]])-1</f>
        <v>9.9096619203722369E-3</v>
      </c>
      <c r="AF46" s="1">
        <f>(Table2[[#This Row],[Current Week High]]/Table2[[#This Row],[Close Price]])-1</f>
        <v>1.7939886512872816E-2</v>
      </c>
      <c r="AG46" s="1">
        <f>(Table2[[#This Row],[Close Price]]/Table2[[#This Row],[Current Month Low]])-1</f>
        <v>6.750429837323102E-2</v>
      </c>
      <c r="AH46" s="1">
        <f>(Table2[[#This Row],[Current Month High]]/Table2[[#This Row],[Close Price]])-1</f>
        <v>7.8325940976782249E-2</v>
      </c>
      <c r="AI46">
        <v>9.0046336447208795</v>
      </c>
      <c r="AJ46">
        <v>147.89312039312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0.13</v>
      </c>
      <c r="AM46" t="s">
        <v>3192</v>
      </c>
      <c r="AN46">
        <v>-6.02</v>
      </c>
      <c r="AO46" t="s">
        <v>3191</v>
      </c>
      <c r="AP46">
        <v>0.18648270814380599</v>
      </c>
      <c r="AQ46">
        <f>(Table2[[#This Row],[Sharpe Ratio]]-AVERAGE(Table2[Sharpe Ratio]))/_xlfn.STDEV.P(Table2[Sharpe Ratio])</f>
        <v>1.4186247765680813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4.2401966081650997</v>
      </c>
      <c r="AS46">
        <f>_xlfn.RANK.AVG(Table2[[#This Row],[1Y Return vs Nifty Z-Score]],Table2[1Y Return vs Nifty Z-Score])</f>
        <v>80</v>
      </c>
      <c r="AT46">
        <f>_xlfn.RANK.AVG(Table2[[#This Row],[6M Return vs Nifty Z-Score]],Table2[6M Return vs Nifty Z-Score])</f>
        <v>131</v>
      </c>
      <c r="AU46">
        <f>_xlfn.RANK.AVG(Table2[[#This Row],[Sharpe Ratio Z-Score]],Table2[Sharpe Ratio Z-Score])</f>
        <v>64</v>
      </c>
      <c r="AV46">
        <f>(Table2[[#This Row],[Rank 1Y]]+Table2[[#This Row],[Rank 6M]]+Table2[[#This Row],[Rank Sharpe]])/3</f>
        <v>91.666666666666671</v>
      </c>
    </row>
    <row r="47" spans="1:48" x14ac:dyDescent="0.3">
      <c r="A47" t="s">
        <v>339</v>
      </c>
      <c r="B47" t="s">
        <v>340</v>
      </c>
      <c r="C47" t="s">
        <v>3159</v>
      </c>
      <c r="D47" t="s">
        <v>130</v>
      </c>
      <c r="E47">
        <v>75476.858553359998</v>
      </c>
      <c r="F47">
        <v>1752.3</v>
      </c>
      <c r="G47">
        <v>107.961662698773</v>
      </c>
      <c r="H47">
        <f>(Table2[[#This Row],[1Y Return vs Nifty]]-AVERAGE(Table2[1Y Return vs Nifty]))/_xlfn.STDEV.P(Table2[1Y Return vs Nifty])</f>
        <v>1.3186519191805806</v>
      </c>
      <c r="I47">
        <v>-3.03623825131465</v>
      </c>
      <c r="J47">
        <f>(Table2[[#This Row],[1M Return vs Nifty]]-AVERAGE(Table2[1M Return vs Nifty]))/_xlfn.STDEV.P(Table2[1M Return vs Nifty])</f>
        <v>-0.51182157297214326</v>
      </c>
      <c r="K47">
        <v>29.091083418748202</v>
      </c>
      <c r="L47">
        <f>(Table2[[#This Row],[6M Return vs Nifty]]-AVERAGE(Table2[6M Return vs Nifty]))/_xlfn.STDEV.P(Table2[6M Return vs Nifty])</f>
        <v>0.76196293485581201</v>
      </c>
      <c r="M47">
        <v>-4.0777125020037701</v>
      </c>
      <c r="N47">
        <f>(Table2[[#This Row],[1W Return vs Nifty]]-AVERAGE(Table2[1W Return vs Nifty]))/_xlfn.STDEV.P(Table2[1W Return vs Nifty])</f>
        <v>-0.83081528315276554</v>
      </c>
      <c r="O47">
        <v>1821.27</v>
      </c>
      <c r="P47">
        <v>1808.29502689885</v>
      </c>
      <c r="Q47">
        <v>1543.86381262039</v>
      </c>
      <c r="R47">
        <v>33.701993348538899</v>
      </c>
      <c r="S47" s="1">
        <f>(Table2[[#This Row],[Close Price]]-Table2[[#This Row],[20D EMA]])/Table2[[#This Row],[20D EMA]]</f>
        <v>-3.7869179199130291E-2</v>
      </c>
      <c r="T47" s="1">
        <f>(Table2[[#This Row],[Close Price]]-Table2[[#This Row],[50D EMA]])/Table2[[#This Row],[50D EMA]]</f>
        <v>-3.0965647787506857E-2</v>
      </c>
      <c r="U47" s="1">
        <f>(Table2[[#This Row],[Close Price]]-Table2[[#This Row],[200D EMA]])/Table2[[#This Row],[200D EMA]]</f>
        <v>0.1350094390941339</v>
      </c>
      <c r="V47">
        <v>0.39347102269120898</v>
      </c>
      <c r="W47">
        <v>1725.05</v>
      </c>
      <c r="X47">
        <v>1791.9</v>
      </c>
      <c r="Y47">
        <v>1725.05</v>
      </c>
      <c r="Z47">
        <v>1791.9</v>
      </c>
      <c r="AA47">
        <v>1687.1</v>
      </c>
      <c r="AB47">
        <v>1909.85</v>
      </c>
      <c r="AC47" s="1">
        <f>(Table2[[#This Row],[Close Price]]/Table2[[#This Row],[Day Low]])-1</f>
        <v>1.5796643575548552E-2</v>
      </c>
      <c r="AD47" s="1">
        <f>(Table2[[#This Row],[Day High]]/Table2[[#This Row],[Close Price]])-1</f>
        <v>2.2598870056497189E-2</v>
      </c>
      <c r="AE47" s="1">
        <f>(Table2[[#This Row],[Close Price]]/Table2[[#This Row],[Current Week Low]])-1</f>
        <v>1.5796643575548552E-2</v>
      </c>
      <c r="AF47" s="1">
        <f>(Table2[[#This Row],[Current Week High]]/Table2[[#This Row],[Close Price]])-1</f>
        <v>2.2598870056497189E-2</v>
      </c>
      <c r="AG47" s="1">
        <f>(Table2[[#This Row],[Close Price]]/Table2[[#This Row],[Current Month Low]])-1</f>
        <v>3.8646197617212996E-2</v>
      </c>
      <c r="AH47" s="1">
        <f>(Table2[[#This Row],[Current Month High]]/Table2[[#This Row],[Close Price]])-1</f>
        <v>8.9910403469725564E-2</v>
      </c>
      <c r="AI47">
        <v>18.404382811162399</v>
      </c>
      <c r="AJ47">
        <v>146.45569620253099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0.04</v>
      </c>
      <c r="AM47" t="s">
        <v>3192</v>
      </c>
      <c r="AN47">
        <v>-0.2</v>
      </c>
      <c r="AO47" t="s">
        <v>3191</v>
      </c>
      <c r="AP47">
        <v>0.168569630954639</v>
      </c>
      <c r="AQ47">
        <f>(Table2[[#This Row],[Sharpe Ratio]]-AVERAGE(Table2[Sharpe Ratio]))/_xlfn.STDEV.P(Table2[Sharpe Ratio])</f>
        <v>1.209747306651938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1.9477253045634213</v>
      </c>
      <c r="AS47">
        <f>_xlfn.RANK.AVG(Table2[[#This Row],[1Y Return vs Nifty Z-Score]],Table2[1Y Return vs Nifty Z-Score])</f>
        <v>73</v>
      </c>
      <c r="AT47">
        <f>_xlfn.RANK.AVG(Table2[[#This Row],[6M Return vs Nifty Z-Score]],Table2[6M Return vs Nifty Z-Score])</f>
        <v>117</v>
      </c>
      <c r="AU47">
        <f>_xlfn.RANK.AVG(Table2[[#This Row],[Sharpe Ratio Z-Score]],Table2[Sharpe Ratio Z-Score])</f>
        <v>89</v>
      </c>
      <c r="AV47">
        <f>(Table2[[#This Row],[Rank 1Y]]+Table2[[#This Row],[Rank 6M]]+Table2[[#This Row],[Rank Sharpe]])/3</f>
        <v>93</v>
      </c>
    </row>
    <row r="48" spans="1:48" x14ac:dyDescent="0.3">
      <c r="A48" t="s">
        <v>289</v>
      </c>
      <c r="B48" t="s">
        <v>290</v>
      </c>
      <c r="C48" t="s">
        <v>3151</v>
      </c>
      <c r="D48" t="s">
        <v>80</v>
      </c>
      <c r="E48">
        <v>94539.724496719995</v>
      </c>
      <c r="F48">
        <v>1967.05</v>
      </c>
      <c r="G48">
        <v>145.30019044006599</v>
      </c>
      <c r="H48">
        <f>(Table2[[#This Row],[1Y Return vs Nifty]]-AVERAGE(Table2[1Y Return vs Nifty]))/_xlfn.STDEV.P(Table2[1Y Return vs Nifty])</f>
        <v>1.9353303728217408</v>
      </c>
      <c r="I48">
        <v>6.8438128013092703</v>
      </c>
      <c r="J48">
        <f>(Table2[[#This Row],[1M Return vs Nifty]]-AVERAGE(Table2[1M Return vs Nifty]))/_xlfn.STDEV.P(Table2[1M Return vs Nifty])</f>
        <v>0.61422086186618341</v>
      </c>
      <c r="K48">
        <v>21.321107615674801</v>
      </c>
      <c r="L48">
        <f>(Table2[[#This Row],[6M Return vs Nifty]]-AVERAGE(Table2[6M Return vs Nifty]))/_xlfn.STDEV.P(Table2[6M Return vs Nifty])</f>
        <v>0.50543300470073316</v>
      </c>
      <c r="M48">
        <v>3.6552415191182699</v>
      </c>
      <c r="N48">
        <f>(Table2[[#This Row],[1W Return vs Nifty]]-AVERAGE(Table2[1W Return vs Nifty]))/_xlfn.STDEV.P(Table2[1W Return vs Nifty])</f>
        <v>0.65032167311653222</v>
      </c>
      <c r="O48">
        <v>1896.25</v>
      </c>
      <c r="P48">
        <v>1810.15848626345</v>
      </c>
      <c r="Q48">
        <v>1482.52925230599</v>
      </c>
      <c r="R48">
        <v>63.846803751094797</v>
      </c>
      <c r="S48" s="1">
        <f>(Table2[[#This Row],[Close Price]]-Table2[[#This Row],[20D EMA]])/Table2[[#This Row],[20D EMA]]</f>
        <v>3.7336849044166093E-2</v>
      </c>
      <c r="T48" s="1">
        <f>(Table2[[#This Row],[Close Price]]-Table2[[#This Row],[50D EMA]])/Table2[[#This Row],[50D EMA]]</f>
        <v>8.6672805131227632E-2</v>
      </c>
      <c r="U48" s="1">
        <f>(Table2[[#This Row],[Close Price]]-Table2[[#This Row],[200D EMA]])/Table2[[#This Row],[200D EMA]]</f>
        <v>0.32682036252597746</v>
      </c>
      <c r="V48">
        <v>0.879704260418256</v>
      </c>
      <c r="W48">
        <v>1950</v>
      </c>
      <c r="X48">
        <v>1991.4</v>
      </c>
      <c r="Y48">
        <v>1950</v>
      </c>
      <c r="Z48">
        <v>1991.4</v>
      </c>
      <c r="AA48">
        <v>1753.7</v>
      </c>
      <c r="AB48">
        <v>1993</v>
      </c>
      <c r="AC48" s="1">
        <f>(Table2[[#This Row],[Close Price]]/Table2[[#This Row],[Day Low]])-1</f>
        <v>8.7435897435896859E-3</v>
      </c>
      <c r="AD48" s="1">
        <f>(Table2[[#This Row],[Day High]]/Table2[[#This Row],[Close Price]])-1</f>
        <v>1.2378943087364425E-2</v>
      </c>
      <c r="AE48" s="1">
        <f>(Table2[[#This Row],[Close Price]]/Table2[[#This Row],[Current Week Low]])-1</f>
        <v>8.7435897435896859E-3</v>
      </c>
      <c r="AF48" s="1">
        <f>(Table2[[#This Row],[Current Week High]]/Table2[[#This Row],[Close Price]])-1</f>
        <v>1.2378943087364425E-2</v>
      </c>
      <c r="AG48" s="1">
        <f>(Table2[[#This Row],[Close Price]]/Table2[[#This Row],[Current Month Low]])-1</f>
        <v>0.12165706791355424</v>
      </c>
      <c r="AH48" s="1">
        <f>(Table2[[#This Row],[Current Month High]]/Table2[[#This Row],[Close Price]])-1</f>
        <v>1.3192343865178868E-2</v>
      </c>
      <c r="AI48">
        <v>1.3192343865178799</v>
      </c>
      <c r="AJ48">
        <v>184.27632054339099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0.18</v>
      </c>
      <c r="AM48" t="s">
        <v>3192</v>
      </c>
      <c r="AN48">
        <v>5.88</v>
      </c>
      <c r="AO48" t="s">
        <v>3192</v>
      </c>
      <c r="AP48">
        <v>0.17040891057665</v>
      </c>
      <c r="AQ48">
        <f>(Table2[[#This Row],[Sharpe Ratio]]-AVERAGE(Table2[Sharpe Ratio]))/_xlfn.STDEV.P(Table2[Sharpe Ratio])</f>
        <v>1.2311944354649771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4.9365003479701661</v>
      </c>
      <c r="AS48">
        <f>_xlfn.RANK.AVG(Table2[[#This Row],[1Y Return vs Nifty Z-Score]],Table2[1Y Return vs Nifty Z-Score])</f>
        <v>36</v>
      </c>
      <c r="AT48">
        <f>_xlfn.RANK.AVG(Table2[[#This Row],[6M Return vs Nifty Z-Score]],Table2[6M Return vs Nifty Z-Score])</f>
        <v>165</v>
      </c>
      <c r="AU48">
        <f>_xlfn.RANK.AVG(Table2[[#This Row],[Sharpe Ratio Z-Score]],Table2[Sharpe Ratio Z-Score])</f>
        <v>85</v>
      </c>
      <c r="AV48">
        <f>(Table2[[#This Row],[Rank 1Y]]+Table2[[#This Row],[Rank 6M]]+Table2[[#This Row],[Rank Sharpe]])/3</f>
        <v>95.333333333333329</v>
      </c>
    </row>
    <row r="49" spans="1:48" x14ac:dyDescent="0.3">
      <c r="A49" t="s">
        <v>919</v>
      </c>
      <c r="B49" t="s">
        <v>920</v>
      </c>
      <c r="C49" t="s">
        <v>3152</v>
      </c>
      <c r="D49" t="s">
        <v>506</v>
      </c>
      <c r="E49">
        <v>16412.712752660002</v>
      </c>
      <c r="F49">
        <v>592.1</v>
      </c>
      <c r="G49">
        <v>96.040095934042697</v>
      </c>
      <c r="H49">
        <f>(Table2[[#This Row],[1Y Return vs Nifty]]-AVERAGE(Table2[1Y Return vs Nifty]))/_xlfn.STDEV.P(Table2[1Y Return vs Nifty])</f>
        <v>1.1217568137176153</v>
      </c>
      <c r="I49">
        <v>0.23940739404925701</v>
      </c>
      <c r="J49">
        <f>(Table2[[#This Row],[1M Return vs Nifty]]-AVERAGE(Table2[1M Return vs Nifty]))/_xlfn.STDEV.P(Table2[1M Return vs Nifty])</f>
        <v>-0.13849192330463997</v>
      </c>
      <c r="K49">
        <v>18.123856765031</v>
      </c>
      <c r="L49">
        <f>(Table2[[#This Row],[6M Return vs Nifty]]-AVERAGE(Table2[6M Return vs Nifty]))/_xlfn.STDEV.P(Table2[6M Return vs Nifty])</f>
        <v>0.39987404825205336</v>
      </c>
      <c r="M49">
        <v>-0.98342030203797104</v>
      </c>
      <c r="N49">
        <f>(Table2[[#This Row],[1W Return vs Nifty]]-AVERAGE(Table2[1W Return vs Nifty]))/_xlfn.STDEV.P(Table2[1W Return vs Nifty])</f>
        <v>-0.2381477826934551</v>
      </c>
      <c r="O49">
        <v>606.75</v>
      </c>
      <c r="P49">
        <v>607.48840021519095</v>
      </c>
      <c r="Q49">
        <v>525.91726283040805</v>
      </c>
      <c r="R49">
        <v>35.798689416197099</v>
      </c>
      <c r="S49" s="1">
        <f>(Table2[[#This Row],[Close Price]]-Table2[[#This Row],[20D EMA]])/Table2[[#This Row],[20D EMA]]</f>
        <v>-2.4145035022661684E-2</v>
      </c>
      <c r="T49" s="1">
        <f>(Table2[[#This Row],[Close Price]]-Table2[[#This Row],[50D EMA]])/Table2[[#This Row],[50D EMA]]</f>
        <v>-2.5331183623818802E-2</v>
      </c>
      <c r="U49" s="1">
        <f>(Table2[[#This Row],[Close Price]]-Table2[[#This Row],[200D EMA]])/Table2[[#This Row],[200D EMA]]</f>
        <v>0.12584248863291991</v>
      </c>
      <c r="V49">
        <v>0.46462957870089</v>
      </c>
      <c r="W49">
        <v>589.4</v>
      </c>
      <c r="X49">
        <v>600.70000000000005</v>
      </c>
      <c r="Y49">
        <v>589.4</v>
      </c>
      <c r="Z49">
        <v>600.70000000000005</v>
      </c>
      <c r="AA49">
        <v>576.70000000000005</v>
      </c>
      <c r="AB49">
        <v>650</v>
      </c>
      <c r="AC49" s="1">
        <f>(Table2[[#This Row],[Close Price]]/Table2[[#This Row],[Day Low]])-1</f>
        <v>4.5809297590770903E-3</v>
      </c>
      <c r="AD49" s="1">
        <f>(Table2[[#This Row],[Day High]]/Table2[[#This Row],[Close Price]])-1</f>
        <v>1.4524573551764952E-2</v>
      </c>
      <c r="AE49" s="1">
        <f>(Table2[[#This Row],[Close Price]]/Table2[[#This Row],[Current Week Low]])-1</f>
        <v>4.5809297590770903E-3</v>
      </c>
      <c r="AF49" s="1">
        <f>(Table2[[#This Row],[Current Week High]]/Table2[[#This Row],[Close Price]])-1</f>
        <v>1.4524573551764952E-2</v>
      </c>
      <c r="AG49" s="1">
        <f>(Table2[[#This Row],[Close Price]]/Table2[[#This Row],[Current Month Low]])-1</f>
        <v>2.6703658748049142E-2</v>
      </c>
      <c r="AH49" s="1">
        <f>(Table2[[#This Row],[Current Month High]]/Table2[[#This Row],[Close Price]])-1</f>
        <v>9.7787535889207966E-2</v>
      </c>
      <c r="AI49">
        <v>22.276642459044002</v>
      </c>
      <c r="AJ49">
        <v>132.743710691823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0.02</v>
      </c>
      <c r="AM49" t="s">
        <v>3192</v>
      </c>
      <c r="AN49">
        <v>-7.58</v>
      </c>
      <c r="AO49" t="s">
        <v>3191</v>
      </c>
      <c r="AP49">
        <v>0.23463591960425101</v>
      </c>
      <c r="AQ49">
        <f>(Table2[[#This Row],[Sharpe Ratio]]-AVERAGE(Table2[Sharpe Ratio]))/_xlfn.STDEV.P(Table2[Sharpe Ratio])</f>
        <v>1.9801207647770462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93</v>
      </c>
      <c r="AT49">
        <f>_xlfn.RANK.AVG(Table2[[#This Row],[6M Return vs Nifty Z-Score]],Table2[6M Return vs Nifty Z-Score])</f>
        <v>189</v>
      </c>
      <c r="AU49">
        <f>_xlfn.RANK.AVG(Table2[[#This Row],[Sharpe Ratio Z-Score]],Table2[Sharpe Ratio Z-Score])</f>
        <v>17</v>
      </c>
      <c r="AV49">
        <f>(Table2[[#This Row],[Rank 1Y]]+Table2[[#This Row],[Rank 6M]]+Table2[[#This Row],[Rank Sharpe]])/3</f>
        <v>99.666666666666671</v>
      </c>
    </row>
    <row r="50" spans="1:48" x14ac:dyDescent="0.3">
      <c r="A50" t="s">
        <v>726</v>
      </c>
      <c r="B50" t="s">
        <v>727</v>
      </c>
      <c r="C50" t="s">
        <v>3155</v>
      </c>
      <c r="D50" t="s">
        <v>159</v>
      </c>
      <c r="E50">
        <v>24328.709536455</v>
      </c>
      <c r="F50">
        <v>765.35</v>
      </c>
      <c r="G50">
        <v>94.298349487255194</v>
      </c>
      <c r="H50">
        <f>(Table2[[#This Row],[1Y Return vs Nifty]]-AVERAGE(Table2[1Y Return vs Nifty]))/_xlfn.STDEV.P(Table2[1Y Return vs Nifty])</f>
        <v>1.0929903472708933</v>
      </c>
      <c r="I50">
        <v>10.4988484260899</v>
      </c>
      <c r="J50">
        <f>(Table2[[#This Row],[1M Return vs Nifty]]-AVERAGE(Table2[1M Return vs Nifty]))/_xlfn.STDEV.P(Table2[1M Return vs Nifty])</f>
        <v>1.0307900873112039</v>
      </c>
      <c r="K50">
        <v>32.280727014263398</v>
      </c>
      <c r="L50">
        <f>(Table2[[#This Row],[6M Return vs Nifty]]-AVERAGE(Table2[6M Return vs Nifty]))/_xlfn.STDEV.P(Table2[6M Return vs Nifty])</f>
        <v>0.86727073368492225</v>
      </c>
      <c r="M50">
        <v>-0.36701847425305301</v>
      </c>
      <c r="N50">
        <f>(Table2[[#This Row],[1W Return vs Nifty]]-AVERAGE(Table2[1W Return vs Nifty]))/_xlfn.STDEV.P(Table2[1W Return vs Nifty])</f>
        <v>-0.1200848116024006</v>
      </c>
      <c r="O50">
        <v>754.1</v>
      </c>
      <c r="P50">
        <v>727.56896941457705</v>
      </c>
      <c r="Q50">
        <v>606.42968992002295</v>
      </c>
      <c r="R50">
        <v>51.526894329324797</v>
      </c>
      <c r="S50" s="1">
        <f>(Table2[[#This Row],[Close Price]]-Table2[[#This Row],[20D EMA]])/Table2[[#This Row],[20D EMA]]</f>
        <v>1.4918445829465587E-2</v>
      </c>
      <c r="T50" s="1">
        <f>(Table2[[#This Row],[Close Price]]-Table2[[#This Row],[50D EMA]])/Table2[[#This Row],[50D EMA]]</f>
        <v>5.1927765165442216E-2</v>
      </c>
      <c r="U50" s="1">
        <f>(Table2[[#This Row],[Close Price]]-Table2[[#This Row],[200D EMA]])/Table2[[#This Row],[200D EMA]]</f>
        <v>0.26205892079745596</v>
      </c>
      <c r="V50">
        <v>1.05922386257429</v>
      </c>
      <c r="W50">
        <v>757.05</v>
      </c>
      <c r="X50">
        <v>783.9</v>
      </c>
      <c r="Y50">
        <v>757.05</v>
      </c>
      <c r="Z50">
        <v>783.9</v>
      </c>
      <c r="AA50">
        <v>641.75</v>
      </c>
      <c r="AB50">
        <v>821.95</v>
      </c>
      <c r="AC50" s="1">
        <f>(Table2[[#This Row],[Close Price]]/Table2[[#This Row],[Day Low]])-1</f>
        <v>1.0963608744468667E-2</v>
      </c>
      <c r="AD50" s="1">
        <f>(Table2[[#This Row],[Day High]]/Table2[[#This Row],[Close Price]])-1</f>
        <v>2.423727706278167E-2</v>
      </c>
      <c r="AE50" s="1">
        <f>(Table2[[#This Row],[Close Price]]/Table2[[#This Row],[Current Week Low]])-1</f>
        <v>1.0963608744468667E-2</v>
      </c>
      <c r="AF50" s="1">
        <f>(Table2[[#This Row],[Current Week High]]/Table2[[#This Row],[Close Price]])-1</f>
        <v>2.423727706278167E-2</v>
      </c>
      <c r="AG50" s="1">
        <f>(Table2[[#This Row],[Close Price]]/Table2[[#This Row],[Current Month Low]])-1</f>
        <v>0.19259836384885087</v>
      </c>
      <c r="AH50" s="1">
        <f>(Table2[[#This Row],[Current Month High]]/Table2[[#This Row],[Close Price]])-1</f>
        <v>7.3953093355980881E-2</v>
      </c>
      <c r="AI50">
        <v>10.2698111974913</v>
      </c>
      <c r="AJ50">
        <v>145.30448717948701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0.33</v>
      </c>
      <c r="AM50" t="s">
        <v>3192</v>
      </c>
      <c r="AN50">
        <v>11.53</v>
      </c>
      <c r="AO50" t="s">
        <v>3192</v>
      </c>
      <c r="AP50">
        <v>0.15008632159032001</v>
      </c>
      <c r="AQ50">
        <f>(Table2[[#This Row],[Sharpe Ratio]]-AVERAGE(Table2[Sharpe Ratio]))/_xlfn.STDEV.P(Table2[Sharpe Ratio])</f>
        <v>0.99422057972915601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3.8651869363937745</v>
      </c>
      <c r="AS50">
        <f>_xlfn.RANK.AVG(Table2[[#This Row],[1Y Return vs Nifty Z-Score]],Table2[1Y Return vs Nifty Z-Score])</f>
        <v>96</v>
      </c>
      <c r="AT50">
        <f>_xlfn.RANK.AVG(Table2[[#This Row],[6M Return vs Nifty Z-Score]],Table2[6M Return vs Nifty Z-Score])</f>
        <v>103</v>
      </c>
      <c r="AU50">
        <f>_xlfn.RANK.AVG(Table2[[#This Row],[Sharpe Ratio Z-Score]],Table2[Sharpe Ratio Z-Score])</f>
        <v>112</v>
      </c>
      <c r="AV50">
        <f>(Table2[[#This Row],[Rank 1Y]]+Table2[[#This Row],[Rank 6M]]+Table2[[#This Row],[Rank Sharpe]])/3</f>
        <v>103.66666666666667</v>
      </c>
    </row>
    <row r="51" spans="1:48" x14ac:dyDescent="0.3">
      <c r="A51" t="s">
        <v>63</v>
      </c>
      <c r="B51" t="s">
        <v>64</v>
      </c>
      <c r="C51" t="s">
        <v>3152</v>
      </c>
      <c r="D51" t="s">
        <v>60</v>
      </c>
      <c r="E51">
        <v>359252.82929376001</v>
      </c>
      <c r="F51">
        <v>2998.2</v>
      </c>
      <c r="G51">
        <v>64.754696055037599</v>
      </c>
      <c r="H51">
        <f>(Table2[[#This Row],[1Y Return vs Nifty]]-AVERAGE(Table2[1Y Return vs Nifty]))/_xlfn.STDEV.P(Table2[1Y Return vs Nifty])</f>
        <v>0.60505106268732278</v>
      </c>
      <c r="I51">
        <v>4.0049994145568304</v>
      </c>
      <c r="J51">
        <f>(Table2[[#This Row],[1M Return vs Nifty]]-AVERAGE(Table2[1M Return vs Nifty]))/_xlfn.STDEV.P(Table2[1M Return vs Nifty])</f>
        <v>0.29067756021275704</v>
      </c>
      <c r="K51">
        <v>31.516234066646</v>
      </c>
      <c r="L51">
        <f>(Table2[[#This Row],[6M Return vs Nifty]]-AVERAGE(Table2[6M Return vs Nifty]))/_xlfn.STDEV.P(Table2[6M Return vs Nifty])</f>
        <v>0.84203058784318507</v>
      </c>
      <c r="M51">
        <v>-4.2919000381029901</v>
      </c>
      <c r="N51">
        <f>(Table2[[#This Row],[1W Return vs Nifty]]-AVERAGE(Table2[1W Return vs Nifty]))/_xlfn.STDEV.P(Table2[1W Return vs Nifty])</f>
        <v>-0.87183984820543448</v>
      </c>
      <c r="O51">
        <v>3040.19</v>
      </c>
      <c r="P51">
        <v>2939.5608906362099</v>
      </c>
      <c r="Q51">
        <v>2484.0428315273898</v>
      </c>
      <c r="R51">
        <v>40.683680293997398</v>
      </c>
      <c r="S51" s="1">
        <f>(Table2[[#This Row],[Close Price]]-Table2[[#This Row],[20D EMA]])/Table2[[#This Row],[20D EMA]]</f>
        <v>-1.3811636772701783E-2</v>
      </c>
      <c r="T51" s="1">
        <f>(Table2[[#This Row],[Close Price]]-Table2[[#This Row],[50D EMA]])/Table2[[#This Row],[50D EMA]]</f>
        <v>1.9948254703816871E-2</v>
      </c>
      <c r="U51" s="1">
        <f>(Table2[[#This Row],[Close Price]]-Table2[[#This Row],[200D EMA]])/Table2[[#This Row],[200D EMA]]</f>
        <v>0.20698401893354823</v>
      </c>
      <c r="V51">
        <v>1.04205315123519</v>
      </c>
      <c r="W51">
        <v>2892.9</v>
      </c>
      <c r="X51">
        <v>3001.4</v>
      </c>
      <c r="Y51">
        <v>2892.9</v>
      </c>
      <c r="Z51">
        <v>3001.4</v>
      </c>
      <c r="AA51">
        <v>2892.9</v>
      </c>
      <c r="AB51">
        <v>3220.3</v>
      </c>
      <c r="AC51" s="1">
        <f>(Table2[[#This Row],[Close Price]]/Table2[[#This Row],[Day Low]])-1</f>
        <v>3.6399460748729462E-2</v>
      </c>
      <c r="AD51" s="1">
        <f>(Table2[[#This Row],[Day High]]/Table2[[#This Row],[Close Price]])-1</f>
        <v>1.0673070508973037E-3</v>
      </c>
      <c r="AE51" s="1">
        <f>(Table2[[#This Row],[Close Price]]/Table2[[#This Row],[Current Week Low]])-1</f>
        <v>3.6399460748729462E-2</v>
      </c>
      <c r="AF51" s="1">
        <f>(Table2[[#This Row],[Current Week High]]/Table2[[#This Row],[Close Price]])-1</f>
        <v>1.0673070508973037E-3</v>
      </c>
      <c r="AG51" s="1">
        <f>(Table2[[#This Row],[Close Price]]/Table2[[#This Row],[Current Month Low]])-1</f>
        <v>3.6399460748729462E-2</v>
      </c>
      <c r="AH51" s="1">
        <f>(Table2[[#This Row],[Current Month High]]/Table2[[#This Row],[Close Price]])-1</f>
        <v>7.4077780001334359E-2</v>
      </c>
      <c r="AI51">
        <v>7.4678140217463804</v>
      </c>
      <c r="AJ51">
        <v>106.772413793103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0.11</v>
      </c>
      <c r="AM51" t="s">
        <v>3192</v>
      </c>
      <c r="AN51">
        <v>-4.21</v>
      </c>
      <c r="AO51" t="s">
        <v>3191</v>
      </c>
      <c r="AP51">
        <v>0.18904644408840199</v>
      </c>
      <c r="AQ51">
        <f>(Table2[[#This Row],[Sharpe Ratio]]-AVERAGE(Table2[Sharpe Ratio]))/_xlfn.STDEV.P(Table2[Sharpe Ratio])</f>
        <v>1.4485195105652158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2.3144388731030463</v>
      </c>
      <c r="AS51">
        <f>_xlfn.RANK.AVG(Table2[[#This Row],[1Y Return vs Nifty Z-Score]],Table2[1Y Return vs Nifty Z-Score])</f>
        <v>148</v>
      </c>
      <c r="AT51">
        <f>_xlfn.RANK.AVG(Table2[[#This Row],[6M Return vs Nifty Z-Score]],Table2[6M Return vs Nifty Z-Score])</f>
        <v>107</v>
      </c>
      <c r="AU51">
        <f>_xlfn.RANK.AVG(Table2[[#This Row],[Sharpe Ratio Z-Score]],Table2[Sharpe Ratio Z-Score])</f>
        <v>57</v>
      </c>
      <c r="AV51">
        <f>(Table2[[#This Row],[Rank 1Y]]+Table2[[#This Row],[Rank 6M]]+Table2[[#This Row],[Rank Sharpe]])/3</f>
        <v>104</v>
      </c>
    </row>
    <row r="52" spans="1:48" x14ac:dyDescent="0.3">
      <c r="A52" t="s">
        <v>602</v>
      </c>
      <c r="B52" t="s">
        <v>603</v>
      </c>
      <c r="C52" t="s">
        <v>3150</v>
      </c>
      <c r="D52" t="s">
        <v>51</v>
      </c>
      <c r="E52">
        <v>32502.853582079999</v>
      </c>
      <c r="F52">
        <v>1276.8</v>
      </c>
      <c r="G52">
        <v>96.2360953216822</v>
      </c>
      <c r="H52">
        <f>(Table2[[#This Row],[1Y Return vs Nifty]]-AVERAGE(Table2[1Y Return vs Nifty]))/_xlfn.STDEV.P(Table2[1Y Return vs Nifty])</f>
        <v>1.1249939150870534</v>
      </c>
      <c r="I52">
        <v>4.0932841674306797</v>
      </c>
      <c r="J52">
        <f>(Table2[[#This Row],[1M Return vs Nifty]]-AVERAGE(Table2[1M Return vs Nifty]))/_xlfn.STDEV.P(Table2[1M Return vs Nifty])</f>
        <v>0.30073948980762161</v>
      </c>
      <c r="K52">
        <v>88.404352384086806</v>
      </c>
      <c r="L52">
        <f>(Table2[[#This Row],[6M Return vs Nifty]]-AVERAGE(Table2[6M Return vs Nifty]))/_xlfn.STDEV.P(Table2[6M Return vs Nifty])</f>
        <v>2.7202224108929451</v>
      </c>
      <c r="M52">
        <v>5.5827223989925896</v>
      </c>
      <c r="N52">
        <f>(Table2[[#This Row],[1W Return vs Nifty]]-AVERAGE(Table2[1W Return vs Nifty]))/_xlfn.STDEV.P(Table2[1W Return vs Nifty])</f>
        <v>1.0195031212263299</v>
      </c>
      <c r="O52">
        <v>1206.26</v>
      </c>
      <c r="P52">
        <v>1131.20281690309</v>
      </c>
      <c r="Q52">
        <v>875.54687900735496</v>
      </c>
      <c r="R52">
        <v>73.818339615710101</v>
      </c>
      <c r="S52" s="1">
        <f>(Table2[[#This Row],[Close Price]]-Table2[[#This Row],[20D EMA]])/Table2[[#This Row],[20D EMA]]</f>
        <v>5.8478271682721773E-2</v>
      </c>
      <c r="T52" s="1">
        <f>(Table2[[#This Row],[Close Price]]-Table2[[#This Row],[50D EMA]])/Table2[[#This Row],[50D EMA]]</f>
        <v>0.12871006058446124</v>
      </c>
      <c r="U52" s="1">
        <f>(Table2[[#This Row],[Close Price]]-Table2[[#This Row],[200D EMA]])/Table2[[#This Row],[200D EMA]]</f>
        <v>0.45828856296942416</v>
      </c>
      <c r="V52">
        <v>0.65469276753602401</v>
      </c>
      <c r="W52">
        <v>1250</v>
      </c>
      <c r="X52">
        <v>1300</v>
      </c>
      <c r="Y52">
        <v>1250</v>
      </c>
      <c r="Z52">
        <v>1300</v>
      </c>
      <c r="AA52">
        <v>1140.0999999999999</v>
      </c>
      <c r="AB52">
        <v>1300</v>
      </c>
      <c r="AC52" s="1">
        <f>(Table2[[#This Row],[Close Price]]/Table2[[#This Row],[Day Low]])-1</f>
        <v>2.1439999999999904E-2</v>
      </c>
      <c r="AD52" s="1">
        <f>(Table2[[#This Row],[Day High]]/Table2[[#This Row],[Close Price]])-1</f>
        <v>1.8170426065162948E-2</v>
      </c>
      <c r="AE52" s="1">
        <f>(Table2[[#This Row],[Close Price]]/Table2[[#This Row],[Current Week Low]])-1</f>
        <v>2.1439999999999904E-2</v>
      </c>
      <c r="AF52" s="1">
        <f>(Table2[[#This Row],[Current Week High]]/Table2[[#This Row],[Close Price]])-1</f>
        <v>1.8170426065162948E-2</v>
      </c>
      <c r="AG52" s="1">
        <f>(Table2[[#This Row],[Close Price]]/Table2[[#This Row],[Current Month Low]])-1</f>
        <v>0.11990176300324529</v>
      </c>
      <c r="AH52" s="1">
        <f>(Table2[[#This Row],[Current Month High]]/Table2[[#This Row],[Close Price]])-1</f>
        <v>1.8170426065162948E-2</v>
      </c>
      <c r="AI52">
        <v>1.8170426065162899</v>
      </c>
      <c r="AJ52">
        <v>136.00739371534101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0.22</v>
      </c>
      <c r="AM52" t="s">
        <v>3192</v>
      </c>
      <c r="AN52">
        <v>6.91</v>
      </c>
      <c r="AO52" t="s">
        <v>3192</v>
      </c>
      <c r="AP52">
        <v>0.108746567371933</v>
      </c>
      <c r="AQ52">
        <f>(Table2[[#This Row],[Sharpe Ratio]]-AVERAGE(Table2[Sharpe Ratio]))/_xlfn.STDEV.P(Table2[Sharpe Ratio])</f>
        <v>0.51217368310137246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5.6776326201153227</v>
      </c>
      <c r="AS52">
        <f>_xlfn.RANK.AVG(Table2[[#This Row],[1Y Return vs Nifty Z-Score]],Table2[1Y Return vs Nifty Z-Score])</f>
        <v>91</v>
      </c>
      <c r="AT52">
        <f>_xlfn.RANK.AVG(Table2[[#This Row],[6M Return vs Nifty Z-Score]],Table2[6M Return vs Nifty Z-Score])</f>
        <v>15</v>
      </c>
      <c r="AU52">
        <f>_xlfn.RANK.AVG(Table2[[#This Row],[Sharpe Ratio Z-Score]],Table2[Sharpe Ratio Z-Score])</f>
        <v>207</v>
      </c>
      <c r="AV52">
        <f>(Table2[[#This Row],[Rank 1Y]]+Table2[[#This Row],[Rank 6M]]+Table2[[#This Row],[Rank Sharpe]])/3</f>
        <v>104.33333333333333</v>
      </c>
    </row>
    <row r="53" spans="1:48" x14ac:dyDescent="0.3">
      <c r="A53" t="s">
        <v>971</v>
      </c>
      <c r="B53" t="s">
        <v>972</v>
      </c>
      <c r="C53" t="s">
        <v>3146</v>
      </c>
      <c r="D53" t="s">
        <v>143</v>
      </c>
      <c r="E53">
        <v>14892.241808598001</v>
      </c>
      <c r="F53">
        <v>56.98</v>
      </c>
      <c r="G53">
        <v>140.70651875903599</v>
      </c>
      <c r="H53">
        <f>(Table2[[#This Row],[1Y Return vs Nifty]]-AVERAGE(Table2[1Y Return vs Nifty]))/_xlfn.STDEV.P(Table2[1Y Return vs Nifty])</f>
        <v>1.8594618659427207</v>
      </c>
      <c r="I53">
        <v>-12.963772670553199</v>
      </c>
      <c r="J53">
        <f>(Table2[[#This Row],[1M Return vs Nifty]]-AVERAGE(Table2[1M Return vs Nifty]))/_xlfn.STDEV.P(Table2[1M Return vs Nifty])</f>
        <v>-1.6432757496600081</v>
      </c>
      <c r="K53">
        <v>23.9346568946372</v>
      </c>
      <c r="L53">
        <f>(Table2[[#This Row],[6M Return vs Nifty]]-AVERAGE(Table2[6M Return vs Nifty]))/_xlfn.STDEV.P(Table2[6M Return vs Nifty])</f>
        <v>0.59172073982133466</v>
      </c>
      <c r="M53">
        <v>-1.9459322887402399</v>
      </c>
      <c r="N53">
        <f>(Table2[[#This Row],[1W Return vs Nifty]]-AVERAGE(Table2[1W Return vs Nifty]))/_xlfn.STDEV.P(Table2[1W Return vs Nifty])</f>
        <v>-0.42250321406715147</v>
      </c>
      <c r="O53">
        <v>62.86</v>
      </c>
      <c r="P53">
        <v>66.249228766915905</v>
      </c>
      <c r="Q53">
        <v>56.714542882869701</v>
      </c>
      <c r="R53">
        <v>25.9703050384698</v>
      </c>
      <c r="S53" s="1">
        <f>(Table2[[#This Row],[Close Price]]-Table2[[#This Row],[20D EMA]])/Table2[[#This Row],[20D EMA]]</f>
        <v>-9.3541202672605836E-2</v>
      </c>
      <c r="T53" s="1">
        <f>(Table2[[#This Row],[Close Price]]-Table2[[#This Row],[50D EMA]])/Table2[[#This Row],[50D EMA]]</f>
        <v>-0.13991451582821826</v>
      </c>
      <c r="U53" s="1">
        <f>(Table2[[#This Row],[Close Price]]-Table2[[#This Row],[200D EMA]])/Table2[[#This Row],[200D EMA]]</f>
        <v>4.6805828564735899E-3</v>
      </c>
      <c r="V53">
        <v>0.25088774934074498</v>
      </c>
      <c r="W53">
        <v>56.6</v>
      </c>
      <c r="X53">
        <v>59.48</v>
      </c>
      <c r="Y53">
        <v>56.6</v>
      </c>
      <c r="Z53">
        <v>59.48</v>
      </c>
      <c r="AA53">
        <v>56.6</v>
      </c>
      <c r="AB53">
        <v>67.64</v>
      </c>
      <c r="AC53" s="1">
        <f>(Table2[[#This Row],[Close Price]]/Table2[[#This Row],[Day Low]])-1</f>
        <v>6.7137809187278741E-3</v>
      </c>
      <c r="AD53" s="1">
        <f>(Table2[[#This Row],[Day High]]/Table2[[#This Row],[Close Price]])-1</f>
        <v>4.3875043875043929E-2</v>
      </c>
      <c r="AE53" s="1">
        <f>(Table2[[#This Row],[Close Price]]/Table2[[#This Row],[Current Week Low]])-1</f>
        <v>6.7137809187278741E-3</v>
      </c>
      <c r="AF53" s="1">
        <f>(Table2[[#This Row],[Current Week High]]/Table2[[#This Row],[Close Price]])-1</f>
        <v>4.3875043875043929E-2</v>
      </c>
      <c r="AG53" s="1">
        <f>(Table2[[#This Row],[Close Price]]/Table2[[#This Row],[Current Month Low]])-1</f>
        <v>6.7137809187278741E-3</v>
      </c>
      <c r="AH53" s="1">
        <f>(Table2[[#This Row],[Current Month High]]/Table2[[#This Row],[Close Price]])-1</f>
        <v>0.18708318708318705</v>
      </c>
      <c r="AI53">
        <v>60.407160407160397</v>
      </c>
      <c r="AJ53">
        <v>179.31372549019599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-0.33</v>
      </c>
      <c r="AM53" t="s">
        <v>3191</v>
      </c>
      <c r="AN53">
        <v>-8.07</v>
      </c>
      <c r="AO53" t="s">
        <v>3191</v>
      </c>
      <c r="AP53">
        <v>0.13985197595585599</v>
      </c>
      <c r="AQ53">
        <f>(Table2[[#This Row],[Sharpe Ratio]]-AVERAGE(Table2[Sharpe Ratio]))/_xlfn.STDEV.P(Table2[Sharpe Ratio])</f>
        <v>0.87488183073593628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40</v>
      </c>
      <c r="AT53">
        <f>_xlfn.RANK.AVG(Table2[[#This Row],[6M Return vs Nifty Z-Score]],Table2[6M Return vs Nifty Z-Score])</f>
        <v>149</v>
      </c>
      <c r="AU53">
        <f>_xlfn.RANK.AVG(Table2[[#This Row],[Sharpe Ratio Z-Score]],Table2[Sharpe Ratio Z-Score])</f>
        <v>129</v>
      </c>
      <c r="AV53">
        <f>(Table2[[#This Row],[Rank 1Y]]+Table2[[#This Row],[Rank 6M]]+Table2[[#This Row],[Rank Sharpe]])/3</f>
        <v>106</v>
      </c>
    </row>
    <row r="54" spans="1:48" x14ac:dyDescent="0.3">
      <c r="A54" t="s">
        <v>1092</v>
      </c>
      <c r="B54" t="s">
        <v>1093</v>
      </c>
      <c r="C54" t="s">
        <v>3155</v>
      </c>
      <c r="D54" t="s">
        <v>268</v>
      </c>
      <c r="E54">
        <v>11707.4893068</v>
      </c>
      <c r="F54">
        <v>5768.35</v>
      </c>
      <c r="G54">
        <v>45.917971225626701</v>
      </c>
      <c r="H54">
        <f>(Table2[[#This Row],[1Y Return vs Nifty]]-AVERAGE(Table2[1Y Return vs Nifty]))/_xlfn.STDEV.P(Table2[1Y Return vs Nifty])</f>
        <v>0.29394607161884251</v>
      </c>
      <c r="I54">
        <v>9.5333844744468195</v>
      </c>
      <c r="J54">
        <f>(Table2[[#This Row],[1M Return vs Nifty]]-AVERAGE(Table2[1M Return vs Nifty]))/_xlfn.STDEV.P(Table2[1M Return vs Nifty])</f>
        <v>0.9207548888019732</v>
      </c>
      <c r="K54">
        <v>43.219498352843999</v>
      </c>
      <c r="L54">
        <f>(Table2[[#This Row],[6M Return vs Nifty]]-AVERAGE(Table2[6M Return vs Nifty]))/_xlfn.STDEV.P(Table2[6M Return vs Nifty])</f>
        <v>1.2284201527549923</v>
      </c>
      <c r="M54">
        <v>7.3896331261747497</v>
      </c>
      <c r="N54">
        <f>(Table2[[#This Row],[1W Return vs Nifty]]-AVERAGE(Table2[1W Return vs Nifty]))/_xlfn.STDEV.P(Table2[1W Return vs Nifty])</f>
        <v>1.3655910777043905</v>
      </c>
      <c r="O54">
        <v>5526.15</v>
      </c>
      <c r="P54">
        <v>5395.1473301200704</v>
      </c>
      <c r="Q54">
        <v>4659.5422910877696</v>
      </c>
      <c r="R54">
        <v>65.560651445382803</v>
      </c>
      <c r="S54" s="1">
        <f>(Table2[[#This Row],[Close Price]]-Table2[[#This Row],[20D EMA]])/Table2[[#This Row],[20D EMA]]</f>
        <v>4.3827981506111988E-2</v>
      </c>
      <c r="T54" s="1">
        <f>(Table2[[#This Row],[Close Price]]-Table2[[#This Row],[50D EMA]])/Table2[[#This Row],[50D EMA]]</f>
        <v>6.9173768026020571E-2</v>
      </c>
      <c r="U54" s="1">
        <f>(Table2[[#This Row],[Close Price]]-Table2[[#This Row],[200D EMA]])/Table2[[#This Row],[200D EMA]]</f>
        <v>0.23796494154222597</v>
      </c>
      <c r="V54">
        <v>0.82721176237548899</v>
      </c>
      <c r="W54">
        <v>5700</v>
      </c>
      <c r="X54">
        <v>5875</v>
      </c>
      <c r="Y54">
        <v>5700</v>
      </c>
      <c r="Z54">
        <v>5875</v>
      </c>
      <c r="AA54">
        <v>4971.1000000000004</v>
      </c>
      <c r="AB54">
        <v>5950</v>
      </c>
      <c r="AC54" s="1">
        <f>(Table2[[#This Row],[Close Price]]/Table2[[#This Row],[Day Low]])-1</f>
        <v>1.1991228070175497E-2</v>
      </c>
      <c r="AD54" s="1">
        <f>(Table2[[#This Row],[Day High]]/Table2[[#This Row],[Close Price]])-1</f>
        <v>1.8488822626921086E-2</v>
      </c>
      <c r="AE54" s="1">
        <f>(Table2[[#This Row],[Close Price]]/Table2[[#This Row],[Current Week Low]])-1</f>
        <v>1.1991228070175497E-2</v>
      </c>
      <c r="AF54" s="1">
        <f>(Table2[[#This Row],[Current Week High]]/Table2[[#This Row],[Close Price]])-1</f>
        <v>1.8488822626921086E-2</v>
      </c>
      <c r="AG54" s="1">
        <f>(Table2[[#This Row],[Close Price]]/Table2[[#This Row],[Current Month Low]])-1</f>
        <v>0.16037697893826319</v>
      </c>
      <c r="AH54" s="1">
        <f>(Table2[[#This Row],[Current Month High]]/Table2[[#This Row],[Close Price]])-1</f>
        <v>3.1490807596626258E-2</v>
      </c>
      <c r="AI54">
        <v>3.9985437776833801</v>
      </c>
      <c r="AJ54">
        <v>91.5122841965471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0.16</v>
      </c>
      <c r="AM54" t="s">
        <v>3192</v>
      </c>
      <c r="AN54">
        <v>8.41</v>
      </c>
      <c r="AO54" t="s">
        <v>3192</v>
      </c>
      <c r="AP54">
        <v>0.203105735641253</v>
      </c>
      <c r="AQ54">
        <f>(Table2[[#This Row],[Sharpe Ratio]]-AVERAGE(Table2[Sharpe Ratio]))/_xlfn.STDEV.P(Table2[Sharpe Ratio])</f>
        <v>1.6124594756176127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5.4211716664978118</v>
      </c>
      <c r="AS54">
        <f>_xlfn.RANK.AVG(Table2[[#This Row],[1Y Return vs Nifty Z-Score]],Table2[1Y Return vs Nifty Z-Score])</f>
        <v>213</v>
      </c>
      <c r="AT54">
        <f>_xlfn.RANK.AVG(Table2[[#This Row],[6M Return vs Nifty Z-Score]],Table2[6M Return vs Nifty Z-Score])</f>
        <v>70</v>
      </c>
      <c r="AU54">
        <f>_xlfn.RANK.AVG(Table2[[#This Row],[Sharpe Ratio Z-Score]],Table2[Sharpe Ratio Z-Score])</f>
        <v>35</v>
      </c>
      <c r="AV54">
        <f>(Table2[[#This Row],[Rank 1Y]]+Table2[[#This Row],[Rank 6M]]+Table2[[#This Row],[Rank Sharpe]])/3</f>
        <v>106</v>
      </c>
    </row>
    <row r="55" spans="1:48" x14ac:dyDescent="0.3">
      <c r="A55" t="s">
        <v>1573</v>
      </c>
      <c r="B55" t="s">
        <v>1574</v>
      </c>
      <c r="C55" t="s">
        <v>3152</v>
      </c>
      <c r="D55" t="s">
        <v>188</v>
      </c>
      <c r="E55">
        <v>6155.5412758499997</v>
      </c>
      <c r="F55">
        <v>2144.5</v>
      </c>
      <c r="G55">
        <v>99.348222218213493</v>
      </c>
      <c r="H55">
        <f>(Table2[[#This Row],[1Y Return vs Nifty]]-AVERAGE(Table2[1Y Return vs Nifty]))/_xlfn.STDEV.P(Table2[1Y Return vs Nifty])</f>
        <v>1.1763934136260799</v>
      </c>
      <c r="I55">
        <v>-10.782292366899201</v>
      </c>
      <c r="J55">
        <f>(Table2[[#This Row],[1M Return vs Nifty]]-AVERAGE(Table2[1M Return vs Nifty]))/_xlfn.STDEV.P(Table2[1M Return vs Nifty])</f>
        <v>-1.3946495654839632</v>
      </c>
      <c r="K55">
        <v>31.330760504894101</v>
      </c>
      <c r="L55">
        <f>(Table2[[#This Row],[6M Return vs Nifty]]-AVERAGE(Table2[6M Return vs Nifty]))/_xlfn.STDEV.P(Table2[6M Return vs Nifty])</f>
        <v>0.83590707844653955</v>
      </c>
      <c r="M55">
        <v>1.3686836907781299</v>
      </c>
      <c r="N55">
        <f>(Table2[[#This Row],[1W Return vs Nifty]]-AVERAGE(Table2[1W Return vs Nifty]))/_xlfn.STDEV.P(Table2[1W Return vs Nifty])</f>
        <v>0.21236416128458621</v>
      </c>
      <c r="O55">
        <v>2257.25</v>
      </c>
      <c r="P55">
        <v>2349.5691836600199</v>
      </c>
      <c r="Q55">
        <v>1958.22909621382</v>
      </c>
      <c r="R55">
        <v>29.927324576638298</v>
      </c>
      <c r="S55" s="1">
        <f>(Table2[[#This Row],[Close Price]]-Table2[[#This Row],[20D EMA]])/Table2[[#This Row],[20D EMA]]</f>
        <v>-4.9950160593642705E-2</v>
      </c>
      <c r="T55" s="1">
        <f>(Table2[[#This Row],[Close Price]]-Table2[[#This Row],[50D EMA]])/Table2[[#This Row],[50D EMA]]</f>
        <v>-8.7279483015935397E-2</v>
      </c>
      <c r="U55" s="1">
        <f>(Table2[[#This Row],[Close Price]]-Table2[[#This Row],[200D EMA]])/Table2[[#This Row],[200D EMA]]</f>
        <v>9.5122120361876714E-2</v>
      </c>
      <c r="V55">
        <v>1.13366972089684</v>
      </c>
      <c r="W55">
        <v>2091.35</v>
      </c>
      <c r="X55">
        <v>2159.9</v>
      </c>
      <c r="Y55">
        <v>2091.35</v>
      </c>
      <c r="Z55">
        <v>2159.9</v>
      </c>
      <c r="AA55">
        <v>2012.05</v>
      </c>
      <c r="AB55">
        <v>2480</v>
      </c>
      <c r="AC55" s="1">
        <f>(Table2[[#This Row],[Close Price]]/Table2[[#This Row],[Day Low]])-1</f>
        <v>2.5414206134793282E-2</v>
      </c>
      <c r="AD55" s="1">
        <f>(Table2[[#This Row],[Day High]]/Table2[[#This Row],[Close Price]])-1</f>
        <v>7.1811611098158146E-3</v>
      </c>
      <c r="AE55" s="1">
        <f>(Table2[[#This Row],[Close Price]]/Table2[[#This Row],[Current Week Low]])-1</f>
        <v>2.5414206134793282E-2</v>
      </c>
      <c r="AF55" s="1">
        <f>(Table2[[#This Row],[Current Week High]]/Table2[[#This Row],[Close Price]])-1</f>
        <v>7.1811611098158146E-3</v>
      </c>
      <c r="AG55" s="1">
        <f>(Table2[[#This Row],[Close Price]]/Table2[[#This Row],[Current Month Low]])-1</f>
        <v>6.5828383986481498E-2</v>
      </c>
      <c r="AH55" s="1">
        <f>(Table2[[#This Row],[Current Month High]]/Table2[[#This Row],[Close Price]])-1</f>
        <v>0.15644672417812999</v>
      </c>
      <c r="AI55">
        <v>37.659128001865199</v>
      </c>
      <c r="AJ55">
        <v>148.03377284293299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-0.08</v>
      </c>
      <c r="AM55" t="s">
        <v>3191</v>
      </c>
      <c r="AN55">
        <v>-8.0500000000000007</v>
      </c>
      <c r="AO55" t="s">
        <v>3191</v>
      </c>
      <c r="AP55">
        <v>0.14052889655102699</v>
      </c>
      <c r="AQ55">
        <f>(Table2[[#This Row],[Sharpe Ratio]]-AVERAGE(Table2[Sharpe Ratio]))/_xlfn.STDEV.P(Table2[Sharpe Ratio])</f>
        <v>0.88277514017463821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83</v>
      </c>
      <c r="AT55">
        <f>_xlfn.RANK.AVG(Table2[[#This Row],[6M Return vs Nifty Z-Score]],Table2[6M Return vs Nifty Z-Score])</f>
        <v>109</v>
      </c>
      <c r="AU55">
        <f>_xlfn.RANK.AVG(Table2[[#This Row],[Sharpe Ratio Z-Score]],Table2[Sharpe Ratio Z-Score])</f>
        <v>128</v>
      </c>
      <c r="AV55">
        <f>(Table2[[#This Row],[Rank 1Y]]+Table2[[#This Row],[Rank 6M]]+Table2[[#This Row],[Rank Sharpe]])/3</f>
        <v>106.66666666666667</v>
      </c>
    </row>
    <row r="56" spans="1:48" x14ac:dyDescent="0.3">
      <c r="A56" t="s">
        <v>690</v>
      </c>
      <c r="B56" t="s">
        <v>691</v>
      </c>
      <c r="C56" t="s">
        <v>3144</v>
      </c>
      <c r="D56" t="s">
        <v>438</v>
      </c>
      <c r="E56">
        <v>26130.195</v>
      </c>
      <c r="F56">
        <v>744.45</v>
      </c>
      <c r="G56">
        <v>118.36191488241499</v>
      </c>
      <c r="H56">
        <f>(Table2[[#This Row],[1Y Return vs Nifty]]-AVERAGE(Table2[1Y Return vs Nifty]))/_xlfn.STDEV.P(Table2[1Y Return vs Nifty])</f>
        <v>1.4904211833177301</v>
      </c>
      <c r="I56">
        <v>1.16009034407548</v>
      </c>
      <c r="J56">
        <f>(Table2[[#This Row],[1M Return vs Nifty]]-AVERAGE(Table2[1M Return vs Nifty]))/_xlfn.STDEV.P(Table2[1M Return vs Nifty])</f>
        <v>-3.3560474545948585E-2</v>
      </c>
      <c r="K56">
        <v>33.776967806792001</v>
      </c>
      <c r="L56">
        <f>(Table2[[#This Row],[6M Return vs Nifty]]-AVERAGE(Table2[6M Return vs Nifty]))/_xlfn.STDEV.P(Table2[6M Return vs Nifty])</f>
        <v>0.91666992819087156</v>
      </c>
      <c r="M56">
        <v>7.4498052786678803</v>
      </c>
      <c r="N56">
        <f>(Table2[[#This Row],[1W Return vs Nifty]]-AVERAGE(Table2[1W Return vs Nifty]))/_xlfn.STDEV.P(Table2[1W Return vs Nifty])</f>
        <v>1.3771161945681936</v>
      </c>
      <c r="O56">
        <v>730.52</v>
      </c>
      <c r="P56">
        <v>754.32417290901901</v>
      </c>
      <c r="Q56">
        <v>656.34910571964701</v>
      </c>
      <c r="R56">
        <v>60.401260242242799</v>
      </c>
      <c r="S56" s="1">
        <f>(Table2[[#This Row],[Close Price]]-Table2[[#This Row],[20D EMA]])/Table2[[#This Row],[20D EMA]]</f>
        <v>1.9068608662322815E-2</v>
      </c>
      <c r="T56" s="1">
        <f>(Table2[[#This Row],[Close Price]]-Table2[[#This Row],[50D EMA]])/Table2[[#This Row],[50D EMA]]</f>
        <v>-1.3090092116416792E-2</v>
      </c>
      <c r="U56" s="1">
        <f>(Table2[[#This Row],[Close Price]]-Table2[[#This Row],[200D EMA]])/Table2[[#This Row],[200D EMA]]</f>
        <v>0.13422871077695114</v>
      </c>
      <c r="V56">
        <v>1.12975972418575</v>
      </c>
      <c r="W56">
        <v>711.35</v>
      </c>
      <c r="X56">
        <v>754.95</v>
      </c>
      <c r="Y56">
        <v>711.35</v>
      </c>
      <c r="Z56">
        <v>754.95</v>
      </c>
      <c r="AA56">
        <v>647.79999999999995</v>
      </c>
      <c r="AB56">
        <v>782</v>
      </c>
      <c r="AC56" s="1">
        <f>(Table2[[#This Row],[Close Price]]/Table2[[#This Row],[Day Low]])-1</f>
        <v>4.6531243410416812E-2</v>
      </c>
      <c r="AD56" s="1">
        <f>(Table2[[#This Row],[Day High]]/Table2[[#This Row],[Close Price]])-1</f>
        <v>1.4104372355430161E-2</v>
      </c>
      <c r="AE56" s="1">
        <f>(Table2[[#This Row],[Close Price]]/Table2[[#This Row],[Current Week Low]])-1</f>
        <v>4.6531243410416812E-2</v>
      </c>
      <c r="AF56" s="1">
        <f>(Table2[[#This Row],[Current Week High]]/Table2[[#This Row],[Close Price]])-1</f>
        <v>1.4104372355430161E-2</v>
      </c>
      <c r="AG56" s="1">
        <f>(Table2[[#This Row],[Close Price]]/Table2[[#This Row],[Current Month Low]])-1</f>
        <v>0.14919728311207181</v>
      </c>
      <c r="AH56" s="1">
        <f>(Table2[[#This Row],[Current Month High]]/Table2[[#This Row],[Close Price]])-1</f>
        <v>5.0439922090133482E-2</v>
      </c>
      <c r="AI56">
        <v>30.297535093021601</v>
      </c>
      <c r="AJ56">
        <v>165.875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0.01</v>
      </c>
      <c r="AM56" t="s">
        <v>3192</v>
      </c>
      <c r="AN56">
        <v>1.32</v>
      </c>
      <c r="AO56" t="s">
        <v>3192</v>
      </c>
      <c r="AP56">
        <v>0.122842752646455</v>
      </c>
      <c r="AQ56">
        <f>(Table2[[#This Row],[Sharpe Ratio]]-AVERAGE(Table2[Sharpe Ratio]))/_xlfn.STDEV.P(Table2[Sharpe Ratio])</f>
        <v>0.67654385158319952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58</v>
      </c>
      <c r="AT56">
        <f>_xlfn.RANK.AVG(Table2[[#This Row],[6M Return vs Nifty Z-Score]],Table2[6M Return vs Nifty Z-Score])</f>
        <v>97</v>
      </c>
      <c r="AU56">
        <f>_xlfn.RANK.AVG(Table2[[#This Row],[Sharpe Ratio Z-Score]],Table2[Sharpe Ratio Z-Score])</f>
        <v>167</v>
      </c>
      <c r="AV56">
        <f>(Table2[[#This Row],[Rank 1Y]]+Table2[[#This Row],[Rank 6M]]+Table2[[#This Row],[Rank Sharpe]])/3</f>
        <v>107.33333333333333</v>
      </c>
    </row>
    <row r="57" spans="1:48" x14ac:dyDescent="0.3">
      <c r="A57" t="s">
        <v>535</v>
      </c>
      <c r="B57" t="s">
        <v>536</v>
      </c>
      <c r="C57" t="s">
        <v>3155</v>
      </c>
      <c r="D57" t="s">
        <v>227</v>
      </c>
      <c r="E57">
        <v>39263.523704624997</v>
      </c>
      <c r="F57">
        <v>9774.75</v>
      </c>
      <c r="G57">
        <v>61.264778206564799</v>
      </c>
      <c r="H57">
        <f>(Table2[[#This Row],[1Y Return vs Nifty]]-AVERAGE(Table2[1Y Return vs Nifty]))/_xlfn.STDEV.P(Table2[1Y Return vs Nifty])</f>
        <v>0.54741201604246004</v>
      </c>
      <c r="I57">
        <v>10.578224656994299</v>
      </c>
      <c r="J57">
        <f>(Table2[[#This Row],[1M Return vs Nifty]]-AVERAGE(Table2[1M Return vs Nifty]))/_xlfn.STDEV.P(Table2[1M Return vs Nifty])</f>
        <v>1.0398367009207703</v>
      </c>
      <c r="K57">
        <v>21.418938109318798</v>
      </c>
      <c r="L57">
        <f>(Table2[[#This Row],[6M Return vs Nifty]]-AVERAGE(Table2[6M Return vs Nifty]))/_xlfn.STDEV.P(Table2[6M Return vs Nifty])</f>
        <v>0.50866293106570382</v>
      </c>
      <c r="M57">
        <v>-1.30393520115763</v>
      </c>
      <c r="N57">
        <f>(Table2[[#This Row],[1W Return vs Nifty]]-AVERAGE(Table2[1W Return vs Nifty]))/_xlfn.STDEV.P(Table2[1W Return vs Nifty])</f>
        <v>-0.29953783632940967</v>
      </c>
      <c r="O57">
        <v>10012.719999999999</v>
      </c>
      <c r="P57">
        <v>9552.5522991871294</v>
      </c>
      <c r="Q57">
        <v>7928.5461594786802</v>
      </c>
      <c r="R57">
        <v>40.393985157435303</v>
      </c>
      <c r="S57" s="1">
        <f>(Table2[[#This Row],[Close Price]]-Table2[[#This Row],[20D EMA]])/Table2[[#This Row],[20D EMA]]</f>
        <v>-2.3766768670251376E-2</v>
      </c>
      <c r="T57" s="1">
        <f>(Table2[[#This Row],[Close Price]]-Table2[[#This Row],[50D EMA]])/Table2[[#This Row],[50D EMA]]</f>
        <v>2.3260558419740705E-2</v>
      </c>
      <c r="U57" s="1">
        <f>(Table2[[#This Row],[Close Price]]-Table2[[#This Row],[200D EMA]])/Table2[[#This Row],[200D EMA]]</f>
        <v>0.23285528057551372</v>
      </c>
      <c r="V57">
        <v>0.71404918998302103</v>
      </c>
      <c r="W57">
        <v>9708</v>
      </c>
      <c r="X57">
        <v>10338.450000000001</v>
      </c>
      <c r="Y57">
        <v>9708</v>
      </c>
      <c r="Z57">
        <v>10338.450000000001</v>
      </c>
      <c r="AA57">
        <v>9163.15</v>
      </c>
      <c r="AB57">
        <v>11000</v>
      </c>
      <c r="AC57" s="1">
        <f>(Table2[[#This Row],[Close Price]]/Table2[[#This Row],[Day Low]])-1</f>
        <v>6.8757725587145213E-3</v>
      </c>
      <c r="AD57" s="1">
        <f>(Table2[[#This Row],[Day High]]/Table2[[#This Row],[Close Price]])-1</f>
        <v>5.7668994091920611E-2</v>
      </c>
      <c r="AE57" s="1">
        <f>(Table2[[#This Row],[Close Price]]/Table2[[#This Row],[Current Week Low]])-1</f>
        <v>6.8757725587145213E-3</v>
      </c>
      <c r="AF57" s="1">
        <f>(Table2[[#This Row],[Current Week High]]/Table2[[#This Row],[Close Price]])-1</f>
        <v>5.7668994091920611E-2</v>
      </c>
      <c r="AG57" s="1">
        <f>(Table2[[#This Row],[Close Price]]/Table2[[#This Row],[Current Month Low]])-1</f>
        <v>6.6745606041590522E-2</v>
      </c>
      <c r="AH57" s="1">
        <f>(Table2[[#This Row],[Current Month High]]/Table2[[#This Row],[Close Price]])-1</f>
        <v>0.1253484743855342</v>
      </c>
      <c r="AI57">
        <v>12.534847438553401</v>
      </c>
      <c r="AJ57">
        <v>115.0352534841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0.16</v>
      </c>
      <c r="AM57" t="s">
        <v>3192</v>
      </c>
      <c r="AN57">
        <v>2.4900000000000002</v>
      </c>
      <c r="AO57" t="s">
        <v>3192</v>
      </c>
      <c r="AP57">
        <v>0.284309708655058</v>
      </c>
      <c r="AQ57">
        <f>(Table2[[#This Row],[Sharpe Ratio]]-AVERAGE(Table2[Sharpe Ratio]))/_xlfn.STDEV.P(Table2[Sharpe Ratio])</f>
        <v>2.559347620582455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4.3557214322819799</v>
      </c>
      <c r="AS57">
        <f>_xlfn.RANK.AVG(Table2[[#This Row],[1Y Return vs Nifty Z-Score]],Table2[1Y Return vs Nifty Z-Score])</f>
        <v>156</v>
      </c>
      <c r="AT57">
        <f>_xlfn.RANK.AVG(Table2[[#This Row],[6M Return vs Nifty Z-Score]],Table2[6M Return vs Nifty Z-Score])</f>
        <v>164</v>
      </c>
      <c r="AU57">
        <f>_xlfn.RANK.AVG(Table2[[#This Row],[Sharpe Ratio Z-Score]],Table2[Sharpe Ratio Z-Score])</f>
        <v>3</v>
      </c>
      <c r="AV57">
        <f>(Table2[[#This Row],[Rank 1Y]]+Table2[[#This Row],[Rank 6M]]+Table2[[#This Row],[Rank Sharpe]])/3</f>
        <v>107.66666666666667</v>
      </c>
    </row>
    <row r="58" spans="1:48" x14ac:dyDescent="0.3">
      <c r="A58" t="s">
        <v>980</v>
      </c>
      <c r="B58" t="s">
        <v>981</v>
      </c>
      <c r="C58" t="s">
        <v>3155</v>
      </c>
      <c r="D58" t="s">
        <v>268</v>
      </c>
      <c r="E58">
        <v>14591.787197129999</v>
      </c>
      <c r="F58">
        <v>1837.55</v>
      </c>
      <c r="G58">
        <v>77.901515920378003</v>
      </c>
      <c r="H58">
        <f>(Table2[[#This Row],[1Y Return vs Nifty]]-AVERAGE(Table2[1Y Return vs Nifty]))/_xlfn.STDEV.P(Table2[1Y Return vs Nifty])</f>
        <v>0.82218229509772689</v>
      </c>
      <c r="I58">
        <v>12.459380403495899</v>
      </c>
      <c r="J58">
        <f>(Table2[[#This Row],[1M Return vs Nifty]]-AVERAGE(Table2[1M Return vs Nifty]))/_xlfn.STDEV.P(Table2[1M Return vs Nifty])</f>
        <v>1.2542344996586836</v>
      </c>
      <c r="K58">
        <v>34.928230584358502</v>
      </c>
      <c r="L58">
        <f>(Table2[[#This Row],[6M Return vs Nifty]]-AVERAGE(Table2[6M Return vs Nifty]))/_xlfn.STDEV.P(Table2[6M Return vs Nifty])</f>
        <v>0.95467948798930202</v>
      </c>
      <c r="M58">
        <v>7.6922662525263901</v>
      </c>
      <c r="N58">
        <f>(Table2[[#This Row],[1W Return vs Nifty]]-AVERAGE(Table2[1W Return vs Nifty]))/_xlfn.STDEV.P(Table2[1W Return vs Nifty])</f>
        <v>1.4235561330256028</v>
      </c>
      <c r="O58">
        <v>1761.67</v>
      </c>
      <c r="P58">
        <v>1794.3444218078801</v>
      </c>
      <c r="Q58">
        <v>1582.75202627668</v>
      </c>
      <c r="R58">
        <v>62.2852000821782</v>
      </c>
      <c r="S58" s="1">
        <f>(Table2[[#This Row],[Close Price]]-Table2[[#This Row],[20D EMA]])/Table2[[#This Row],[20D EMA]]</f>
        <v>4.3072766182088516E-2</v>
      </c>
      <c r="T58" s="1">
        <f>(Table2[[#This Row],[Close Price]]-Table2[[#This Row],[50D EMA]])/Table2[[#This Row],[50D EMA]]</f>
        <v>2.407875414943381E-2</v>
      </c>
      <c r="U58" s="1">
        <f>(Table2[[#This Row],[Close Price]]-Table2[[#This Row],[200D EMA]])/Table2[[#This Row],[200D EMA]]</f>
        <v>0.16098413996203526</v>
      </c>
      <c r="V58">
        <v>1.23977387770841</v>
      </c>
      <c r="W58">
        <v>1791.65</v>
      </c>
      <c r="X58">
        <v>1879.45</v>
      </c>
      <c r="Y58">
        <v>1791.65</v>
      </c>
      <c r="Z58">
        <v>1879.45</v>
      </c>
      <c r="AA58">
        <v>1645.35</v>
      </c>
      <c r="AB58">
        <v>1890</v>
      </c>
      <c r="AC58" s="1">
        <f>(Table2[[#This Row],[Close Price]]/Table2[[#This Row],[Day Low]])-1</f>
        <v>2.5618842965980937E-2</v>
      </c>
      <c r="AD58" s="1">
        <f>(Table2[[#This Row],[Day High]]/Table2[[#This Row],[Close Price]])-1</f>
        <v>2.2802100623112276E-2</v>
      </c>
      <c r="AE58" s="1">
        <f>(Table2[[#This Row],[Close Price]]/Table2[[#This Row],[Current Week Low]])-1</f>
        <v>2.5618842965980937E-2</v>
      </c>
      <c r="AF58" s="1">
        <f>(Table2[[#This Row],[Current Week High]]/Table2[[#This Row],[Close Price]])-1</f>
        <v>2.2802100623112276E-2</v>
      </c>
      <c r="AG58" s="1">
        <f>(Table2[[#This Row],[Close Price]]/Table2[[#This Row],[Current Month Low]])-1</f>
        <v>0.11681405172151815</v>
      </c>
      <c r="AH58" s="1">
        <f>(Table2[[#This Row],[Current Month High]]/Table2[[#This Row],[Close Price]])-1</f>
        <v>2.8543440994802882E-2</v>
      </c>
      <c r="AI58">
        <v>46.0640526788386</v>
      </c>
      <c r="AJ58">
        <v>128.76439464674701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-0.2</v>
      </c>
      <c r="AM58" t="s">
        <v>3191</v>
      </c>
      <c r="AN58">
        <v>2.84</v>
      </c>
      <c r="AO58" t="s">
        <v>3192</v>
      </c>
      <c r="AP58">
        <v>0.14952567147822801</v>
      </c>
      <c r="AQ58">
        <f>(Table2[[#This Row],[Sharpe Ratio]]-AVERAGE(Table2[Sharpe Ratio]))/_xlfn.STDEV.P(Table2[Sharpe Ratio])</f>
        <v>0.98768305545650903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122</v>
      </c>
      <c r="AT58">
        <f>_xlfn.RANK.AVG(Table2[[#This Row],[6M Return vs Nifty Z-Score]],Table2[6M Return vs Nifty Z-Score])</f>
        <v>91</v>
      </c>
      <c r="AU58">
        <f>_xlfn.RANK.AVG(Table2[[#This Row],[Sharpe Ratio Z-Score]],Table2[Sharpe Ratio Z-Score])</f>
        <v>113</v>
      </c>
      <c r="AV58">
        <f>(Table2[[#This Row],[Rank 1Y]]+Table2[[#This Row],[Rank 6M]]+Table2[[#This Row],[Rank Sharpe]])/3</f>
        <v>108.66666666666667</v>
      </c>
    </row>
    <row r="59" spans="1:48" x14ac:dyDescent="0.3">
      <c r="A59" t="s">
        <v>1595</v>
      </c>
      <c r="B59" t="s">
        <v>1596</v>
      </c>
      <c r="C59" t="s">
        <v>3148</v>
      </c>
      <c r="D59" t="s">
        <v>125</v>
      </c>
      <c r="E59">
        <v>5949.6155399999998</v>
      </c>
      <c r="F59">
        <v>641.15</v>
      </c>
      <c r="G59">
        <v>167.90864055284999</v>
      </c>
      <c r="H59">
        <f>(Table2[[#This Row],[1Y Return vs Nifty]]-AVERAGE(Table2[1Y Return vs Nifty]))/_xlfn.STDEV.P(Table2[1Y Return vs Nifty])</f>
        <v>2.30872870687968</v>
      </c>
      <c r="I59">
        <v>6.5235077144383498</v>
      </c>
      <c r="J59">
        <f>(Table2[[#This Row],[1M Return vs Nifty]]-AVERAGE(Table2[1M Return vs Nifty]))/_xlfn.STDEV.P(Table2[1M Return vs Nifty])</f>
        <v>0.57771526913289029</v>
      </c>
      <c r="K59">
        <v>86.912491341329897</v>
      </c>
      <c r="L59">
        <f>(Table2[[#This Row],[6M Return vs Nifty]]-AVERAGE(Table2[6M Return vs Nifty]))/_xlfn.STDEV.P(Table2[6M Return vs Nifty])</f>
        <v>2.67096781618132</v>
      </c>
      <c r="M59">
        <v>3.61338457028249</v>
      </c>
      <c r="N59">
        <f>(Table2[[#This Row],[1W Return vs Nifty]]-AVERAGE(Table2[1W Return vs Nifty]))/_xlfn.STDEV.P(Table2[1W Return vs Nifty])</f>
        <v>0.64230457206717784</v>
      </c>
      <c r="O59">
        <v>616.67999999999995</v>
      </c>
      <c r="P59">
        <v>591.022950901429</v>
      </c>
      <c r="Q59">
        <v>471.67511100923099</v>
      </c>
      <c r="R59">
        <v>63.543196280266699</v>
      </c>
      <c r="S59" s="1">
        <f>(Table2[[#This Row],[Close Price]]-Table2[[#This Row],[20D EMA]])/Table2[[#This Row],[20D EMA]]</f>
        <v>3.9680223130310742E-2</v>
      </c>
      <c r="T59" s="1">
        <f>(Table2[[#This Row],[Close Price]]-Table2[[#This Row],[50D EMA]])/Table2[[#This Row],[50D EMA]]</f>
        <v>8.481404829053954E-2</v>
      </c>
      <c r="U59" s="1">
        <f>(Table2[[#This Row],[Close Price]]-Table2[[#This Row],[200D EMA]])/Table2[[#This Row],[200D EMA]]</f>
        <v>0.35930428601192876</v>
      </c>
      <c r="V59">
        <v>0.72155659426920205</v>
      </c>
      <c r="W59">
        <v>615.45000000000005</v>
      </c>
      <c r="X59">
        <v>647.79999999999995</v>
      </c>
      <c r="Y59">
        <v>615.45000000000005</v>
      </c>
      <c r="Z59">
        <v>647.79999999999995</v>
      </c>
      <c r="AA59">
        <v>576</v>
      </c>
      <c r="AB59">
        <v>650.45000000000005</v>
      </c>
      <c r="AC59" s="1">
        <f>(Table2[[#This Row],[Close Price]]/Table2[[#This Row],[Day Low]])-1</f>
        <v>4.1758063205784346E-2</v>
      </c>
      <c r="AD59" s="1">
        <f>(Table2[[#This Row],[Day High]]/Table2[[#This Row],[Close Price]])-1</f>
        <v>1.0371987834359997E-2</v>
      </c>
      <c r="AE59" s="1">
        <f>(Table2[[#This Row],[Close Price]]/Table2[[#This Row],[Current Week Low]])-1</f>
        <v>4.1758063205784346E-2</v>
      </c>
      <c r="AF59" s="1">
        <f>(Table2[[#This Row],[Current Week High]]/Table2[[#This Row],[Close Price]])-1</f>
        <v>1.0371987834359997E-2</v>
      </c>
      <c r="AG59" s="1">
        <f>(Table2[[#This Row],[Close Price]]/Table2[[#This Row],[Current Month Low]])-1</f>
        <v>0.11310763888888875</v>
      </c>
      <c r="AH59" s="1">
        <f>(Table2[[#This Row],[Current Month High]]/Table2[[#This Row],[Close Price]])-1</f>
        <v>1.4505185993917369E-2</v>
      </c>
      <c r="AI59">
        <v>13.444591749200599</v>
      </c>
      <c r="AJ59">
        <v>206.33062589584301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0.14000000000000001</v>
      </c>
      <c r="AM59" t="s">
        <v>3192</v>
      </c>
      <c r="AN59">
        <v>4.57</v>
      </c>
      <c r="AO59" t="s">
        <v>3192</v>
      </c>
      <c r="AP59">
        <v>8.1037249694218993E-2</v>
      </c>
      <c r="AQ59">
        <f>(Table2[[#This Row],[Sharpe Ratio]]-AVERAGE(Table2[Sharpe Ratio]))/_xlfn.STDEV.P(Table2[Sharpe Ratio])</f>
        <v>0.1890660389762307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6.3887824032372986</v>
      </c>
      <c r="AS59">
        <f>_xlfn.RANK.AVG(Table2[[#This Row],[1Y Return vs Nifty Z-Score]],Table2[1Y Return vs Nifty Z-Score])</f>
        <v>24</v>
      </c>
      <c r="AT59">
        <f>_xlfn.RANK.AVG(Table2[[#This Row],[6M Return vs Nifty Z-Score]],Table2[6M Return vs Nifty Z-Score])</f>
        <v>16</v>
      </c>
      <c r="AU59">
        <f>_xlfn.RANK.AVG(Table2[[#This Row],[Sharpe Ratio Z-Score]],Table2[Sharpe Ratio Z-Score])</f>
        <v>293</v>
      </c>
      <c r="AV59">
        <f>(Table2[[#This Row],[Rank 1Y]]+Table2[[#This Row],[Rank 6M]]+Table2[[#This Row],[Rank Sharpe]])/3</f>
        <v>111</v>
      </c>
    </row>
    <row r="60" spans="1:48" x14ac:dyDescent="0.3">
      <c r="A60" t="s">
        <v>276</v>
      </c>
      <c r="B60" t="s">
        <v>277</v>
      </c>
      <c r="C60" t="s">
        <v>3145</v>
      </c>
      <c r="D60" t="s">
        <v>278</v>
      </c>
      <c r="E60">
        <v>97123.237580600005</v>
      </c>
      <c r="F60">
        <v>11196.5</v>
      </c>
      <c r="G60">
        <v>157.81055736316699</v>
      </c>
      <c r="H60">
        <f>(Table2[[#This Row],[1Y Return vs Nifty]]-AVERAGE(Table2[1Y Return vs Nifty]))/_xlfn.STDEV.P(Table2[1Y Return vs Nifty])</f>
        <v>2.1419500280495902</v>
      </c>
      <c r="I60">
        <v>5.7851892092144102</v>
      </c>
      <c r="J60">
        <f>(Table2[[#This Row],[1M Return vs Nifty]]-AVERAGE(Table2[1M Return vs Nifty]))/_xlfn.STDEV.P(Table2[1M Return vs Nifty])</f>
        <v>0.49356813640246144</v>
      </c>
      <c r="K60">
        <v>36.630532014196298</v>
      </c>
      <c r="L60">
        <f>(Table2[[#This Row],[6M Return vs Nifty]]-AVERAGE(Table2[6M Return vs Nifty]))/_xlfn.STDEV.P(Table2[6M Return vs Nifty])</f>
        <v>1.0108818852640076</v>
      </c>
      <c r="M60">
        <v>0.74513023460477801</v>
      </c>
      <c r="N60">
        <f>(Table2[[#This Row],[1W Return vs Nifty]]-AVERAGE(Table2[1W Return vs Nifty]))/_xlfn.STDEV.P(Table2[1W Return vs Nifty])</f>
        <v>9.2931397863888779E-2</v>
      </c>
      <c r="O60">
        <v>11432.11</v>
      </c>
      <c r="P60">
        <v>11167.7634370614</v>
      </c>
      <c r="Q60">
        <v>9096.5452527154994</v>
      </c>
      <c r="R60">
        <v>39.565979457483103</v>
      </c>
      <c r="S60" s="1">
        <f>(Table2[[#This Row],[Close Price]]-Table2[[#This Row],[20D EMA]])/Table2[[#This Row],[20D EMA]]</f>
        <v>-2.0609493785486717E-2</v>
      </c>
      <c r="T60" s="1">
        <f>(Table2[[#This Row],[Close Price]]-Table2[[#This Row],[50D EMA]])/Table2[[#This Row],[50D EMA]]</f>
        <v>2.5731708144206464E-3</v>
      </c>
      <c r="U60" s="1">
        <f>(Table2[[#This Row],[Close Price]]-Table2[[#This Row],[200D EMA]])/Table2[[#This Row],[200D EMA]]</f>
        <v>0.23085189914903378</v>
      </c>
      <c r="V60">
        <v>0.41551521050729301</v>
      </c>
      <c r="W60">
        <v>11152</v>
      </c>
      <c r="X60">
        <v>11659</v>
      </c>
      <c r="Y60">
        <v>11152</v>
      </c>
      <c r="Z60">
        <v>11659</v>
      </c>
      <c r="AA60">
        <v>10723</v>
      </c>
      <c r="AB60">
        <v>11881.85</v>
      </c>
      <c r="AC60" s="1">
        <f>(Table2[[#This Row],[Close Price]]/Table2[[#This Row],[Day Low]])-1</f>
        <v>3.9903156384504257E-3</v>
      </c>
      <c r="AD60" s="1">
        <f>(Table2[[#This Row],[Day High]]/Table2[[#This Row],[Close Price]])-1</f>
        <v>4.1307551466976289E-2</v>
      </c>
      <c r="AE60" s="1">
        <f>(Table2[[#This Row],[Close Price]]/Table2[[#This Row],[Current Week Low]])-1</f>
        <v>3.9903156384504257E-3</v>
      </c>
      <c r="AF60" s="1">
        <f>(Table2[[#This Row],[Current Week High]]/Table2[[#This Row],[Close Price]])-1</f>
        <v>4.1307551466976289E-2</v>
      </c>
      <c r="AG60" s="1">
        <f>(Table2[[#This Row],[Close Price]]/Table2[[#This Row],[Current Month Low]])-1</f>
        <v>4.415741863284528E-2</v>
      </c>
      <c r="AH60" s="1">
        <f>(Table2[[#This Row],[Current Month High]]/Table2[[#This Row],[Close Price]])-1</f>
        <v>6.1211092752199381E-2</v>
      </c>
      <c r="AI60">
        <v>12.70486312687</v>
      </c>
      <c r="AJ60">
        <v>189.40498345740201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0.01</v>
      </c>
      <c r="AM60" t="s">
        <v>3192</v>
      </c>
      <c r="AN60">
        <v>0.2</v>
      </c>
      <c r="AO60" t="s">
        <v>3192</v>
      </c>
      <c r="AP60">
        <v>0.105595858336161</v>
      </c>
      <c r="AQ60">
        <f>(Table2[[#This Row],[Sharpe Ratio]]-AVERAGE(Table2[Sharpe Ratio]))/_xlfn.STDEV.P(Table2[Sharpe Ratio])</f>
        <v>0.47543448274600403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4.2147659303259521</v>
      </c>
      <c r="AS60">
        <f>_xlfn.RANK.AVG(Table2[[#This Row],[1Y Return vs Nifty Z-Score]],Table2[1Y Return vs Nifty Z-Score])</f>
        <v>29</v>
      </c>
      <c r="AT60">
        <f>_xlfn.RANK.AVG(Table2[[#This Row],[6M Return vs Nifty Z-Score]],Table2[6M Return vs Nifty Z-Score])</f>
        <v>87</v>
      </c>
      <c r="AU60">
        <f>_xlfn.RANK.AVG(Table2[[#This Row],[Sharpe Ratio Z-Score]],Table2[Sharpe Ratio Z-Score])</f>
        <v>218</v>
      </c>
      <c r="AV60">
        <f>(Table2[[#This Row],[Rank 1Y]]+Table2[[#This Row],[Rank 6M]]+Table2[[#This Row],[Rank Sharpe]])/3</f>
        <v>111.33333333333333</v>
      </c>
    </row>
    <row r="61" spans="1:48" x14ac:dyDescent="0.3">
      <c r="A61" t="s">
        <v>755</v>
      </c>
      <c r="B61" t="s">
        <v>756</v>
      </c>
      <c r="C61" t="s">
        <v>3155</v>
      </c>
      <c r="D61" t="s">
        <v>451</v>
      </c>
      <c r="E61">
        <v>21873.022597839899</v>
      </c>
      <c r="F61">
        <v>343.6</v>
      </c>
      <c r="G61">
        <v>61.3141356254878</v>
      </c>
      <c r="H61">
        <f>(Table2[[#This Row],[1Y Return vs Nifty]]-AVERAGE(Table2[1Y Return vs Nifty]))/_xlfn.STDEV.P(Table2[1Y Return vs Nifty])</f>
        <v>0.54822719699946099</v>
      </c>
      <c r="I61">
        <v>6.15484895591268</v>
      </c>
      <c r="J61">
        <f>(Table2[[#This Row],[1M Return vs Nifty]]-AVERAGE(Table2[1M Return vs Nifty]))/_xlfn.STDEV.P(Table2[1M Return vs Nifty])</f>
        <v>0.53569874473806223</v>
      </c>
      <c r="K61">
        <v>27.6676220411454</v>
      </c>
      <c r="L61">
        <f>(Table2[[#This Row],[6M Return vs Nifty]]-AVERAGE(Table2[6M Return vs Nifty]))/_xlfn.STDEV.P(Table2[6M Return vs Nifty])</f>
        <v>0.71496659187743872</v>
      </c>
      <c r="M61">
        <v>4.4418478585515899</v>
      </c>
      <c r="N61">
        <f>(Table2[[#This Row],[1W Return vs Nifty]]-AVERAGE(Table2[1W Return vs Nifty]))/_xlfn.STDEV.P(Table2[1W Return vs Nifty])</f>
        <v>0.80098488877617369</v>
      </c>
      <c r="O61">
        <v>359.92</v>
      </c>
      <c r="P61">
        <v>347.07920151580402</v>
      </c>
      <c r="Q61">
        <v>287.48456282503201</v>
      </c>
      <c r="R61">
        <v>32.749164075709999</v>
      </c>
      <c r="S61" s="1">
        <f>(Table2[[#This Row],[Close Price]]-Table2[[#This Row],[20D EMA]])/Table2[[#This Row],[20D EMA]]</f>
        <v>-4.5343409646588111E-2</v>
      </c>
      <c r="T61" s="1">
        <f>(Table2[[#This Row],[Close Price]]-Table2[[#This Row],[50D EMA]])/Table2[[#This Row],[50D EMA]]</f>
        <v>-1.0024229341917424E-2</v>
      </c>
      <c r="U61" s="1">
        <f>(Table2[[#This Row],[Close Price]]-Table2[[#This Row],[200D EMA]])/Table2[[#This Row],[200D EMA]]</f>
        <v>0.19519461018545478</v>
      </c>
      <c r="V61">
        <v>0.65676077943901701</v>
      </c>
      <c r="W61">
        <v>326.85000000000002</v>
      </c>
      <c r="X61">
        <v>378.15</v>
      </c>
      <c r="Y61">
        <v>326.85000000000002</v>
      </c>
      <c r="Z61">
        <v>378.15</v>
      </c>
      <c r="AA61">
        <v>326.85000000000002</v>
      </c>
      <c r="AB61">
        <v>383.85</v>
      </c>
      <c r="AC61" s="1">
        <f>(Table2[[#This Row],[Close Price]]/Table2[[#This Row],[Day Low]])-1</f>
        <v>5.1246749273367032E-2</v>
      </c>
      <c r="AD61" s="1">
        <f>(Table2[[#This Row],[Day High]]/Table2[[#This Row],[Close Price]])-1</f>
        <v>0.10055296856810236</v>
      </c>
      <c r="AE61" s="1">
        <f>(Table2[[#This Row],[Close Price]]/Table2[[#This Row],[Current Week Low]])-1</f>
        <v>5.1246749273367032E-2</v>
      </c>
      <c r="AF61" s="1">
        <f>(Table2[[#This Row],[Current Week High]]/Table2[[#This Row],[Close Price]])-1</f>
        <v>0.10055296856810236</v>
      </c>
      <c r="AG61" s="1">
        <f>(Table2[[#This Row],[Close Price]]/Table2[[#This Row],[Current Month Low]])-1</f>
        <v>5.1246749273367032E-2</v>
      </c>
      <c r="AH61" s="1">
        <f>(Table2[[#This Row],[Current Month High]]/Table2[[#This Row],[Close Price]])-1</f>
        <v>0.1171420256111757</v>
      </c>
      <c r="AI61">
        <v>11.714202561117499</v>
      </c>
      <c r="AJ61">
        <v>108.24242424242399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0.06</v>
      </c>
      <c r="AM61" t="s">
        <v>3192</v>
      </c>
      <c r="AN61">
        <v>-2.87</v>
      </c>
      <c r="AO61" t="s">
        <v>3191</v>
      </c>
      <c r="AP61">
        <v>0.185781564033836</v>
      </c>
      <c r="AQ61">
        <f>(Table2[[#This Row],[Sharpe Ratio]]-AVERAGE(Table2[Sharpe Ratio]))/_xlfn.STDEV.P(Table2[Sharpe Ratio])</f>
        <v>1.4104490060854025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4.0103264284765379</v>
      </c>
      <c r="AS61">
        <f>_xlfn.RANK.AVG(Table2[[#This Row],[1Y Return vs Nifty Z-Score]],Table2[1Y Return vs Nifty Z-Score])</f>
        <v>155</v>
      </c>
      <c r="AT61">
        <f>_xlfn.RANK.AVG(Table2[[#This Row],[6M Return vs Nifty Z-Score]],Table2[6M Return vs Nifty Z-Score])</f>
        <v>124</v>
      </c>
      <c r="AU61">
        <f>_xlfn.RANK.AVG(Table2[[#This Row],[Sharpe Ratio Z-Score]],Table2[Sharpe Ratio Z-Score])</f>
        <v>66</v>
      </c>
      <c r="AV61">
        <f>(Table2[[#This Row],[Rank 1Y]]+Table2[[#This Row],[Rank 6M]]+Table2[[#This Row],[Rank Sharpe]])/3</f>
        <v>115</v>
      </c>
    </row>
    <row r="62" spans="1:48" x14ac:dyDescent="0.3">
      <c r="A62" t="s">
        <v>199</v>
      </c>
      <c r="B62" t="s">
        <v>200</v>
      </c>
      <c r="C62" t="s">
        <v>3152</v>
      </c>
      <c r="D62" t="s">
        <v>95</v>
      </c>
      <c r="E62">
        <v>129968.50592978</v>
      </c>
      <c r="F62">
        <v>2737.7</v>
      </c>
      <c r="G62">
        <v>45.893094238830301</v>
      </c>
      <c r="H62">
        <f>(Table2[[#This Row],[1Y Return vs Nifty]]-AVERAGE(Table2[1Y Return vs Nifty]))/_xlfn.STDEV.P(Table2[1Y Return vs Nifty])</f>
        <v>0.29353520641668057</v>
      </c>
      <c r="I62">
        <v>-0.14001321249015899</v>
      </c>
      <c r="J62">
        <f>(Table2[[#This Row],[1M Return vs Nifty]]-AVERAGE(Table2[1M Return vs Nifty]))/_xlfn.STDEV.P(Table2[1M Return vs Nifty])</f>
        <v>-0.18173498969567975</v>
      </c>
      <c r="K62">
        <v>28.988831923966899</v>
      </c>
      <c r="L62">
        <f>(Table2[[#This Row],[6M Return vs Nifty]]-AVERAGE(Table2[6M Return vs Nifty]))/_xlfn.STDEV.P(Table2[6M Return vs Nifty])</f>
        <v>0.7585870467604946</v>
      </c>
      <c r="M62">
        <v>-1.3261432685789001</v>
      </c>
      <c r="N62">
        <f>(Table2[[#This Row],[1W Return vs Nifty]]-AVERAGE(Table2[1W Return vs Nifty]))/_xlfn.STDEV.P(Table2[1W Return vs Nifty])</f>
        <v>-0.30379147462793282</v>
      </c>
      <c r="O62">
        <v>2769.39</v>
      </c>
      <c r="P62">
        <v>2722.5753467259801</v>
      </c>
      <c r="Q62">
        <v>2351.7464055904002</v>
      </c>
      <c r="R62">
        <v>44.947113217399199</v>
      </c>
      <c r="S62" s="1">
        <f>(Table2[[#This Row],[Close Price]]-Table2[[#This Row],[20D EMA]])/Table2[[#This Row],[20D EMA]]</f>
        <v>-1.1442953141305506E-2</v>
      </c>
      <c r="T62" s="1">
        <f>(Table2[[#This Row],[Close Price]]-Table2[[#This Row],[50D EMA]])/Table2[[#This Row],[50D EMA]]</f>
        <v>5.5552744544637754E-3</v>
      </c>
      <c r="U62" s="1">
        <f>(Table2[[#This Row],[Close Price]]-Table2[[#This Row],[200D EMA]])/Table2[[#This Row],[200D EMA]]</f>
        <v>0.16411361084347312</v>
      </c>
      <c r="V62">
        <v>0.86204751374831701</v>
      </c>
      <c r="W62">
        <v>2666.1</v>
      </c>
      <c r="X62">
        <v>2756.35</v>
      </c>
      <c r="Y62">
        <v>2666.1</v>
      </c>
      <c r="Z62">
        <v>2756.35</v>
      </c>
      <c r="AA62">
        <v>2594.6</v>
      </c>
      <c r="AB62">
        <v>2875.25</v>
      </c>
      <c r="AC62" s="1">
        <f>(Table2[[#This Row],[Close Price]]/Table2[[#This Row],[Day Low]])-1</f>
        <v>2.6855706837702886E-2</v>
      </c>
      <c r="AD62" s="1">
        <f>(Table2[[#This Row],[Day High]]/Table2[[#This Row],[Close Price]])-1</f>
        <v>6.8122876867444671E-3</v>
      </c>
      <c r="AE62" s="1">
        <f>(Table2[[#This Row],[Close Price]]/Table2[[#This Row],[Current Week Low]])-1</f>
        <v>2.6855706837702886E-2</v>
      </c>
      <c r="AF62" s="1">
        <f>(Table2[[#This Row],[Current Week High]]/Table2[[#This Row],[Close Price]])-1</f>
        <v>6.8122876867444671E-3</v>
      </c>
      <c r="AG62" s="1">
        <f>(Table2[[#This Row],[Close Price]]/Table2[[#This Row],[Current Month Low]])-1</f>
        <v>5.5153010097895638E-2</v>
      </c>
      <c r="AH62" s="1">
        <f>(Table2[[#This Row],[Current Month High]]/Table2[[#This Row],[Close Price]])-1</f>
        <v>5.0242904627972429E-2</v>
      </c>
      <c r="AI62">
        <v>8.0469006830551297</v>
      </c>
      <c r="AJ62">
        <v>76.796900226025102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0.11</v>
      </c>
      <c r="AM62" t="s">
        <v>3192</v>
      </c>
      <c r="AN62">
        <v>0.44</v>
      </c>
      <c r="AO62" t="s">
        <v>3192</v>
      </c>
      <c r="AP62">
        <v>0.23606793959418501</v>
      </c>
      <c r="AQ62">
        <f>(Table2[[#This Row],[Sharpe Ratio]]-AVERAGE(Table2[Sharpe Ratio]))/_xlfn.STDEV.P(Table2[Sharpe Ratio])</f>
        <v>1.9968189964213361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2.5634147852748987</v>
      </c>
      <c r="AS62">
        <f>_xlfn.RANK.AVG(Table2[[#This Row],[1Y Return vs Nifty Z-Score]],Table2[1Y Return vs Nifty Z-Score])</f>
        <v>214</v>
      </c>
      <c r="AT62">
        <f>_xlfn.RANK.AVG(Table2[[#This Row],[6M Return vs Nifty Z-Score]],Table2[6M Return vs Nifty Z-Score])</f>
        <v>119</v>
      </c>
      <c r="AU62">
        <f>_xlfn.RANK.AVG(Table2[[#This Row],[Sharpe Ratio Z-Score]],Table2[Sharpe Ratio Z-Score])</f>
        <v>16</v>
      </c>
      <c r="AV62">
        <f>(Table2[[#This Row],[Rank 1Y]]+Table2[[#This Row],[Rank 6M]]+Table2[[#This Row],[Rank Sharpe]])/3</f>
        <v>116.33333333333333</v>
      </c>
    </row>
    <row r="63" spans="1:48" x14ac:dyDescent="0.3">
      <c r="A63" t="s">
        <v>109</v>
      </c>
      <c r="B63" t="s">
        <v>110</v>
      </c>
      <c r="C63" t="s">
        <v>3155</v>
      </c>
      <c r="D63" t="s">
        <v>111</v>
      </c>
      <c r="E63">
        <v>266434.92998080002</v>
      </c>
      <c r="F63">
        <v>7481.6</v>
      </c>
      <c r="G63">
        <v>92.291348036333204</v>
      </c>
      <c r="H63">
        <f>(Table2[[#This Row],[1Y Return vs Nifty]]-AVERAGE(Table2[1Y Return vs Nifty]))/_xlfn.STDEV.P(Table2[1Y Return vs Nifty])</f>
        <v>1.0598429623556231</v>
      </c>
      <c r="I63">
        <v>17.5194575100438</v>
      </c>
      <c r="J63">
        <f>(Table2[[#This Row],[1M Return vs Nifty]]-AVERAGE(Table2[1M Return vs Nifty]))/_xlfn.STDEV.P(Table2[1M Return vs Nifty])</f>
        <v>1.8309381538380463</v>
      </c>
      <c r="K63">
        <v>17.806033220662901</v>
      </c>
      <c r="L63">
        <f>(Table2[[#This Row],[6M Return vs Nifty]]-AVERAGE(Table2[6M Return vs Nifty]))/_xlfn.STDEV.P(Table2[6M Return vs Nifty])</f>
        <v>0.38938093299600085</v>
      </c>
      <c r="M63">
        <v>1.67660984085207</v>
      </c>
      <c r="N63">
        <f>(Table2[[#This Row],[1W Return vs Nifty]]-AVERAGE(Table2[1W Return vs Nifty]))/_xlfn.STDEV.P(Table2[1W Return vs Nifty])</f>
        <v>0.27134301974287844</v>
      </c>
      <c r="O63">
        <v>7470.81</v>
      </c>
      <c r="P63">
        <v>7222.9913709921502</v>
      </c>
      <c r="Q63">
        <v>6267.7390932215303</v>
      </c>
      <c r="R63">
        <v>45.892848739206997</v>
      </c>
      <c r="S63" s="1">
        <f>(Table2[[#This Row],[Close Price]]-Table2[[#This Row],[20D EMA]])/Table2[[#This Row],[20D EMA]]</f>
        <v>1.444287834920171E-3</v>
      </c>
      <c r="T63" s="1">
        <f>(Table2[[#This Row],[Close Price]]-Table2[[#This Row],[50D EMA]])/Table2[[#This Row],[50D EMA]]</f>
        <v>3.5803535644031603E-2</v>
      </c>
      <c r="U63" s="1">
        <f>(Table2[[#This Row],[Close Price]]-Table2[[#This Row],[200D EMA]])/Table2[[#This Row],[200D EMA]]</f>
        <v>0.19366806574498979</v>
      </c>
      <c r="V63">
        <v>1.0110089664697399</v>
      </c>
      <c r="W63">
        <v>7454.05</v>
      </c>
      <c r="X63">
        <v>7873.45</v>
      </c>
      <c r="Y63">
        <v>7454.05</v>
      </c>
      <c r="Z63">
        <v>7873.45</v>
      </c>
      <c r="AA63">
        <v>6955.25</v>
      </c>
      <c r="AB63">
        <v>8129.9</v>
      </c>
      <c r="AC63" s="1">
        <f>(Table2[[#This Row],[Close Price]]/Table2[[#This Row],[Day Low]])-1</f>
        <v>3.6959773545925945E-3</v>
      </c>
      <c r="AD63" s="1">
        <f>(Table2[[#This Row],[Day High]]/Table2[[#This Row],[Close Price]])-1</f>
        <v>5.2375160393498543E-2</v>
      </c>
      <c r="AE63" s="1">
        <f>(Table2[[#This Row],[Close Price]]/Table2[[#This Row],[Current Week Low]])-1</f>
        <v>3.6959773545925945E-3</v>
      </c>
      <c r="AF63" s="1">
        <f>(Table2[[#This Row],[Current Week High]]/Table2[[#This Row],[Close Price]])-1</f>
        <v>5.2375160393498543E-2</v>
      </c>
      <c r="AG63" s="1">
        <f>(Table2[[#This Row],[Close Price]]/Table2[[#This Row],[Current Month Low]])-1</f>
        <v>7.5676647137054687E-2</v>
      </c>
      <c r="AH63" s="1">
        <f>(Table2[[#This Row],[Current Month High]]/Table2[[#This Row],[Close Price]])-1</f>
        <v>8.6652587681779192E-2</v>
      </c>
      <c r="AI63">
        <v>8.6652587681779192</v>
      </c>
      <c r="AJ63">
        <v>130.486752926679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0.11</v>
      </c>
      <c r="AM63" t="s">
        <v>3192</v>
      </c>
      <c r="AN63">
        <v>1.84</v>
      </c>
      <c r="AO63" t="s">
        <v>3192</v>
      </c>
      <c r="AP63">
        <v>0.18766067041880699</v>
      </c>
      <c r="AQ63">
        <f>(Table2[[#This Row],[Sharpe Ratio]]-AVERAGE(Table2[Sharpe Ratio]))/_xlfn.STDEV.P(Table2[Sharpe Ratio])</f>
        <v>1.432360539388758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4.983865608321306</v>
      </c>
      <c r="AS63">
        <f>_xlfn.RANK.AVG(Table2[[#This Row],[1Y Return vs Nifty Z-Score]],Table2[1Y Return vs Nifty Z-Score])</f>
        <v>99</v>
      </c>
      <c r="AT63">
        <f>_xlfn.RANK.AVG(Table2[[#This Row],[6M Return vs Nifty Z-Score]],Table2[6M Return vs Nifty Z-Score])</f>
        <v>193</v>
      </c>
      <c r="AU63">
        <f>_xlfn.RANK.AVG(Table2[[#This Row],[Sharpe Ratio Z-Score]],Table2[Sharpe Ratio Z-Score])</f>
        <v>60</v>
      </c>
      <c r="AV63">
        <f>(Table2[[#This Row],[Rank 1Y]]+Table2[[#This Row],[Rank 6M]]+Table2[[#This Row],[Rank Sharpe]])/3</f>
        <v>117.33333333333333</v>
      </c>
    </row>
    <row r="64" spans="1:48" x14ac:dyDescent="0.3">
      <c r="A64" t="s">
        <v>1128</v>
      </c>
      <c r="B64" t="s">
        <v>1129</v>
      </c>
      <c r="C64" t="s">
        <v>3148</v>
      </c>
      <c r="D64" t="s">
        <v>125</v>
      </c>
      <c r="E64">
        <v>11107.226717694901</v>
      </c>
      <c r="F64">
        <v>1809.05</v>
      </c>
      <c r="G64">
        <v>43.042683275317998</v>
      </c>
      <c r="H64">
        <f>(Table2[[#This Row],[1Y Return vs Nifty]]-AVERAGE(Table2[1Y Return vs Nifty]))/_xlfn.STDEV.P(Table2[1Y Return vs Nifty])</f>
        <v>0.24645817549034799</v>
      </c>
      <c r="I64">
        <v>-5.6834804207149796</v>
      </c>
      <c r="J64">
        <f>(Table2[[#This Row],[1M Return vs Nifty]]-AVERAGE(Table2[1M Return vs Nifty]))/_xlfn.STDEV.P(Table2[1M Return vs Nifty])</f>
        <v>-0.81353125060043652</v>
      </c>
      <c r="K64">
        <v>53.512708370077299</v>
      </c>
      <c r="L64">
        <f>(Table2[[#This Row],[6M Return vs Nifty]]-AVERAGE(Table2[6M Return vs Nifty]))/_xlfn.STDEV.P(Table2[6M Return vs Nifty])</f>
        <v>1.5682560175910147</v>
      </c>
      <c r="M64">
        <v>1.48063362699134</v>
      </c>
      <c r="N64">
        <f>(Table2[[#This Row],[1W Return vs Nifty]]-AVERAGE(Table2[1W Return vs Nifty]))/_xlfn.STDEV.P(Table2[1W Return vs Nifty])</f>
        <v>0.23380657350176332</v>
      </c>
      <c r="O64">
        <v>1856.04</v>
      </c>
      <c r="P64">
        <v>1756.2599220480099</v>
      </c>
      <c r="Q64">
        <v>1423.57338807632</v>
      </c>
      <c r="R64">
        <v>35.9777211437844</v>
      </c>
      <c r="S64" s="1">
        <f>(Table2[[#This Row],[Close Price]]-Table2[[#This Row],[20D EMA]])/Table2[[#This Row],[20D EMA]]</f>
        <v>-2.5317342298657362E-2</v>
      </c>
      <c r="T64" s="1">
        <f>(Table2[[#This Row],[Close Price]]-Table2[[#This Row],[50D EMA]])/Table2[[#This Row],[50D EMA]]</f>
        <v>3.0058237558840649E-2</v>
      </c>
      <c r="U64" s="1">
        <f>(Table2[[#This Row],[Close Price]]-Table2[[#This Row],[200D EMA]])/Table2[[#This Row],[200D EMA]]</f>
        <v>0.2707809903952868</v>
      </c>
      <c r="V64">
        <v>0.475093917980351</v>
      </c>
      <c r="W64">
        <v>1800</v>
      </c>
      <c r="X64">
        <v>1856.2</v>
      </c>
      <c r="Y64">
        <v>1800</v>
      </c>
      <c r="Z64">
        <v>1856.2</v>
      </c>
      <c r="AA64">
        <v>1780.05</v>
      </c>
      <c r="AB64">
        <v>1954.45</v>
      </c>
      <c r="AC64" s="1">
        <f>(Table2[[#This Row],[Close Price]]/Table2[[#This Row],[Day Low]])-1</f>
        <v>5.0277777777778532E-3</v>
      </c>
      <c r="AD64" s="1">
        <f>(Table2[[#This Row],[Day High]]/Table2[[#This Row],[Close Price]])-1</f>
        <v>2.606340344379654E-2</v>
      </c>
      <c r="AE64" s="1">
        <f>(Table2[[#This Row],[Close Price]]/Table2[[#This Row],[Current Week Low]])-1</f>
        <v>5.0277777777778532E-3</v>
      </c>
      <c r="AF64" s="1">
        <f>(Table2[[#This Row],[Current Week High]]/Table2[[#This Row],[Close Price]])-1</f>
        <v>2.606340344379654E-2</v>
      </c>
      <c r="AG64" s="1">
        <f>(Table2[[#This Row],[Close Price]]/Table2[[#This Row],[Current Month Low]])-1</f>
        <v>1.6291677200078736E-2</v>
      </c>
      <c r="AH64" s="1">
        <f>(Table2[[#This Row],[Current Month High]]/Table2[[#This Row],[Close Price]])-1</f>
        <v>8.0373676791686277E-2</v>
      </c>
      <c r="AI64">
        <v>21.610790193747999</v>
      </c>
      <c r="AJ64">
        <v>87.836154085764704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0.35</v>
      </c>
      <c r="AM64" t="s">
        <v>3192</v>
      </c>
      <c r="AN64">
        <v>-2.5</v>
      </c>
      <c r="AO64" t="s">
        <v>3191</v>
      </c>
      <c r="AP64">
        <v>0.17593415144583899</v>
      </c>
      <c r="AQ64">
        <f>(Table2[[#This Row],[Sharpe Ratio]]-AVERAGE(Table2[Sharpe Ratio]))/_xlfn.STDEV.P(Table2[Sharpe Ratio])</f>
        <v>1.2956221338021123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2.5306116497848019</v>
      </c>
      <c r="AS64">
        <f>_xlfn.RANK.AVG(Table2[[#This Row],[1Y Return vs Nifty Z-Score]],Table2[1Y Return vs Nifty Z-Score])</f>
        <v>224</v>
      </c>
      <c r="AT64">
        <f>_xlfn.RANK.AVG(Table2[[#This Row],[6M Return vs Nifty Z-Score]],Table2[6M Return vs Nifty Z-Score])</f>
        <v>55</v>
      </c>
      <c r="AU64">
        <f>_xlfn.RANK.AVG(Table2[[#This Row],[Sharpe Ratio Z-Score]],Table2[Sharpe Ratio Z-Score])</f>
        <v>76</v>
      </c>
      <c r="AV64">
        <f>(Table2[[#This Row],[Rank 1Y]]+Table2[[#This Row],[Rank 6M]]+Table2[[#This Row],[Rank Sharpe]])/3</f>
        <v>118.33333333333333</v>
      </c>
    </row>
    <row r="65" spans="1:48" x14ac:dyDescent="0.3">
      <c r="A65" t="s">
        <v>1610</v>
      </c>
      <c r="B65" t="s">
        <v>1611</v>
      </c>
      <c r="C65" t="s">
        <v>3147</v>
      </c>
      <c r="D65" t="s">
        <v>1023</v>
      </c>
      <c r="E65">
        <v>5832.2789846300002</v>
      </c>
      <c r="F65">
        <v>679.3</v>
      </c>
      <c r="G65">
        <v>113.01825916321501</v>
      </c>
      <c r="H65">
        <f>(Table2[[#This Row],[1Y Return vs Nifty]]-AVERAGE(Table2[1Y Return vs Nifty]))/_xlfn.STDEV.P(Table2[1Y Return vs Nifty])</f>
        <v>1.4021660338769377</v>
      </c>
      <c r="I65">
        <v>9.3291101192180506</v>
      </c>
      <c r="J65">
        <f>(Table2[[#This Row],[1M Return vs Nifty]]-AVERAGE(Table2[1M Return vs Nifty]))/_xlfn.STDEV.P(Table2[1M Return vs Nifty])</f>
        <v>0.89747347141741995</v>
      </c>
      <c r="K65">
        <v>138.53946951444399</v>
      </c>
      <c r="L65">
        <f>(Table2[[#This Row],[6M Return vs Nifty]]-AVERAGE(Table2[6M Return vs Nifty]))/_xlfn.STDEV.P(Table2[6M Return vs Nifty])</f>
        <v>4.3754602677058347</v>
      </c>
      <c r="M65">
        <v>-2.69896563206711</v>
      </c>
      <c r="N65">
        <f>(Table2[[#This Row],[1W Return vs Nifty]]-AVERAGE(Table2[1W Return vs Nifty]))/_xlfn.STDEV.P(Table2[1W Return vs Nifty])</f>
        <v>-0.56673600157086124</v>
      </c>
      <c r="O65">
        <v>708.66</v>
      </c>
      <c r="P65">
        <v>641.51015845230097</v>
      </c>
      <c r="Q65">
        <v>449.00381365888398</v>
      </c>
      <c r="R65">
        <v>39.813750783117598</v>
      </c>
      <c r="S65" s="1">
        <f>(Table2[[#This Row],[Close Price]]-Table2[[#This Row],[20D EMA]])/Table2[[#This Row],[20D EMA]]</f>
        <v>-4.1430305082832408E-2</v>
      </c>
      <c r="T65" s="1">
        <f>(Table2[[#This Row],[Close Price]]-Table2[[#This Row],[50D EMA]])/Table2[[#This Row],[50D EMA]]</f>
        <v>5.8907627649841525E-2</v>
      </c>
      <c r="U65" s="1">
        <f>(Table2[[#This Row],[Close Price]]-Table2[[#This Row],[200D EMA]])/Table2[[#This Row],[200D EMA]]</f>
        <v>0.51290474453759538</v>
      </c>
      <c r="V65">
        <v>0.200396592300492</v>
      </c>
      <c r="W65">
        <v>678</v>
      </c>
      <c r="X65">
        <v>728.8</v>
      </c>
      <c r="Y65">
        <v>678</v>
      </c>
      <c r="Z65">
        <v>728.8</v>
      </c>
      <c r="AA65">
        <v>609.54999999999995</v>
      </c>
      <c r="AB65">
        <v>825.05</v>
      </c>
      <c r="AC65" s="1">
        <f>(Table2[[#This Row],[Close Price]]/Table2[[#This Row],[Day Low]])-1</f>
        <v>1.9174041297933542E-3</v>
      </c>
      <c r="AD65" s="1">
        <f>(Table2[[#This Row],[Day High]]/Table2[[#This Row],[Close Price]])-1</f>
        <v>7.2869129986750991E-2</v>
      </c>
      <c r="AE65" s="1">
        <f>(Table2[[#This Row],[Close Price]]/Table2[[#This Row],[Current Week Low]])-1</f>
        <v>1.9174041297933542E-3</v>
      </c>
      <c r="AF65" s="1">
        <f>(Table2[[#This Row],[Current Week High]]/Table2[[#This Row],[Close Price]])-1</f>
        <v>7.2869129986750991E-2</v>
      </c>
      <c r="AG65" s="1">
        <f>(Table2[[#This Row],[Close Price]]/Table2[[#This Row],[Current Month Low]])-1</f>
        <v>0.11442867689278979</v>
      </c>
      <c r="AH65" s="1">
        <f>(Table2[[#This Row],[Current Month High]]/Table2[[#This Row],[Close Price]])-1</f>
        <v>0.21455910496098918</v>
      </c>
      <c r="AI65">
        <v>28.632415722066799</v>
      </c>
      <c r="AJ65">
        <v>214.78220574606101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0.46</v>
      </c>
      <c r="AM65" t="s">
        <v>3192</v>
      </c>
      <c r="AN65">
        <v>-7.94</v>
      </c>
      <c r="AO65" t="s">
        <v>3191</v>
      </c>
      <c r="AP65">
        <v>8.2767909193862996E-2</v>
      </c>
      <c r="AQ65">
        <f>(Table2[[#This Row],[Sharpe Ratio]]-AVERAGE(Table2[Sharpe Ratio]))/_xlfn.STDEV.P(Table2[Sharpe Ratio])</f>
        <v>0.20924659052270611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6.3176103619520374</v>
      </c>
      <c r="AS65">
        <f>_xlfn.RANK.AVG(Table2[[#This Row],[1Y Return vs Nifty Z-Score]],Table2[1Y Return vs Nifty Z-Score])</f>
        <v>67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288</v>
      </c>
      <c r="AV65">
        <f>(Table2[[#This Row],[Rank 1Y]]+Table2[[#This Row],[Rank 6M]]+Table2[[#This Row],[Rank Sharpe]])/3</f>
        <v>119.33333333333333</v>
      </c>
    </row>
    <row r="66" spans="1:48" x14ac:dyDescent="0.3">
      <c r="A66" t="s">
        <v>247</v>
      </c>
      <c r="B66" t="s">
        <v>248</v>
      </c>
      <c r="C66" t="s">
        <v>3160</v>
      </c>
      <c r="D66" t="s">
        <v>249</v>
      </c>
      <c r="E66">
        <v>101936.14205695</v>
      </c>
      <c r="F66">
        <v>11264.9</v>
      </c>
      <c r="G66">
        <v>91.0044841002764</v>
      </c>
      <c r="H66">
        <f>(Table2[[#This Row],[1Y Return vs Nifty]]-AVERAGE(Table2[1Y Return vs Nifty]))/_xlfn.STDEV.P(Table2[1Y Return vs Nifty])</f>
        <v>1.0385892785566109</v>
      </c>
      <c r="I66">
        <v>6.95386085360634</v>
      </c>
      <c r="J66">
        <f>(Table2[[#This Row],[1M Return vs Nifty]]-AVERAGE(Table2[1M Return vs Nifty]))/_xlfn.STDEV.P(Table2[1M Return vs Nifty])</f>
        <v>0.62676318336814552</v>
      </c>
      <c r="K66">
        <v>20.362233436378201</v>
      </c>
      <c r="L66">
        <f>(Table2[[#This Row],[6M Return vs Nifty]]-AVERAGE(Table2[6M Return vs Nifty]))/_xlfn.STDEV.P(Table2[6M Return vs Nifty])</f>
        <v>0.47377525794878461</v>
      </c>
      <c r="M66">
        <v>3.3707094977963399</v>
      </c>
      <c r="N66">
        <f>(Table2[[#This Row],[1W Return vs Nifty]]-AVERAGE(Table2[1W Return vs Nifty]))/_xlfn.STDEV.P(Table2[1W Return vs Nifty])</f>
        <v>0.59582362607386208</v>
      </c>
      <c r="O66">
        <v>11258.24</v>
      </c>
      <c r="P66">
        <v>11027.676890693099</v>
      </c>
      <c r="Q66">
        <v>9404.6950106307195</v>
      </c>
      <c r="R66">
        <v>48.6324592786385</v>
      </c>
      <c r="S66" s="1">
        <f>(Table2[[#This Row],[Close Price]]-Table2[[#This Row],[20D EMA]])/Table2[[#This Row],[20D EMA]]</f>
        <v>5.9156671024954653E-4</v>
      </c>
      <c r="T66" s="1">
        <f>(Table2[[#This Row],[Close Price]]-Table2[[#This Row],[50D EMA]])/Table2[[#This Row],[50D EMA]]</f>
        <v>2.1511612251453142E-2</v>
      </c>
      <c r="U66" s="1">
        <f>(Table2[[#This Row],[Close Price]]-Table2[[#This Row],[200D EMA]])/Table2[[#This Row],[200D EMA]]</f>
        <v>0.19779535511428847</v>
      </c>
      <c r="V66">
        <v>0.72158715042739996</v>
      </c>
      <c r="W66">
        <v>11177.15</v>
      </c>
      <c r="X66">
        <v>11624.8</v>
      </c>
      <c r="Y66">
        <v>11177.15</v>
      </c>
      <c r="Z66">
        <v>11624.8</v>
      </c>
      <c r="AA66">
        <v>10349.049999999999</v>
      </c>
      <c r="AB66">
        <v>11680</v>
      </c>
      <c r="AC66" s="1">
        <f>(Table2[[#This Row],[Close Price]]/Table2[[#This Row],[Day Low]])-1</f>
        <v>7.850838541130889E-3</v>
      </c>
      <c r="AD66" s="1">
        <f>(Table2[[#This Row],[Day High]]/Table2[[#This Row],[Close Price]])-1</f>
        <v>3.1948796704808657E-2</v>
      </c>
      <c r="AE66" s="1">
        <f>(Table2[[#This Row],[Close Price]]/Table2[[#This Row],[Current Week Low]])-1</f>
        <v>7.850838541130889E-3</v>
      </c>
      <c r="AF66" s="1">
        <f>(Table2[[#This Row],[Current Week High]]/Table2[[#This Row],[Close Price]])-1</f>
        <v>3.1948796704808657E-2</v>
      </c>
      <c r="AG66" s="1">
        <f>(Table2[[#This Row],[Close Price]]/Table2[[#This Row],[Current Month Low]])-1</f>
        <v>8.8496045530749301E-2</v>
      </c>
      <c r="AH66" s="1">
        <f>(Table2[[#This Row],[Current Month High]]/Table2[[#This Row],[Close Price]])-1</f>
        <v>3.6848973359728143E-2</v>
      </c>
      <c r="AI66">
        <v>18.048096299123799</v>
      </c>
      <c r="AJ66">
        <v>125.485152676721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0.11</v>
      </c>
      <c r="AM66" t="s">
        <v>3192</v>
      </c>
      <c r="AN66">
        <v>-1.03</v>
      </c>
      <c r="AO66" t="s">
        <v>3191</v>
      </c>
      <c r="AP66">
        <v>0.17064171845599499</v>
      </c>
      <c r="AQ66">
        <f>(Table2[[#This Row],[Sharpe Ratio]]-AVERAGE(Table2[Sharpe Ratio]))/_xlfn.STDEV.P(Table2[Sharpe Ratio])</f>
        <v>1.2339091181686017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3.9688604641160046</v>
      </c>
      <c r="AS66">
        <f>_xlfn.RANK.AVG(Table2[[#This Row],[1Y Return vs Nifty Z-Score]],Table2[1Y Return vs Nifty Z-Score])</f>
        <v>101</v>
      </c>
      <c r="AT66">
        <f>_xlfn.RANK.AVG(Table2[[#This Row],[6M Return vs Nifty Z-Score]],Table2[6M Return vs Nifty Z-Score])</f>
        <v>174</v>
      </c>
      <c r="AU66">
        <f>_xlfn.RANK.AVG(Table2[[#This Row],[Sharpe Ratio Z-Score]],Table2[Sharpe Ratio Z-Score])</f>
        <v>84</v>
      </c>
      <c r="AV66">
        <f>(Table2[[#This Row],[Rank 1Y]]+Table2[[#This Row],[Rank 6M]]+Table2[[#This Row],[Rank Sharpe]])/3</f>
        <v>119.66666666666667</v>
      </c>
    </row>
    <row r="67" spans="1:48" x14ac:dyDescent="0.3">
      <c r="A67" t="s">
        <v>548</v>
      </c>
      <c r="B67" t="s">
        <v>549</v>
      </c>
      <c r="C67" t="s">
        <v>3146</v>
      </c>
      <c r="D67" t="s">
        <v>398</v>
      </c>
      <c r="E67">
        <v>37500.0980487099</v>
      </c>
      <c r="F67">
        <v>1997.05</v>
      </c>
      <c r="G67">
        <v>52.125881033691201</v>
      </c>
      <c r="H67">
        <f>(Table2[[#This Row],[1Y Return vs Nifty]]-AVERAGE(Table2[1Y Return vs Nifty]))/_xlfn.STDEV.P(Table2[1Y Return vs Nifty])</f>
        <v>0.39647513348507341</v>
      </c>
      <c r="I67">
        <v>1.9011074922042801</v>
      </c>
      <c r="J67">
        <f>(Table2[[#This Row],[1M Return vs Nifty]]-AVERAGE(Table2[1M Return vs Nifty]))/_xlfn.STDEV.P(Table2[1M Return vs Nifty])</f>
        <v>5.0894226071646377E-2</v>
      </c>
      <c r="K67">
        <v>76.738574668622405</v>
      </c>
      <c r="L67">
        <f>(Table2[[#This Row],[6M Return vs Nifty]]-AVERAGE(Table2[6M Return vs Nifty]))/_xlfn.STDEV.P(Table2[6M Return vs Nifty])</f>
        <v>2.3350704852757467</v>
      </c>
      <c r="M67">
        <v>5.6328149658772304</v>
      </c>
      <c r="N67">
        <f>(Table2[[#This Row],[1W Return vs Nifty]]-AVERAGE(Table2[1W Return vs Nifty]))/_xlfn.STDEV.P(Table2[1W Return vs Nifty])</f>
        <v>1.0290976373510317</v>
      </c>
      <c r="O67">
        <v>1957.58</v>
      </c>
      <c r="P67">
        <v>1839.74656543333</v>
      </c>
      <c r="Q67">
        <v>1443.93946594622</v>
      </c>
      <c r="R67">
        <v>58.614472597933201</v>
      </c>
      <c r="S67" s="1">
        <f>(Table2[[#This Row],[Close Price]]-Table2[[#This Row],[20D EMA]])/Table2[[#This Row],[20D EMA]]</f>
        <v>2.0162649802306944E-2</v>
      </c>
      <c r="T67" s="1">
        <f>(Table2[[#This Row],[Close Price]]-Table2[[#This Row],[50D EMA]])/Table2[[#This Row],[50D EMA]]</f>
        <v>8.5502773872345297E-2</v>
      </c>
      <c r="U67" s="1">
        <f>(Table2[[#This Row],[Close Price]]-Table2[[#This Row],[200D EMA]])/Table2[[#This Row],[200D EMA]]</f>
        <v>0.38305659419823679</v>
      </c>
      <c r="V67">
        <v>0.47309338798214501</v>
      </c>
      <c r="W67">
        <v>1983.35</v>
      </c>
      <c r="X67">
        <v>2022.75</v>
      </c>
      <c r="Y67">
        <v>1983.35</v>
      </c>
      <c r="Z67">
        <v>2022.75</v>
      </c>
      <c r="AA67">
        <v>1856</v>
      </c>
      <c r="AB67">
        <v>2154.9499999999998</v>
      </c>
      <c r="AC67" s="1">
        <f>(Table2[[#This Row],[Close Price]]/Table2[[#This Row],[Day Low]])-1</f>
        <v>6.9075049789497633E-3</v>
      </c>
      <c r="AD67" s="1">
        <f>(Table2[[#This Row],[Day High]]/Table2[[#This Row],[Close Price]])-1</f>
        <v>1.286898174807849E-2</v>
      </c>
      <c r="AE67" s="1">
        <f>(Table2[[#This Row],[Close Price]]/Table2[[#This Row],[Current Week Low]])-1</f>
        <v>6.9075049789497633E-3</v>
      </c>
      <c r="AF67" s="1">
        <f>(Table2[[#This Row],[Current Week High]]/Table2[[#This Row],[Close Price]])-1</f>
        <v>1.286898174807849E-2</v>
      </c>
      <c r="AG67" s="1">
        <f>(Table2[[#This Row],[Close Price]]/Table2[[#This Row],[Current Month Low]])-1</f>
        <v>7.5996767241379271E-2</v>
      </c>
      <c r="AH67" s="1">
        <f>(Table2[[#This Row],[Current Month High]]/Table2[[#This Row],[Close Price]])-1</f>
        <v>7.9066623269322234E-2</v>
      </c>
      <c r="AI67">
        <v>7.9066623269322198</v>
      </c>
      <c r="AJ67">
        <v>107.787951305795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0.26</v>
      </c>
      <c r="AM67" t="s">
        <v>3192</v>
      </c>
      <c r="AN67">
        <v>-2.86</v>
      </c>
      <c r="AO67" t="s">
        <v>3191</v>
      </c>
      <c r="AP67">
        <v>0.13342537287865799</v>
      </c>
      <c r="AQ67">
        <f>(Table2[[#This Row],[Sharpe Ratio]]-AVERAGE(Table2[Sharpe Ratio]))/_xlfn.STDEV.P(Table2[Sharpe Ratio])</f>
        <v>0.79994369605675208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4.6114811782402505</v>
      </c>
      <c r="AS67">
        <f>_xlfn.RANK.AVG(Table2[[#This Row],[1Y Return vs Nifty Z-Score]],Table2[1Y Return vs Nifty Z-Score])</f>
        <v>191</v>
      </c>
      <c r="AT67">
        <f>_xlfn.RANK.AVG(Table2[[#This Row],[6M Return vs Nifty Z-Score]],Table2[6M Return vs Nifty Z-Score])</f>
        <v>23</v>
      </c>
      <c r="AU67">
        <f>_xlfn.RANK.AVG(Table2[[#This Row],[Sharpe Ratio Z-Score]],Table2[Sharpe Ratio Z-Score])</f>
        <v>145</v>
      </c>
      <c r="AV67">
        <f>(Table2[[#This Row],[Rank 1Y]]+Table2[[#This Row],[Rank 6M]]+Table2[[#This Row],[Rank Sharpe]])/3</f>
        <v>119.66666666666667</v>
      </c>
    </row>
    <row r="68" spans="1:48" x14ac:dyDescent="0.3">
      <c r="A68" t="s">
        <v>81</v>
      </c>
      <c r="B68" t="s">
        <v>82</v>
      </c>
      <c r="C68" t="s">
        <v>3155</v>
      </c>
      <c r="D68" t="s">
        <v>83</v>
      </c>
      <c r="E68">
        <v>301915.12987499998</v>
      </c>
      <c r="F68">
        <v>4514.45</v>
      </c>
      <c r="G68">
        <v>117.84063871204999</v>
      </c>
      <c r="H68">
        <f>(Table2[[#This Row],[1Y Return vs Nifty]]-AVERAGE(Table2[1Y Return vs Nifty]))/_xlfn.STDEV.P(Table2[1Y Return vs Nifty])</f>
        <v>1.4818118512924299</v>
      </c>
      <c r="I68">
        <v>7.2935209143054998</v>
      </c>
      <c r="J68">
        <f>(Table2[[#This Row],[1M Return vs Nifty]]-AVERAGE(Table2[1M Return vs Nifty]))/_xlfn.STDEV.P(Table2[1M Return vs Nifty])</f>
        <v>0.66547468796765263</v>
      </c>
      <c r="K68">
        <v>7.3626627931877504</v>
      </c>
      <c r="L68">
        <f>(Table2[[#This Row],[6M Return vs Nifty]]-AVERAGE(Table2[6M Return vs Nifty]))/_xlfn.STDEV.P(Table2[6M Return vs Nifty])</f>
        <v>4.4587441453320914E-2</v>
      </c>
      <c r="M68">
        <v>1.52863114926632</v>
      </c>
      <c r="N68">
        <f>(Table2[[#This Row],[1W Return vs Nifty]]-AVERAGE(Table2[1W Return vs Nifty]))/_xlfn.STDEV.P(Table2[1W Return vs Nifty])</f>
        <v>0.24299981373785573</v>
      </c>
      <c r="O68">
        <v>4482.75</v>
      </c>
      <c r="P68">
        <v>4563.3075537421</v>
      </c>
      <c r="Q68">
        <v>4102.3468123098801</v>
      </c>
      <c r="R68">
        <v>53.696345154491603</v>
      </c>
      <c r="S68" s="1">
        <f>(Table2[[#This Row],[Close Price]]-Table2[[#This Row],[20D EMA]])/Table2[[#This Row],[20D EMA]]</f>
        <v>7.0715520606769991E-3</v>
      </c>
      <c r="T68" s="1">
        <f>(Table2[[#This Row],[Close Price]]-Table2[[#This Row],[50D EMA]])/Table2[[#This Row],[50D EMA]]</f>
        <v>-1.0706609880378325E-2</v>
      </c>
      <c r="U68" s="1">
        <f>(Table2[[#This Row],[Close Price]]-Table2[[#This Row],[200D EMA]])/Table2[[#This Row],[200D EMA]]</f>
        <v>0.10045547257329022</v>
      </c>
      <c r="V68">
        <v>0.79091264586521204</v>
      </c>
      <c r="W68">
        <v>4490</v>
      </c>
      <c r="X68">
        <v>4586.8</v>
      </c>
      <c r="Y68">
        <v>4490</v>
      </c>
      <c r="Z68">
        <v>4586.8</v>
      </c>
      <c r="AA68">
        <v>4120.3500000000004</v>
      </c>
      <c r="AB68">
        <v>4676.6000000000004</v>
      </c>
      <c r="AC68" s="1">
        <f>(Table2[[#This Row],[Close Price]]/Table2[[#This Row],[Day Low]])-1</f>
        <v>5.4454342984409099E-3</v>
      </c>
      <c r="AD68" s="1">
        <f>(Table2[[#This Row],[Day High]]/Table2[[#This Row],[Close Price]])-1</f>
        <v>1.6026315498012034E-2</v>
      </c>
      <c r="AE68" s="1">
        <f>(Table2[[#This Row],[Close Price]]/Table2[[#This Row],[Current Week Low]])-1</f>
        <v>5.4454342984409099E-3</v>
      </c>
      <c r="AF68" s="1">
        <f>(Table2[[#This Row],[Current Week High]]/Table2[[#This Row],[Close Price]])-1</f>
        <v>1.6026315498012034E-2</v>
      </c>
      <c r="AG68" s="1">
        <f>(Table2[[#This Row],[Close Price]]/Table2[[#This Row],[Current Month Low]])-1</f>
        <v>9.5647214435666816E-2</v>
      </c>
      <c r="AH68" s="1">
        <f>(Table2[[#This Row],[Current Month High]]/Table2[[#This Row],[Close Price]])-1</f>
        <v>3.5917996655185247E-2</v>
      </c>
      <c r="AI68">
        <v>25.701912746846201</v>
      </c>
      <c r="AJ68">
        <v>155.371082701663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</v>
      </c>
      <c r="AM68">
        <v>0</v>
      </c>
      <c r="AN68">
        <v>5.79</v>
      </c>
      <c r="AO68" t="s">
        <v>3192</v>
      </c>
      <c r="AP68">
        <v>0.25763331810241602</v>
      </c>
      <c r="AQ68">
        <f>(Table2[[#This Row],[Sharpe Ratio]]-AVERAGE(Table2[Sharpe Ratio]))/_xlfn.STDEV.P(Table2[Sharpe Ratio])</f>
        <v>2.2482845404489917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60</v>
      </c>
      <c r="AT68">
        <f>_xlfn.RANK.AVG(Table2[[#This Row],[6M Return vs Nifty Z-Score]],Table2[6M Return vs Nifty Z-Score])</f>
        <v>303</v>
      </c>
      <c r="AU68">
        <f>_xlfn.RANK.AVG(Table2[[#This Row],[Sharpe Ratio Z-Score]],Table2[Sharpe Ratio Z-Score])</f>
        <v>8</v>
      </c>
      <c r="AV68">
        <f>(Table2[[#This Row],[Rank 1Y]]+Table2[[#This Row],[Rank 6M]]+Table2[[#This Row],[Rank Sharpe]])/3</f>
        <v>123.66666666666667</v>
      </c>
    </row>
    <row r="69" spans="1:48" x14ac:dyDescent="0.3">
      <c r="A69" t="s">
        <v>314</v>
      </c>
      <c r="B69" t="s">
        <v>315</v>
      </c>
      <c r="C69" t="s">
        <v>3144</v>
      </c>
      <c r="D69" t="s">
        <v>69</v>
      </c>
      <c r="E69">
        <v>86193.946845090002</v>
      </c>
      <c r="F69">
        <v>529.9</v>
      </c>
      <c r="G69">
        <v>131.76667496846801</v>
      </c>
      <c r="H69">
        <f>(Table2[[#This Row],[1Y Return vs Nifty]]-AVERAGE(Table2[1Y Return vs Nifty]))/_xlfn.STDEV.P(Table2[1Y Return vs Nifty])</f>
        <v>1.7118125241486652</v>
      </c>
      <c r="I69">
        <v>-1.90243633929684</v>
      </c>
      <c r="J69">
        <f>(Table2[[#This Row],[1M Return vs Nifty]]-AVERAGE(Table2[1M Return vs Nifty]))/_xlfn.STDEV.P(Table2[1M Return vs Nifty])</f>
        <v>-0.38260067534390485</v>
      </c>
      <c r="K69">
        <v>21.291611506759999</v>
      </c>
      <c r="L69">
        <f>(Table2[[#This Row],[6M Return vs Nifty]]-AVERAGE(Table2[6M Return vs Nifty]))/_xlfn.STDEV.P(Table2[6M Return vs Nifty])</f>
        <v>0.50445917480067504</v>
      </c>
      <c r="M69">
        <v>-7.81271869367266</v>
      </c>
      <c r="N69">
        <f>(Table2[[#This Row],[1W Return vs Nifty]]-AVERAGE(Table2[1W Return vs Nifty]))/_xlfn.STDEV.P(Table2[1W Return vs Nifty])</f>
        <v>-1.54620240265005</v>
      </c>
      <c r="O69">
        <v>564.17999999999995</v>
      </c>
      <c r="P69">
        <v>581.68218577627499</v>
      </c>
      <c r="Q69">
        <v>478.899536132121</v>
      </c>
      <c r="R69">
        <v>35.138568467225802</v>
      </c>
      <c r="S69" s="1">
        <f>(Table2[[#This Row],[Close Price]]-Table2[[#This Row],[20D EMA]])/Table2[[#This Row],[20D EMA]]</f>
        <v>-6.0760750115211412E-2</v>
      </c>
      <c r="T69" s="1">
        <f>(Table2[[#This Row],[Close Price]]-Table2[[#This Row],[50D EMA]])/Table2[[#This Row],[50D EMA]]</f>
        <v>-8.9021439958952661E-2</v>
      </c>
      <c r="U69" s="1">
        <f>(Table2[[#This Row],[Close Price]]-Table2[[#This Row],[200D EMA]])/Table2[[#This Row],[200D EMA]]</f>
        <v>0.10649512062548487</v>
      </c>
      <c r="V69">
        <v>0.477424033694058</v>
      </c>
      <c r="W69">
        <v>521.35</v>
      </c>
      <c r="X69">
        <v>533.4</v>
      </c>
      <c r="Y69">
        <v>521.35</v>
      </c>
      <c r="Z69">
        <v>533.4</v>
      </c>
      <c r="AA69">
        <v>518</v>
      </c>
      <c r="AB69">
        <v>594</v>
      </c>
      <c r="AC69" s="1">
        <f>(Table2[[#This Row],[Close Price]]/Table2[[#This Row],[Day Low]])-1</f>
        <v>1.6399731466385292E-2</v>
      </c>
      <c r="AD69" s="1">
        <f>(Table2[[#This Row],[Day High]]/Table2[[#This Row],[Close Price]])-1</f>
        <v>6.6050198150593431E-3</v>
      </c>
      <c r="AE69" s="1">
        <f>(Table2[[#This Row],[Close Price]]/Table2[[#This Row],[Current Week Low]])-1</f>
        <v>1.6399731466385292E-2</v>
      </c>
      <c r="AF69" s="1">
        <f>(Table2[[#This Row],[Current Week High]]/Table2[[#This Row],[Close Price]])-1</f>
        <v>6.6050198150593431E-3</v>
      </c>
      <c r="AG69" s="1">
        <f>(Table2[[#This Row],[Close Price]]/Table2[[#This Row],[Current Month Low]])-1</f>
        <v>2.2972972972972849E-2</v>
      </c>
      <c r="AH69" s="1">
        <f>(Table2[[#This Row],[Current Month High]]/Table2[[#This Row],[Close Price]])-1</f>
        <v>0.12096622004151736</v>
      </c>
      <c r="AI69">
        <v>44.914134742404201</v>
      </c>
      <c r="AJ69">
        <v>171.09481582537501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-0.03</v>
      </c>
      <c r="AM69" t="s">
        <v>3191</v>
      </c>
      <c r="AN69">
        <v>-1.65</v>
      </c>
      <c r="AO69" t="s">
        <v>3191</v>
      </c>
      <c r="AP69">
        <v>0.12737551766629601</v>
      </c>
      <c r="AQ69">
        <f>(Table2[[#This Row],[Sharpe Ratio]]-AVERAGE(Table2[Sharpe Ratio]))/_xlfn.STDEV.P(Table2[Sharpe Ratio])</f>
        <v>0.72939867262094749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44</v>
      </c>
      <c r="AT69">
        <f>_xlfn.RANK.AVG(Table2[[#This Row],[6M Return vs Nifty Z-Score]],Table2[6M Return vs Nifty Z-Score])</f>
        <v>166</v>
      </c>
      <c r="AU69">
        <f>_xlfn.RANK.AVG(Table2[[#This Row],[Sharpe Ratio Z-Score]],Table2[Sharpe Ratio Z-Score])</f>
        <v>161</v>
      </c>
      <c r="AV69">
        <f>(Table2[[#This Row],[Rank 1Y]]+Table2[[#This Row],[Rank 6M]]+Table2[[#This Row],[Rank Sharpe]])/3</f>
        <v>123.66666666666667</v>
      </c>
    </row>
    <row r="70" spans="1:48" x14ac:dyDescent="0.3">
      <c r="A70" t="s">
        <v>524</v>
      </c>
      <c r="B70" t="s">
        <v>525</v>
      </c>
      <c r="C70" t="s">
        <v>3146</v>
      </c>
      <c r="D70" t="s">
        <v>526</v>
      </c>
      <c r="E70">
        <v>40390.868978220002</v>
      </c>
      <c r="F70">
        <v>1104.8499999999999</v>
      </c>
      <c r="G70">
        <v>80.561523411576701</v>
      </c>
      <c r="H70">
        <f>(Table2[[#This Row],[1Y Return vs Nifty]]-AVERAGE(Table2[1Y Return vs Nifty]))/_xlfn.STDEV.P(Table2[1Y Return vs Nifty])</f>
        <v>0.86611464609217215</v>
      </c>
      <c r="I70">
        <v>1.81425724952055</v>
      </c>
      <c r="J70">
        <f>(Table2[[#This Row],[1M Return vs Nifty]]-AVERAGE(Table2[1M Return vs Nifty]))/_xlfn.STDEV.P(Table2[1M Return vs Nifty])</f>
        <v>4.0995789493030288E-2</v>
      </c>
      <c r="K70">
        <v>31.695866761505702</v>
      </c>
      <c r="L70">
        <f>(Table2[[#This Row],[6M Return vs Nifty]]-AVERAGE(Table2[6M Return vs Nifty]))/_xlfn.STDEV.P(Table2[6M Return vs Nifty])</f>
        <v>0.8479612578779232</v>
      </c>
      <c r="M70">
        <v>0.481313245694862</v>
      </c>
      <c r="N70">
        <f>(Table2[[#This Row],[1W Return vs Nifty]]-AVERAGE(Table2[1W Return vs Nifty]))/_xlfn.STDEV.P(Table2[1W Return vs Nifty])</f>
        <v>4.2401019576515105E-2</v>
      </c>
      <c r="O70">
        <v>1063.82</v>
      </c>
      <c r="P70">
        <v>1048.0072886568801</v>
      </c>
      <c r="Q70">
        <v>882.62701048546899</v>
      </c>
      <c r="R70">
        <v>60.120382537364698</v>
      </c>
      <c r="S70" s="1">
        <f>(Table2[[#This Row],[Close Price]]-Table2[[#This Row],[20D EMA]])/Table2[[#This Row],[20D EMA]]</f>
        <v>3.856855483070442E-2</v>
      </c>
      <c r="T70" s="1">
        <f>(Table2[[#This Row],[Close Price]]-Table2[[#This Row],[50D EMA]])/Table2[[#This Row],[50D EMA]]</f>
        <v>5.4238851159107038E-2</v>
      </c>
      <c r="U70" s="1">
        <f>(Table2[[#This Row],[Close Price]]-Table2[[#This Row],[200D EMA]])/Table2[[#This Row],[200D EMA]]</f>
        <v>0.25177451729276018</v>
      </c>
      <c r="V70">
        <v>1.34480712191913</v>
      </c>
      <c r="W70">
        <v>1070</v>
      </c>
      <c r="X70">
        <v>1119</v>
      </c>
      <c r="Y70">
        <v>1070</v>
      </c>
      <c r="Z70">
        <v>1119</v>
      </c>
      <c r="AA70">
        <v>940</v>
      </c>
      <c r="AB70">
        <v>1143.6500000000001</v>
      </c>
      <c r="AC70" s="1">
        <f>(Table2[[#This Row],[Close Price]]/Table2[[#This Row],[Day Low]])-1</f>
        <v>3.2570093457943816E-2</v>
      </c>
      <c r="AD70" s="1">
        <f>(Table2[[#This Row],[Day High]]/Table2[[#This Row],[Close Price]])-1</f>
        <v>1.2807168393899726E-2</v>
      </c>
      <c r="AE70" s="1">
        <f>(Table2[[#This Row],[Close Price]]/Table2[[#This Row],[Current Week Low]])-1</f>
        <v>3.2570093457943816E-2</v>
      </c>
      <c r="AF70" s="1">
        <f>(Table2[[#This Row],[Current Week High]]/Table2[[#This Row],[Close Price]])-1</f>
        <v>1.2807168393899726E-2</v>
      </c>
      <c r="AG70" s="1">
        <f>(Table2[[#This Row],[Close Price]]/Table2[[#This Row],[Current Month Low]])-1</f>
        <v>0.17537234042553185</v>
      </c>
      <c r="AH70" s="1">
        <f>(Table2[[#This Row],[Current Month High]]/Table2[[#This Row],[Close Price]])-1</f>
        <v>3.5117889306240935E-2</v>
      </c>
      <c r="AI70">
        <v>9.9696791419649795</v>
      </c>
      <c r="AJ70">
        <v>120.111564896902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-0.02</v>
      </c>
      <c r="AM70" t="s">
        <v>3191</v>
      </c>
      <c r="AN70">
        <v>15.64</v>
      </c>
      <c r="AO70" t="s">
        <v>3192</v>
      </c>
      <c r="AP70">
        <v>0.132800343389676</v>
      </c>
      <c r="AQ70">
        <f>(Table2[[#This Row],[Sharpe Ratio]]-AVERAGE(Table2[Sharpe Ratio]))/_xlfn.STDEV.P(Table2[Sharpe Ratio])</f>
        <v>0.79265546875203796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2.5901281817916786</v>
      </c>
      <c r="AS70">
        <f>_xlfn.RANK.AVG(Table2[[#This Row],[1Y Return vs Nifty Z-Score]],Table2[1Y Return vs Nifty Z-Score])</f>
        <v>118</v>
      </c>
      <c r="AT70">
        <f>_xlfn.RANK.AVG(Table2[[#This Row],[6M Return vs Nifty Z-Score]],Table2[6M Return vs Nifty Z-Score])</f>
        <v>105</v>
      </c>
      <c r="AU70">
        <f>_xlfn.RANK.AVG(Table2[[#This Row],[Sharpe Ratio Z-Score]],Table2[Sharpe Ratio Z-Score])</f>
        <v>149</v>
      </c>
      <c r="AV70">
        <f>(Table2[[#This Row],[Rank 1Y]]+Table2[[#This Row],[Rank 6M]]+Table2[[#This Row],[Rank Sharpe]])/3</f>
        <v>124</v>
      </c>
    </row>
    <row r="71" spans="1:48" x14ac:dyDescent="0.3">
      <c r="A71" t="s">
        <v>841</v>
      </c>
      <c r="B71" t="s">
        <v>842</v>
      </c>
      <c r="C71" t="s">
        <v>3150</v>
      </c>
      <c r="D71" t="s">
        <v>51</v>
      </c>
      <c r="E71">
        <v>18740.809723949998</v>
      </c>
      <c r="F71">
        <v>1183.5</v>
      </c>
      <c r="G71">
        <v>203.32030468238699</v>
      </c>
      <c r="H71">
        <f>(Table2[[#This Row],[1Y Return vs Nifty]]-AVERAGE(Table2[1Y Return vs Nifty]))/_xlfn.STDEV.P(Table2[1Y Return vs Nifty])</f>
        <v>2.8935833221330989</v>
      </c>
      <c r="I71">
        <v>1.2142670427268201</v>
      </c>
      <c r="J71">
        <f>(Table2[[#This Row],[1M Return vs Nifty]]-AVERAGE(Table2[1M Return vs Nifty]))/_xlfn.STDEV.P(Table2[1M Return vs Nifty])</f>
        <v>-2.7385884826125664E-2</v>
      </c>
      <c r="K71">
        <v>61.8693201829552</v>
      </c>
      <c r="L71">
        <f>(Table2[[#This Row],[6M Return vs Nifty]]-AVERAGE(Table2[6M Return vs Nifty]))/_xlfn.STDEV.P(Table2[6M Return vs Nifty])</f>
        <v>1.8441540511270689</v>
      </c>
      <c r="M71">
        <v>3.7760647952263602</v>
      </c>
      <c r="N71">
        <f>(Table2[[#This Row],[1W Return vs Nifty]]-AVERAGE(Table2[1W Return vs Nifty]))/_xlfn.STDEV.P(Table2[1W Return vs Nifty])</f>
        <v>0.67346364692530125</v>
      </c>
      <c r="O71">
        <v>1156.52</v>
      </c>
      <c r="P71">
        <v>1064.7802217929</v>
      </c>
      <c r="Q71">
        <v>802.27750396548799</v>
      </c>
      <c r="R71">
        <v>54.2565946657719</v>
      </c>
      <c r="S71" s="1">
        <f>(Table2[[#This Row],[Close Price]]-Table2[[#This Row],[20D EMA]])/Table2[[#This Row],[20D EMA]]</f>
        <v>2.3328606509182736E-2</v>
      </c>
      <c r="T71" s="1">
        <f>(Table2[[#This Row],[Close Price]]-Table2[[#This Row],[50D EMA]])/Table2[[#This Row],[50D EMA]]</f>
        <v>0.11149697916739766</v>
      </c>
      <c r="U71" s="1">
        <f>(Table2[[#This Row],[Close Price]]-Table2[[#This Row],[200D EMA]])/Table2[[#This Row],[200D EMA]]</f>
        <v>0.47517535285510293</v>
      </c>
      <c r="V71">
        <v>0.27106269344585299</v>
      </c>
      <c r="W71">
        <v>1160.05</v>
      </c>
      <c r="X71">
        <v>1199</v>
      </c>
      <c r="Y71">
        <v>1160.05</v>
      </c>
      <c r="Z71">
        <v>1199</v>
      </c>
      <c r="AA71">
        <v>1060.0999999999999</v>
      </c>
      <c r="AB71">
        <v>1232</v>
      </c>
      <c r="AC71" s="1">
        <f>(Table2[[#This Row],[Close Price]]/Table2[[#This Row],[Day Low]])-1</f>
        <v>2.0214645920434426E-2</v>
      </c>
      <c r="AD71" s="1">
        <f>(Table2[[#This Row],[Day High]]/Table2[[#This Row],[Close Price]])-1</f>
        <v>1.3096746937051096E-2</v>
      </c>
      <c r="AE71" s="1">
        <f>(Table2[[#This Row],[Close Price]]/Table2[[#This Row],[Current Week Low]])-1</f>
        <v>2.0214645920434426E-2</v>
      </c>
      <c r="AF71" s="1">
        <f>(Table2[[#This Row],[Current Week High]]/Table2[[#This Row],[Close Price]])-1</f>
        <v>1.3096746937051096E-2</v>
      </c>
      <c r="AG71" s="1">
        <f>(Table2[[#This Row],[Close Price]]/Table2[[#This Row],[Current Month Low]])-1</f>
        <v>0.11640411281954544</v>
      </c>
      <c r="AH71" s="1">
        <f>(Table2[[#This Row],[Current Month High]]/Table2[[#This Row],[Close Price]])-1</f>
        <v>4.0980143641740518E-2</v>
      </c>
      <c r="AI71">
        <v>5.3781157583438999</v>
      </c>
      <c r="AJ71">
        <v>271.29411764705799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0.28999999999999998</v>
      </c>
      <c r="AM71" t="s">
        <v>3192</v>
      </c>
      <c r="AN71">
        <v>5.81</v>
      </c>
      <c r="AO71" t="s">
        <v>3192</v>
      </c>
      <c r="AP71">
        <v>7.1192083509377002E-2</v>
      </c>
      <c r="AQ71">
        <f>(Table2[[#This Row],[Sharpe Ratio]]-AVERAGE(Table2[Sharpe Ratio]))/_xlfn.STDEV.P(Table2[Sharpe Ratio])</f>
        <v>7.426536113192371E-2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5.4580804964912666</v>
      </c>
      <c r="AS71">
        <f>_xlfn.RANK.AVG(Table2[[#This Row],[1Y Return vs Nifty Z-Score]],Table2[1Y Return vs Nifty Z-Score])</f>
        <v>12</v>
      </c>
      <c r="AT71">
        <f>_xlfn.RANK.AVG(Table2[[#This Row],[6M Return vs Nifty Z-Score]],Table2[6M Return vs Nifty Z-Score])</f>
        <v>40</v>
      </c>
      <c r="AU71">
        <f>_xlfn.RANK.AVG(Table2[[#This Row],[Sharpe Ratio Z-Score]],Table2[Sharpe Ratio Z-Score])</f>
        <v>324</v>
      </c>
      <c r="AV71">
        <f>(Table2[[#This Row],[Rank 1Y]]+Table2[[#This Row],[Rank 6M]]+Table2[[#This Row],[Rank Sharpe]])/3</f>
        <v>125.33333333333333</v>
      </c>
    </row>
    <row r="72" spans="1:48" x14ac:dyDescent="0.3">
      <c r="A72" t="s">
        <v>604</v>
      </c>
      <c r="B72" t="s">
        <v>605</v>
      </c>
      <c r="C72" t="s">
        <v>3146</v>
      </c>
      <c r="D72" t="s">
        <v>393</v>
      </c>
      <c r="E72">
        <v>32434.71</v>
      </c>
      <c r="F72">
        <v>1551.9</v>
      </c>
      <c r="G72">
        <v>110.642664468289</v>
      </c>
      <c r="H72">
        <f>(Table2[[#This Row],[1Y Return vs Nifty]]-AVERAGE(Table2[1Y Return vs Nifty]))/_xlfn.STDEV.P(Table2[1Y Return vs Nifty])</f>
        <v>1.3629310090496201</v>
      </c>
      <c r="I72">
        <v>5.7992701898934396</v>
      </c>
      <c r="J72">
        <f>(Table2[[#This Row],[1M Return vs Nifty]]-AVERAGE(Table2[1M Return vs Nifty]))/_xlfn.STDEV.P(Table2[1M Return vs Nifty])</f>
        <v>0.49517296432129237</v>
      </c>
      <c r="K72">
        <v>42.355370399231703</v>
      </c>
      <c r="L72">
        <f>(Table2[[#This Row],[6M Return vs Nifty]]-AVERAGE(Table2[6M Return vs Nifty]))/_xlfn.STDEV.P(Table2[6M Return vs Nifty])</f>
        <v>1.1998905036024776</v>
      </c>
      <c r="M72">
        <v>7.5624714569173701</v>
      </c>
      <c r="N72">
        <f>(Table2[[#This Row],[1W Return vs Nifty]]-AVERAGE(Table2[1W Return vs Nifty]))/_xlfn.STDEV.P(Table2[1W Return vs Nifty])</f>
        <v>1.3986957927231984</v>
      </c>
      <c r="O72">
        <v>1497.03</v>
      </c>
      <c r="P72">
        <v>1425.2241466202299</v>
      </c>
      <c r="Q72">
        <v>1162.1532732410001</v>
      </c>
      <c r="R72">
        <v>60.072172984233802</v>
      </c>
      <c r="S72" s="1">
        <f>(Table2[[#This Row],[Close Price]]-Table2[[#This Row],[20D EMA]])/Table2[[#This Row],[20D EMA]]</f>
        <v>3.665257209274371E-2</v>
      </c>
      <c r="T72" s="1">
        <f>(Table2[[#This Row],[Close Price]]-Table2[[#This Row],[50D EMA]])/Table2[[#This Row],[50D EMA]]</f>
        <v>8.8881355034693105E-2</v>
      </c>
      <c r="U72" s="1">
        <f>(Table2[[#This Row],[Close Price]]-Table2[[#This Row],[200D EMA]])/Table2[[#This Row],[200D EMA]]</f>
        <v>0.33536602764287599</v>
      </c>
      <c r="V72">
        <v>1.5822608200950301</v>
      </c>
      <c r="W72">
        <v>1545</v>
      </c>
      <c r="X72">
        <v>1604.9</v>
      </c>
      <c r="Y72">
        <v>1545</v>
      </c>
      <c r="Z72">
        <v>1604.9</v>
      </c>
      <c r="AA72">
        <v>1344.6</v>
      </c>
      <c r="AB72">
        <v>1640</v>
      </c>
      <c r="AC72" s="1">
        <f>(Table2[[#This Row],[Close Price]]/Table2[[#This Row],[Day Low]])-1</f>
        <v>4.4660194174757084E-3</v>
      </c>
      <c r="AD72" s="1">
        <f>(Table2[[#This Row],[Day High]]/Table2[[#This Row],[Close Price]])-1</f>
        <v>3.4151685031251988E-2</v>
      </c>
      <c r="AE72" s="1">
        <f>(Table2[[#This Row],[Close Price]]/Table2[[#This Row],[Current Week Low]])-1</f>
        <v>4.4660194174757084E-3</v>
      </c>
      <c r="AF72" s="1">
        <f>(Table2[[#This Row],[Current Week High]]/Table2[[#This Row],[Close Price]])-1</f>
        <v>3.4151685031251988E-2</v>
      </c>
      <c r="AG72" s="1">
        <f>(Table2[[#This Row],[Close Price]]/Table2[[#This Row],[Current Month Low]])-1</f>
        <v>0.15417224453369038</v>
      </c>
      <c r="AH72" s="1">
        <f>(Table2[[#This Row],[Current Month High]]/Table2[[#This Row],[Close Price]])-1</f>
        <v>5.6769121721760296E-2</v>
      </c>
      <c r="AI72">
        <v>7.2491784264450096</v>
      </c>
      <c r="AJ72">
        <v>145.94294770206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0.25</v>
      </c>
      <c r="AM72" t="s">
        <v>3192</v>
      </c>
      <c r="AN72">
        <v>9.65</v>
      </c>
      <c r="AO72" t="s">
        <v>3192</v>
      </c>
      <c r="AP72">
        <v>0.100533296087861</v>
      </c>
      <c r="AQ72">
        <f>(Table2[[#This Row],[Sharpe Ratio]]-AVERAGE(Table2[Sharpe Ratio]))/_xlfn.STDEV.P(Table2[Sharpe Ratio])</f>
        <v>0.41640190098738883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4.8730921706839769</v>
      </c>
      <c r="AS72">
        <f>_xlfn.RANK.AVG(Table2[[#This Row],[1Y Return vs Nifty Z-Score]],Table2[1Y Return vs Nifty Z-Score])</f>
        <v>71</v>
      </c>
      <c r="AT72">
        <f>_xlfn.RANK.AVG(Table2[[#This Row],[6M Return vs Nifty Z-Score]],Table2[6M Return vs Nifty Z-Score])</f>
        <v>72</v>
      </c>
      <c r="AU72">
        <f>_xlfn.RANK.AVG(Table2[[#This Row],[Sharpe Ratio Z-Score]],Table2[Sharpe Ratio Z-Score])</f>
        <v>235</v>
      </c>
      <c r="AV72">
        <f>(Table2[[#This Row],[Rank 1Y]]+Table2[[#This Row],[Rank 6M]]+Table2[[#This Row],[Rank Sharpe]])/3</f>
        <v>126</v>
      </c>
    </row>
    <row r="73" spans="1:48" x14ac:dyDescent="0.3">
      <c r="A73" t="s">
        <v>157</v>
      </c>
      <c r="B73" t="s">
        <v>158</v>
      </c>
      <c r="C73" t="s">
        <v>3155</v>
      </c>
      <c r="D73" t="s">
        <v>159</v>
      </c>
      <c r="E73">
        <v>175453.77724875</v>
      </c>
      <c r="F73">
        <v>8279.7000000000007</v>
      </c>
      <c r="G73">
        <v>83.195542569725902</v>
      </c>
      <c r="H73">
        <f>(Table2[[#This Row],[1Y Return vs Nifty]]-AVERAGE(Table2[1Y Return vs Nifty]))/_xlfn.STDEV.P(Table2[1Y Return vs Nifty])</f>
        <v>0.90961777702875335</v>
      </c>
      <c r="I73">
        <v>17.244553012437599</v>
      </c>
      <c r="J73">
        <f>(Table2[[#This Row],[1M Return vs Nifty]]-AVERAGE(Table2[1M Return vs Nifty]))/_xlfn.STDEV.P(Table2[1M Return vs Nifty])</f>
        <v>1.7996069260757888</v>
      </c>
      <c r="K73">
        <v>14.9924099693249</v>
      </c>
      <c r="L73">
        <f>(Table2[[#This Row],[6M Return vs Nifty]]-AVERAGE(Table2[6M Return vs Nifty]))/_xlfn.STDEV.P(Table2[6M Return vs Nifty])</f>
        <v>0.29648764806930328</v>
      </c>
      <c r="M73">
        <v>3.47203547981663</v>
      </c>
      <c r="N73">
        <f>(Table2[[#This Row],[1W Return vs Nifty]]-AVERAGE(Table2[1W Return vs Nifty]))/_xlfn.STDEV.P(Table2[1W Return vs Nifty])</f>
        <v>0.61523117152035034</v>
      </c>
      <c r="O73">
        <v>8325.17</v>
      </c>
      <c r="P73">
        <v>8094.8908881113903</v>
      </c>
      <c r="Q73">
        <v>7094.9033068420104</v>
      </c>
      <c r="R73">
        <v>43.700372036008297</v>
      </c>
      <c r="S73" s="1">
        <f>(Table2[[#This Row],[Close Price]]-Table2[[#This Row],[20D EMA]])/Table2[[#This Row],[20D EMA]]</f>
        <v>-5.4617503306238005E-3</v>
      </c>
      <c r="T73" s="1">
        <f>(Table2[[#This Row],[Close Price]]-Table2[[#This Row],[50D EMA]])/Table2[[#This Row],[50D EMA]]</f>
        <v>2.2830340080313059E-2</v>
      </c>
      <c r="U73" s="1">
        <f>(Table2[[#This Row],[Close Price]]-Table2[[#This Row],[200D EMA]])/Table2[[#This Row],[200D EMA]]</f>
        <v>0.16699264837273045</v>
      </c>
      <c r="V73">
        <v>1.01312372787143</v>
      </c>
      <c r="W73">
        <v>8260</v>
      </c>
      <c r="X73">
        <v>8871.2999999999993</v>
      </c>
      <c r="Y73">
        <v>8260</v>
      </c>
      <c r="Z73">
        <v>8871.2999999999993</v>
      </c>
      <c r="AA73">
        <v>7672.15</v>
      </c>
      <c r="AB73">
        <v>8940.6</v>
      </c>
      <c r="AC73" s="1">
        <f>(Table2[[#This Row],[Close Price]]/Table2[[#This Row],[Day Low]])-1</f>
        <v>2.3849878934625313E-3</v>
      </c>
      <c r="AD73" s="1">
        <f>(Table2[[#This Row],[Day High]]/Table2[[#This Row],[Close Price]])-1</f>
        <v>7.1451864197977999E-2</v>
      </c>
      <c r="AE73" s="1">
        <f>(Table2[[#This Row],[Close Price]]/Table2[[#This Row],[Current Week Low]])-1</f>
        <v>2.3849878934625313E-3</v>
      </c>
      <c r="AF73" s="1">
        <f>(Table2[[#This Row],[Current Week High]]/Table2[[#This Row],[Close Price]])-1</f>
        <v>7.1451864197977999E-2</v>
      </c>
      <c r="AG73" s="1">
        <f>(Table2[[#This Row],[Close Price]]/Table2[[#This Row],[Current Month Low]])-1</f>
        <v>7.9189014813318526E-2</v>
      </c>
      <c r="AH73" s="1">
        <f>(Table2[[#This Row],[Current Month High]]/Table2[[#This Row],[Close Price]])-1</f>
        <v>7.9821732671473633E-2</v>
      </c>
      <c r="AI73">
        <v>10.5106465210092</v>
      </c>
      <c r="AJ73">
        <v>115.057142857142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0.12</v>
      </c>
      <c r="AM73" t="s">
        <v>3192</v>
      </c>
      <c r="AN73">
        <v>2.09</v>
      </c>
      <c r="AO73" t="s">
        <v>3192</v>
      </c>
      <c r="AP73">
        <v>0.18144143815168701</v>
      </c>
      <c r="AQ73">
        <f>(Table2[[#This Row],[Sharpe Ratio]]-AVERAGE(Table2[Sharpe Ratio]))/_xlfn.STDEV.P(Table2[Sharpe Ratio])</f>
        <v>1.3598404755795945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4.9807839982737896</v>
      </c>
      <c r="AS73">
        <f>_xlfn.RANK.AVG(Table2[[#This Row],[1Y Return vs Nifty Z-Score]],Table2[1Y Return vs Nifty Z-Score])</f>
        <v>114</v>
      </c>
      <c r="AT73">
        <f>_xlfn.RANK.AVG(Table2[[#This Row],[6M Return vs Nifty Z-Score]],Table2[6M Return vs Nifty Z-Score])</f>
        <v>215</v>
      </c>
      <c r="AU73">
        <f>_xlfn.RANK.AVG(Table2[[#This Row],[Sharpe Ratio Z-Score]],Table2[Sharpe Ratio Z-Score])</f>
        <v>72</v>
      </c>
      <c r="AV73">
        <f>(Table2[[#This Row],[Rank 1Y]]+Table2[[#This Row],[Rank 6M]]+Table2[[#This Row],[Rank Sharpe]])/3</f>
        <v>133.66666666666666</v>
      </c>
    </row>
    <row r="74" spans="1:48" x14ac:dyDescent="0.3">
      <c r="A74" t="s">
        <v>722</v>
      </c>
      <c r="B74" t="s">
        <v>723</v>
      </c>
      <c r="C74" t="s">
        <v>3155</v>
      </c>
      <c r="D74" t="s">
        <v>117</v>
      </c>
      <c r="E74">
        <v>24459.0527389899</v>
      </c>
      <c r="F74">
        <v>879.7</v>
      </c>
      <c r="G74">
        <v>75.331730199246707</v>
      </c>
      <c r="H74">
        <f>(Table2[[#This Row],[1Y Return vs Nifty]]-AVERAGE(Table2[1Y Return vs Nifty]))/_xlfn.STDEV.P(Table2[1Y Return vs Nifty])</f>
        <v>0.77974003557221772</v>
      </c>
      <c r="I74">
        <v>1.19119643004882</v>
      </c>
      <c r="J74">
        <f>(Table2[[#This Row],[1M Return vs Nifty]]-AVERAGE(Table2[1M Return vs Nifty]))/_xlfn.STDEV.P(Table2[1M Return vs Nifty])</f>
        <v>-3.0015272947176701E-2</v>
      </c>
      <c r="K74">
        <v>32.734321028098101</v>
      </c>
      <c r="L74">
        <f>(Table2[[#This Row],[6M Return vs Nifty]]-AVERAGE(Table2[6M Return vs Nifty]))/_xlfn.STDEV.P(Table2[6M Return vs Nifty])</f>
        <v>0.88224638401342803</v>
      </c>
      <c r="M74">
        <v>-0.37749838145164599</v>
      </c>
      <c r="N74">
        <f>(Table2[[#This Row],[1W Return vs Nifty]]-AVERAGE(Table2[1W Return vs Nifty]))/_xlfn.STDEV.P(Table2[1W Return vs Nifty])</f>
        <v>-0.12209208822757009</v>
      </c>
      <c r="O74">
        <v>901.16</v>
      </c>
      <c r="P74">
        <v>853.89943358428297</v>
      </c>
      <c r="Q74">
        <v>703.90226374748295</v>
      </c>
      <c r="R74">
        <v>33.232155810230502</v>
      </c>
      <c r="S74" s="1">
        <f>(Table2[[#This Row],[Close Price]]-Table2[[#This Row],[20D EMA]])/Table2[[#This Row],[20D EMA]]</f>
        <v>-2.3813751165164813E-2</v>
      </c>
      <c r="T74" s="1">
        <f>(Table2[[#This Row],[Close Price]]-Table2[[#This Row],[50D EMA]])/Table2[[#This Row],[50D EMA]]</f>
        <v>3.0214994179604947E-2</v>
      </c>
      <c r="U74" s="1">
        <f>(Table2[[#This Row],[Close Price]]-Table2[[#This Row],[200D EMA]])/Table2[[#This Row],[200D EMA]]</f>
        <v>0.24974736594338126</v>
      </c>
      <c r="V74">
        <v>0.33377318066098</v>
      </c>
      <c r="W74">
        <v>871</v>
      </c>
      <c r="X74">
        <v>890</v>
      </c>
      <c r="Y74">
        <v>871</v>
      </c>
      <c r="Z74">
        <v>890</v>
      </c>
      <c r="AA74">
        <v>861.5</v>
      </c>
      <c r="AB74">
        <v>945</v>
      </c>
      <c r="AC74" s="1">
        <f>(Table2[[#This Row],[Close Price]]/Table2[[#This Row],[Day Low]])-1</f>
        <v>9.9885189437429744E-3</v>
      </c>
      <c r="AD74" s="1">
        <f>(Table2[[#This Row],[Day High]]/Table2[[#This Row],[Close Price]])-1</f>
        <v>1.1708537001250408E-2</v>
      </c>
      <c r="AE74" s="1">
        <f>(Table2[[#This Row],[Close Price]]/Table2[[#This Row],[Current Week Low]])-1</f>
        <v>9.9885189437429744E-3</v>
      </c>
      <c r="AF74" s="1">
        <f>(Table2[[#This Row],[Current Week High]]/Table2[[#This Row],[Close Price]])-1</f>
        <v>1.1708537001250408E-2</v>
      </c>
      <c r="AG74" s="1">
        <f>(Table2[[#This Row],[Close Price]]/Table2[[#This Row],[Current Month Low]])-1</f>
        <v>2.1125943122460855E-2</v>
      </c>
      <c r="AH74" s="1">
        <f>(Table2[[#This Row],[Current Month High]]/Table2[[#This Row],[Close Price]])-1</f>
        <v>7.4229851085597209E-2</v>
      </c>
      <c r="AI74">
        <v>8.7757189951119496</v>
      </c>
      <c r="AJ74">
        <v>109.352689195621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0.19</v>
      </c>
      <c r="AM74" t="s">
        <v>3192</v>
      </c>
      <c r="AN74">
        <v>-3.56</v>
      </c>
      <c r="AO74" t="s">
        <v>3191</v>
      </c>
      <c r="AP74">
        <v>0.120435821024547</v>
      </c>
      <c r="AQ74">
        <f>(Table2[[#This Row],[Sharpe Ratio]]-AVERAGE(Table2[Sharpe Ratio]))/_xlfn.STDEV.P(Table2[Sharpe Ratio])</f>
        <v>0.64847755218996384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2.1583566106008631</v>
      </c>
      <c r="AS74">
        <f>_xlfn.RANK.AVG(Table2[[#This Row],[1Y Return vs Nifty Z-Score]],Table2[1Y Return vs Nifty Z-Score])</f>
        <v>123</v>
      </c>
      <c r="AT74">
        <f>_xlfn.RANK.AVG(Table2[[#This Row],[6M Return vs Nifty Z-Score]],Table2[6M Return vs Nifty Z-Score])</f>
        <v>102</v>
      </c>
      <c r="AU74">
        <f>_xlfn.RANK.AVG(Table2[[#This Row],[Sharpe Ratio Z-Score]],Table2[Sharpe Ratio Z-Score])</f>
        <v>176</v>
      </c>
      <c r="AV74">
        <f>(Table2[[#This Row],[Rank 1Y]]+Table2[[#This Row],[Rank 6M]]+Table2[[#This Row],[Rank Sharpe]])/3</f>
        <v>133.66666666666666</v>
      </c>
    </row>
    <row r="75" spans="1:48" x14ac:dyDescent="0.3">
      <c r="A75" t="s">
        <v>1361</v>
      </c>
      <c r="B75" t="s">
        <v>1362</v>
      </c>
      <c r="C75" t="s">
        <v>3159</v>
      </c>
      <c r="D75" t="s">
        <v>130</v>
      </c>
      <c r="E75">
        <v>8189.0291734499997</v>
      </c>
      <c r="F75">
        <v>982.05</v>
      </c>
      <c r="G75">
        <v>127.02005951940799</v>
      </c>
      <c r="H75">
        <f>(Table2[[#This Row],[1Y Return vs Nifty]]-AVERAGE(Table2[1Y Return vs Nifty]))/_xlfn.STDEV.P(Table2[1Y Return vs Nifty])</f>
        <v>1.6334180171280139</v>
      </c>
      <c r="I75">
        <v>22.4759947871371</v>
      </c>
      <c r="J75">
        <f>(Table2[[#This Row],[1M Return vs Nifty]]-AVERAGE(Table2[1M Return vs Nifty]))/_xlfn.STDEV.P(Table2[1M Return vs Nifty])</f>
        <v>2.3958412372469939</v>
      </c>
      <c r="K75">
        <v>13.423714661739201</v>
      </c>
      <c r="L75">
        <f>(Table2[[#This Row],[6M Return vs Nifty]]-AVERAGE(Table2[6M Return vs Nifty]))/_xlfn.STDEV.P(Table2[6M Return vs Nifty])</f>
        <v>0.244696328779688</v>
      </c>
      <c r="M75">
        <v>15.8961024727157</v>
      </c>
      <c r="N75">
        <f>(Table2[[#This Row],[1W Return vs Nifty]]-AVERAGE(Table2[1W Return vs Nifty]))/_xlfn.STDEV.P(Table2[1W Return vs Nifty])</f>
        <v>2.9948838527706534</v>
      </c>
      <c r="O75">
        <v>915.34</v>
      </c>
      <c r="P75">
        <v>884.13718400237201</v>
      </c>
      <c r="Q75">
        <v>789.65195261515805</v>
      </c>
      <c r="R75">
        <v>64.028166206353603</v>
      </c>
      <c r="S75" s="1">
        <f>(Table2[[#This Row],[Close Price]]-Table2[[#This Row],[20D EMA]])/Table2[[#This Row],[20D EMA]]</f>
        <v>7.2880022723796539E-2</v>
      </c>
      <c r="T75" s="1">
        <f>(Table2[[#This Row],[Close Price]]-Table2[[#This Row],[50D EMA]])/Table2[[#This Row],[50D EMA]]</f>
        <v>0.1107439182168423</v>
      </c>
      <c r="U75" s="1">
        <f>(Table2[[#This Row],[Close Price]]-Table2[[#This Row],[200D EMA]])/Table2[[#This Row],[200D EMA]]</f>
        <v>0.24364917575098852</v>
      </c>
      <c r="V75">
        <v>2.74786472131915</v>
      </c>
      <c r="W75">
        <v>963.3</v>
      </c>
      <c r="X75">
        <v>1105</v>
      </c>
      <c r="Y75">
        <v>963.3</v>
      </c>
      <c r="Z75">
        <v>1105</v>
      </c>
      <c r="AA75">
        <v>775.55</v>
      </c>
      <c r="AB75">
        <v>1105</v>
      </c>
      <c r="AC75" s="1">
        <f>(Table2[[#This Row],[Close Price]]/Table2[[#This Row],[Day Low]])-1</f>
        <v>1.9464341326689505E-2</v>
      </c>
      <c r="AD75" s="1">
        <f>(Table2[[#This Row],[Day High]]/Table2[[#This Row],[Close Price]])-1</f>
        <v>0.12519729138027591</v>
      </c>
      <c r="AE75" s="1">
        <f>(Table2[[#This Row],[Close Price]]/Table2[[#This Row],[Current Week Low]])-1</f>
        <v>1.9464341326689505E-2</v>
      </c>
      <c r="AF75" s="1">
        <f>(Table2[[#This Row],[Current Week High]]/Table2[[#This Row],[Close Price]])-1</f>
        <v>0.12519729138027591</v>
      </c>
      <c r="AG75" s="1">
        <f>(Table2[[#This Row],[Close Price]]/Table2[[#This Row],[Current Month Low]])-1</f>
        <v>0.266262652311263</v>
      </c>
      <c r="AH75" s="1">
        <f>(Table2[[#This Row],[Current Month High]]/Table2[[#This Row],[Close Price]])-1</f>
        <v>0.12519729138027591</v>
      </c>
      <c r="AI75">
        <v>13.028868183901</v>
      </c>
      <c r="AJ75">
        <v>171.43449419568799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0.14000000000000001</v>
      </c>
      <c r="AM75" t="s">
        <v>3192</v>
      </c>
      <c r="AN75">
        <v>22.1</v>
      </c>
      <c r="AO75" t="s">
        <v>3192</v>
      </c>
      <c r="AP75">
        <v>0.14754270579770201</v>
      </c>
      <c r="AQ75">
        <f>(Table2[[#This Row],[Sharpe Ratio]]-AVERAGE(Table2[Sharpe Ratio]))/_xlfn.STDEV.P(Table2[Sharpe Ratio])</f>
        <v>0.96456045904804266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8.2333998949733918</v>
      </c>
      <c r="AS75">
        <f>_xlfn.RANK.AVG(Table2[[#This Row],[1Y Return vs Nifty Z-Score]],Table2[1Y Return vs Nifty Z-Score])</f>
        <v>51</v>
      </c>
      <c r="AT75">
        <f>_xlfn.RANK.AVG(Table2[[#This Row],[6M Return vs Nifty Z-Score]],Table2[6M Return vs Nifty Z-Score])</f>
        <v>237</v>
      </c>
      <c r="AU75">
        <f>_xlfn.RANK.AVG(Table2[[#This Row],[Sharpe Ratio Z-Score]],Table2[Sharpe Ratio Z-Score])</f>
        <v>118</v>
      </c>
      <c r="AV75">
        <f>(Table2[[#This Row],[Rank 1Y]]+Table2[[#This Row],[Rank 6M]]+Table2[[#This Row],[Rank Sharpe]])/3</f>
        <v>135.33333333333334</v>
      </c>
    </row>
    <row r="76" spans="1:48" x14ac:dyDescent="0.3">
      <c r="A76" t="s">
        <v>819</v>
      </c>
      <c r="B76" t="s">
        <v>820</v>
      </c>
      <c r="C76" t="s">
        <v>3148</v>
      </c>
      <c r="D76" t="s">
        <v>260</v>
      </c>
      <c r="E76">
        <v>19540.318314</v>
      </c>
      <c r="F76">
        <v>2800.6</v>
      </c>
      <c r="G76">
        <v>69.383923526227207</v>
      </c>
      <c r="H76">
        <f>(Table2[[#This Row],[1Y Return vs Nifty]]-AVERAGE(Table2[1Y Return vs Nifty]))/_xlfn.STDEV.P(Table2[1Y Return vs Nifty])</f>
        <v>0.68150680454908086</v>
      </c>
      <c r="I76">
        <v>4.4323746869574201</v>
      </c>
      <c r="J76">
        <f>(Table2[[#This Row],[1M Return vs Nifty]]-AVERAGE(Table2[1M Return vs Nifty]))/_xlfn.STDEV.P(Table2[1M Return vs Nifty])</f>
        <v>0.3393860830493719</v>
      </c>
      <c r="K76">
        <v>66.454376143868501</v>
      </c>
      <c r="L76">
        <f>(Table2[[#This Row],[6M Return vs Nifty]]-AVERAGE(Table2[6M Return vs Nifty]))/_xlfn.STDEV.P(Table2[6M Return vs Nifty])</f>
        <v>1.9955321397106873</v>
      </c>
      <c r="M76">
        <v>1.89907174912504</v>
      </c>
      <c r="N76">
        <f>(Table2[[#This Row],[1W Return vs Nifty]]-AVERAGE(Table2[1W Return vs Nifty]))/_xlfn.STDEV.P(Table2[1W Return vs Nifty])</f>
        <v>0.31395242267030937</v>
      </c>
      <c r="O76">
        <v>2686.37</v>
      </c>
      <c r="P76">
        <v>2575.3111213943298</v>
      </c>
      <c r="Q76">
        <v>2046.03008491937</v>
      </c>
      <c r="R76">
        <v>64.410737155525197</v>
      </c>
      <c r="S76" s="1">
        <f>(Table2[[#This Row],[Close Price]]-Table2[[#This Row],[20D EMA]])/Table2[[#This Row],[20D EMA]]</f>
        <v>4.2522065091554782E-2</v>
      </c>
      <c r="T76" s="1">
        <f>(Table2[[#This Row],[Close Price]]-Table2[[#This Row],[50D EMA]])/Table2[[#This Row],[50D EMA]]</f>
        <v>8.7480256942195703E-2</v>
      </c>
      <c r="U76" s="1">
        <f>(Table2[[#This Row],[Close Price]]-Table2[[#This Row],[200D EMA]])/Table2[[#This Row],[200D EMA]]</f>
        <v>0.36879707715068422</v>
      </c>
      <c r="V76">
        <v>0.88475694132998794</v>
      </c>
      <c r="W76">
        <v>2651</v>
      </c>
      <c r="X76">
        <v>2944</v>
      </c>
      <c r="Y76">
        <v>2651</v>
      </c>
      <c r="Z76">
        <v>2944</v>
      </c>
      <c r="AA76">
        <v>2450</v>
      </c>
      <c r="AB76">
        <v>2975</v>
      </c>
      <c r="AC76" s="1">
        <f>(Table2[[#This Row],[Close Price]]/Table2[[#This Row],[Day Low]])-1</f>
        <v>5.6431535269709565E-2</v>
      </c>
      <c r="AD76" s="1">
        <f>(Table2[[#This Row],[Day High]]/Table2[[#This Row],[Close Price]])-1</f>
        <v>5.1203313575662435E-2</v>
      </c>
      <c r="AE76" s="1">
        <f>(Table2[[#This Row],[Close Price]]/Table2[[#This Row],[Current Week Low]])-1</f>
        <v>5.6431535269709565E-2</v>
      </c>
      <c r="AF76" s="1">
        <f>(Table2[[#This Row],[Current Week High]]/Table2[[#This Row],[Close Price]])-1</f>
        <v>5.1203313575662435E-2</v>
      </c>
      <c r="AG76" s="1">
        <f>(Table2[[#This Row],[Close Price]]/Table2[[#This Row],[Current Month Low]])-1</f>
        <v>0.1431020408163266</v>
      </c>
      <c r="AH76" s="1">
        <f>(Table2[[#This Row],[Current Month High]]/Table2[[#This Row],[Close Price]])-1</f>
        <v>6.227237020638432E-2</v>
      </c>
      <c r="AI76">
        <v>6.2272370206384302</v>
      </c>
      <c r="AJ76">
        <v>122.393393154927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0.28999999999999998</v>
      </c>
      <c r="AM76" t="s">
        <v>3192</v>
      </c>
      <c r="AN76">
        <v>0.61</v>
      </c>
      <c r="AO76" t="s">
        <v>3192</v>
      </c>
      <c r="AP76">
        <v>9.8415948300312001E-2</v>
      </c>
      <c r="AQ76">
        <f>(Table2[[#This Row],[Sharpe Ratio]]-AVERAGE(Table2[Sharpe Ratio]))/_xlfn.STDEV.P(Table2[Sharpe Ratio])</f>
        <v>0.39171232676597917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3.7220897767454288</v>
      </c>
      <c r="AS76">
        <f>_xlfn.RANK.AVG(Table2[[#This Row],[1Y Return vs Nifty Z-Score]],Table2[1Y Return vs Nifty Z-Score])</f>
        <v>133</v>
      </c>
      <c r="AT76">
        <f>_xlfn.RANK.AVG(Table2[[#This Row],[6M Return vs Nifty Z-Score]],Table2[6M Return vs Nifty Z-Score])</f>
        <v>33</v>
      </c>
      <c r="AU76">
        <f>_xlfn.RANK.AVG(Table2[[#This Row],[Sharpe Ratio Z-Score]],Table2[Sharpe Ratio Z-Score])</f>
        <v>241</v>
      </c>
      <c r="AV76">
        <f>(Table2[[#This Row],[Rank 1Y]]+Table2[[#This Row],[Rank 6M]]+Table2[[#This Row],[Rank Sharpe]])/3</f>
        <v>135.66666666666666</v>
      </c>
    </row>
    <row r="77" spans="1:48" x14ac:dyDescent="0.3">
      <c r="A77" t="s">
        <v>905</v>
      </c>
      <c r="B77" t="s">
        <v>906</v>
      </c>
      <c r="C77" t="s">
        <v>3155</v>
      </c>
      <c r="D77" t="s">
        <v>268</v>
      </c>
      <c r="E77">
        <v>16841.848829729999</v>
      </c>
      <c r="F77">
        <v>1160.6500000000001</v>
      </c>
      <c r="G77">
        <v>90.606039513798606</v>
      </c>
      <c r="H77">
        <f>(Table2[[#This Row],[1Y Return vs Nifty]]-AVERAGE(Table2[1Y Return vs Nifty]))/_xlfn.STDEV.P(Table2[1Y Return vs Nifty])</f>
        <v>1.0320086176062573</v>
      </c>
      <c r="I77">
        <v>-0.219496914906681</v>
      </c>
      <c r="J77">
        <f>(Table2[[#This Row],[1M Return vs Nifty]]-AVERAGE(Table2[1M Return vs Nifty]))/_xlfn.STDEV.P(Table2[1M Return vs Nifty])</f>
        <v>-0.19079385197507007</v>
      </c>
      <c r="K77">
        <v>12.1736334574308</v>
      </c>
      <c r="L77">
        <f>(Table2[[#This Row],[6M Return vs Nifty]]-AVERAGE(Table2[6M Return vs Nifty]))/_xlfn.STDEV.P(Table2[6M Return vs Nifty])</f>
        <v>0.20342422547370792</v>
      </c>
      <c r="M77">
        <v>1.3888103785803101</v>
      </c>
      <c r="N77">
        <f>(Table2[[#This Row],[1W Return vs Nifty]]-AVERAGE(Table2[1W Return vs Nifty]))/_xlfn.STDEV.P(Table2[1W Return vs Nifty])</f>
        <v>0.21621914102837861</v>
      </c>
      <c r="O77">
        <v>1197.8800000000001</v>
      </c>
      <c r="P77">
        <v>1227.0668768384601</v>
      </c>
      <c r="Q77">
        <v>1078.8422251877801</v>
      </c>
      <c r="R77">
        <v>38.531464403755898</v>
      </c>
      <c r="S77" s="1">
        <f>(Table2[[#This Row],[Close Price]]-Table2[[#This Row],[20D EMA]])/Table2[[#This Row],[20D EMA]]</f>
        <v>-3.1079907837179028E-2</v>
      </c>
      <c r="T77" s="1">
        <f>(Table2[[#This Row],[Close Price]]-Table2[[#This Row],[50D EMA]])/Table2[[#This Row],[50D EMA]]</f>
        <v>-5.4126533844335509E-2</v>
      </c>
      <c r="U77" s="1">
        <f>(Table2[[#This Row],[Close Price]]-Table2[[#This Row],[200D EMA]])/Table2[[#This Row],[200D EMA]]</f>
        <v>7.5829229615091143E-2</v>
      </c>
      <c r="V77">
        <v>0.74752862616495097</v>
      </c>
      <c r="W77">
        <v>1145.55</v>
      </c>
      <c r="X77">
        <v>1189.4000000000001</v>
      </c>
      <c r="Y77">
        <v>1145.55</v>
      </c>
      <c r="Z77">
        <v>1189.4000000000001</v>
      </c>
      <c r="AA77">
        <v>1107.1500000000001</v>
      </c>
      <c r="AB77">
        <v>1248.8499999999999</v>
      </c>
      <c r="AC77" s="1">
        <f>(Table2[[#This Row],[Close Price]]/Table2[[#This Row],[Day Low]])-1</f>
        <v>1.3181441229104029E-2</v>
      </c>
      <c r="AD77" s="1">
        <f>(Table2[[#This Row],[Day High]]/Table2[[#This Row],[Close Price]])-1</f>
        <v>2.4770602679533127E-2</v>
      </c>
      <c r="AE77" s="1">
        <f>(Table2[[#This Row],[Close Price]]/Table2[[#This Row],[Current Week Low]])-1</f>
        <v>1.3181441229104029E-2</v>
      </c>
      <c r="AF77" s="1">
        <f>(Table2[[#This Row],[Current Week High]]/Table2[[#This Row],[Close Price]])-1</f>
        <v>2.4770602679533127E-2</v>
      </c>
      <c r="AG77" s="1">
        <f>(Table2[[#This Row],[Close Price]]/Table2[[#This Row],[Current Month Low]])-1</f>
        <v>4.8322268888587816E-2</v>
      </c>
      <c r="AH77" s="1">
        <f>(Table2[[#This Row],[Current Month High]]/Table2[[#This Row],[Close Price]])-1</f>
        <v>7.5991901089906388E-2</v>
      </c>
      <c r="AI77">
        <v>24.9299961228621</v>
      </c>
      <c r="AJ77">
        <v>134.190879741727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0.01</v>
      </c>
      <c r="AM77" t="s">
        <v>3192</v>
      </c>
      <c r="AN77">
        <v>-1.2</v>
      </c>
      <c r="AO77" t="s">
        <v>3191</v>
      </c>
      <c r="AP77">
        <v>0.186983793879854</v>
      </c>
      <c r="AQ77">
        <f>(Table2[[#This Row],[Sharpe Ratio]]-AVERAGE(Table2[Sharpe Ratio]))/_xlfn.STDEV.P(Table2[Sharpe Ratio])</f>
        <v>1.4244677436725872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102</v>
      </c>
      <c r="AT77">
        <f>_xlfn.RANK.AVG(Table2[[#This Row],[6M Return vs Nifty Z-Score]],Table2[6M Return vs Nifty Z-Score])</f>
        <v>248</v>
      </c>
      <c r="AU77">
        <f>_xlfn.RANK.AVG(Table2[[#This Row],[Sharpe Ratio Z-Score]],Table2[Sharpe Ratio Z-Score])</f>
        <v>62</v>
      </c>
      <c r="AV77">
        <f>(Table2[[#This Row],[Rank 1Y]]+Table2[[#This Row],[Rank 6M]]+Table2[[#This Row],[Rank Sharpe]])/3</f>
        <v>137.33333333333334</v>
      </c>
    </row>
    <row r="78" spans="1:48" x14ac:dyDescent="0.3">
      <c r="A78" t="s">
        <v>329</v>
      </c>
      <c r="B78" t="s">
        <v>330</v>
      </c>
      <c r="C78" t="s">
        <v>3145</v>
      </c>
      <c r="D78" t="s">
        <v>278</v>
      </c>
      <c r="E78">
        <v>80286.217041415002</v>
      </c>
      <c r="F78">
        <v>5247.65</v>
      </c>
      <c r="G78">
        <v>53.953446901266602</v>
      </c>
      <c r="H78">
        <f>(Table2[[#This Row],[1Y Return vs Nifty]]-AVERAGE(Table2[1Y Return vs Nifty]))/_xlfn.STDEV.P(Table2[1Y Return vs Nifty])</f>
        <v>0.4266589827507043</v>
      </c>
      <c r="I78">
        <v>6.52446757844627</v>
      </c>
      <c r="J78">
        <f>(Table2[[#This Row],[1M Return vs Nifty]]-AVERAGE(Table2[1M Return vs Nifty]))/_xlfn.STDEV.P(Table2[1M Return vs Nifty])</f>
        <v>0.57782466609843586</v>
      </c>
      <c r="K78">
        <v>37.675906436232303</v>
      </c>
      <c r="L78">
        <f>(Table2[[#This Row],[6M Return vs Nifty]]-AVERAGE(Table2[6M Return vs Nifty]))/_xlfn.STDEV.P(Table2[6M Return vs Nifty])</f>
        <v>1.045395484053431</v>
      </c>
      <c r="M78">
        <v>1.7083148169433</v>
      </c>
      <c r="N78">
        <f>(Table2[[#This Row],[1W Return vs Nifty]]-AVERAGE(Table2[1W Return vs Nifty]))/_xlfn.STDEV.P(Table2[1W Return vs Nifty])</f>
        <v>0.27741565533053208</v>
      </c>
      <c r="O78">
        <v>5388.22</v>
      </c>
      <c r="P78">
        <v>5187.2033640670998</v>
      </c>
      <c r="Q78">
        <v>4373.85557092617</v>
      </c>
      <c r="R78">
        <v>36.7741686780954</v>
      </c>
      <c r="S78" s="1">
        <f>(Table2[[#This Row],[Close Price]]-Table2[[#This Row],[20D EMA]])/Table2[[#This Row],[20D EMA]]</f>
        <v>-2.6088392827315999E-2</v>
      </c>
      <c r="T78" s="1">
        <f>(Table2[[#This Row],[Close Price]]-Table2[[#This Row],[50D EMA]])/Table2[[#This Row],[50D EMA]]</f>
        <v>1.1653029906563341E-2</v>
      </c>
      <c r="U78" s="1">
        <f>(Table2[[#This Row],[Close Price]]-Table2[[#This Row],[200D EMA]])/Table2[[#This Row],[200D EMA]]</f>
        <v>0.19977669927697281</v>
      </c>
      <c r="V78">
        <v>0.81551038761772399</v>
      </c>
      <c r="W78">
        <v>5205</v>
      </c>
      <c r="X78">
        <v>5560</v>
      </c>
      <c r="Y78">
        <v>5205</v>
      </c>
      <c r="Z78">
        <v>5560</v>
      </c>
      <c r="AA78">
        <v>5078.5</v>
      </c>
      <c r="AB78">
        <v>5689.95</v>
      </c>
      <c r="AC78" s="1">
        <f>(Table2[[#This Row],[Close Price]]/Table2[[#This Row],[Day Low]])-1</f>
        <v>8.1940441882804027E-3</v>
      </c>
      <c r="AD78" s="1">
        <f>(Table2[[#This Row],[Day High]]/Table2[[#This Row],[Close Price]])-1</f>
        <v>5.952188122302382E-2</v>
      </c>
      <c r="AE78" s="1">
        <f>(Table2[[#This Row],[Close Price]]/Table2[[#This Row],[Current Week Low]])-1</f>
        <v>8.1940441882804027E-3</v>
      </c>
      <c r="AF78" s="1">
        <f>(Table2[[#This Row],[Current Week High]]/Table2[[#This Row],[Close Price]])-1</f>
        <v>5.952188122302382E-2</v>
      </c>
      <c r="AG78" s="1">
        <f>(Table2[[#This Row],[Close Price]]/Table2[[#This Row],[Current Month Low]])-1</f>
        <v>3.3307078861868566E-2</v>
      </c>
      <c r="AH78" s="1">
        <f>(Table2[[#This Row],[Current Month High]]/Table2[[#This Row],[Close Price]])-1</f>
        <v>8.4285346774270353E-2</v>
      </c>
      <c r="AI78">
        <v>8.4285346774270309</v>
      </c>
      <c r="AJ78">
        <v>84.776408450704196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7.0000000000000007E-2</v>
      </c>
      <c r="AM78" t="s">
        <v>3192</v>
      </c>
      <c r="AN78">
        <v>-0.05</v>
      </c>
      <c r="AO78" t="s">
        <v>3191</v>
      </c>
      <c r="AP78">
        <v>0.13194789194281401</v>
      </c>
      <c r="AQ78">
        <f>(Table2[[#This Row],[Sharpe Ratio]]-AVERAGE(Table2[Sharpe Ratio]))/_xlfn.STDEV.P(Table2[Sharpe Ratio])</f>
        <v>0.78271536189230928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3.1100101501254125</v>
      </c>
      <c r="AS78">
        <f>_xlfn.RANK.AVG(Table2[[#This Row],[1Y Return vs Nifty Z-Score]],Table2[1Y Return vs Nifty Z-Score])</f>
        <v>182</v>
      </c>
      <c r="AT78">
        <f>_xlfn.RANK.AVG(Table2[[#This Row],[6M Return vs Nifty Z-Score]],Table2[6M Return vs Nifty Z-Score])</f>
        <v>84</v>
      </c>
      <c r="AU78">
        <f>_xlfn.RANK.AVG(Table2[[#This Row],[Sharpe Ratio Z-Score]],Table2[Sharpe Ratio Z-Score])</f>
        <v>151</v>
      </c>
      <c r="AV78">
        <f>(Table2[[#This Row],[Rank 1Y]]+Table2[[#This Row],[Rank 6M]]+Table2[[#This Row],[Rank Sharpe]])/3</f>
        <v>139</v>
      </c>
    </row>
    <row r="79" spans="1:48" x14ac:dyDescent="0.3">
      <c r="A79" t="s">
        <v>1305</v>
      </c>
      <c r="B79" t="s">
        <v>1306</v>
      </c>
      <c r="C79" t="s">
        <v>3160</v>
      </c>
      <c r="D79" t="s">
        <v>249</v>
      </c>
      <c r="E79">
        <v>8821.9295465600007</v>
      </c>
      <c r="F79">
        <v>2123.1999999999998</v>
      </c>
      <c r="G79">
        <v>105.63224403778</v>
      </c>
      <c r="H79">
        <f>(Table2[[#This Row],[1Y Return vs Nifty]]-AVERAGE(Table2[1Y Return vs Nifty]))/_xlfn.STDEV.P(Table2[1Y Return vs Nifty])</f>
        <v>1.2801795319537166</v>
      </c>
      <c r="I79">
        <v>14.7061136990816</v>
      </c>
      <c r="J79">
        <f>(Table2[[#This Row],[1M Return vs Nifty]]-AVERAGE(Table2[1M Return vs Nifty]))/_xlfn.STDEV.P(Table2[1M Return vs Nifty])</f>
        <v>1.510297653292062</v>
      </c>
      <c r="K79">
        <v>39.882685530451901</v>
      </c>
      <c r="L79">
        <f>(Table2[[#This Row],[6M Return vs Nifty]]-AVERAGE(Table2[6M Return vs Nifty]))/_xlfn.STDEV.P(Table2[6M Return vs Nifty])</f>
        <v>1.1182534827468014</v>
      </c>
      <c r="M79">
        <v>-0.204249853269099</v>
      </c>
      <c r="N79">
        <f>(Table2[[#This Row],[1W Return vs Nifty]]-AVERAGE(Table2[1W Return vs Nifty]))/_xlfn.STDEV.P(Table2[1W Return vs Nifty])</f>
        <v>-8.8908805744636055E-2</v>
      </c>
      <c r="O79">
        <v>2182.3000000000002</v>
      </c>
      <c r="P79">
        <v>2043.4271663751699</v>
      </c>
      <c r="Q79">
        <v>1581.8100367459599</v>
      </c>
      <c r="R79">
        <v>41.778787587994501</v>
      </c>
      <c r="S79" s="1">
        <f>(Table2[[#This Row],[Close Price]]-Table2[[#This Row],[20D EMA]])/Table2[[#This Row],[20D EMA]]</f>
        <v>-2.7081519497777738E-2</v>
      </c>
      <c r="T79" s="1">
        <f>(Table2[[#This Row],[Close Price]]-Table2[[#This Row],[50D EMA]])/Table2[[#This Row],[50D EMA]]</f>
        <v>3.9038745758841371E-2</v>
      </c>
      <c r="U79" s="1">
        <f>(Table2[[#This Row],[Close Price]]-Table2[[#This Row],[200D EMA]])/Table2[[#This Row],[200D EMA]]</f>
        <v>0.34225978510527533</v>
      </c>
      <c r="V79">
        <v>0.50360538528019205</v>
      </c>
      <c r="W79">
        <v>2119.1</v>
      </c>
      <c r="X79">
        <v>2211.9499999999998</v>
      </c>
      <c r="Y79">
        <v>2119.1</v>
      </c>
      <c r="Z79">
        <v>2211.9499999999998</v>
      </c>
      <c r="AA79">
        <v>2020.05</v>
      </c>
      <c r="AB79">
        <v>2406.75</v>
      </c>
      <c r="AC79" s="1">
        <f>(Table2[[#This Row],[Close Price]]/Table2[[#This Row],[Day Low]])-1</f>
        <v>1.9347836345617875E-3</v>
      </c>
      <c r="AD79" s="1">
        <f>(Table2[[#This Row],[Day High]]/Table2[[#This Row],[Close Price]])-1</f>
        <v>4.1800113036925435E-2</v>
      </c>
      <c r="AE79" s="1">
        <f>(Table2[[#This Row],[Close Price]]/Table2[[#This Row],[Current Week Low]])-1</f>
        <v>1.9347836345617875E-3</v>
      </c>
      <c r="AF79" s="1">
        <f>(Table2[[#This Row],[Current Week High]]/Table2[[#This Row],[Close Price]])-1</f>
        <v>4.1800113036925435E-2</v>
      </c>
      <c r="AG79" s="1">
        <f>(Table2[[#This Row],[Close Price]]/Table2[[#This Row],[Current Month Low]])-1</f>
        <v>5.1063092497710461E-2</v>
      </c>
      <c r="AH79" s="1">
        <f>(Table2[[#This Row],[Current Month High]]/Table2[[#This Row],[Close Price]])-1</f>
        <v>0.13354841748304458</v>
      </c>
      <c r="AI79">
        <v>13.3548417483044</v>
      </c>
      <c r="AJ79">
        <v>143.45831900011399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0.25</v>
      </c>
      <c r="AM79" t="s">
        <v>3192</v>
      </c>
      <c r="AN79">
        <v>-7.39</v>
      </c>
      <c r="AO79" t="s">
        <v>3191</v>
      </c>
      <c r="AP79">
        <v>9.0883144277849007E-2</v>
      </c>
      <c r="AQ79">
        <f>(Table2[[#This Row],[Sharpe Ratio]]-AVERAGE(Table2[Sharpe Ratio]))/_xlfn.STDEV.P(Table2[Sharpe Ratio])</f>
        <v>0.30387521039728749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4.1236970726452311</v>
      </c>
      <c r="AS79">
        <f>_xlfn.RANK.AVG(Table2[[#This Row],[1Y Return vs Nifty Z-Score]],Table2[1Y Return vs Nifty Z-Score])</f>
        <v>75</v>
      </c>
      <c r="AT79">
        <f>_xlfn.RANK.AVG(Table2[[#This Row],[6M Return vs Nifty Z-Score]],Table2[6M Return vs Nifty Z-Score])</f>
        <v>77</v>
      </c>
      <c r="AU79">
        <f>_xlfn.RANK.AVG(Table2[[#This Row],[Sharpe Ratio Z-Score]],Table2[Sharpe Ratio Z-Score])</f>
        <v>265</v>
      </c>
      <c r="AV79">
        <f>(Table2[[#This Row],[Rank 1Y]]+Table2[[#This Row],[Rank 6M]]+Table2[[#This Row],[Rank Sharpe]])/3</f>
        <v>139</v>
      </c>
    </row>
    <row r="80" spans="1:48" x14ac:dyDescent="0.3">
      <c r="A80" t="s">
        <v>763</v>
      </c>
      <c r="B80" t="s">
        <v>764</v>
      </c>
      <c r="C80" t="s">
        <v>3155</v>
      </c>
      <c r="D80" t="s">
        <v>765</v>
      </c>
      <c r="E80">
        <v>21713.07520635</v>
      </c>
      <c r="F80">
        <v>511.5</v>
      </c>
      <c r="G80">
        <v>46.408462672205403</v>
      </c>
      <c r="H80">
        <f>(Table2[[#This Row],[1Y Return vs Nifty]]-AVERAGE(Table2[1Y Return vs Nifty]))/_xlfn.STDEV.P(Table2[1Y Return vs Nifty])</f>
        <v>0.30204696699683192</v>
      </c>
      <c r="I80">
        <v>1.51015062571382</v>
      </c>
      <c r="J80">
        <f>(Table2[[#This Row],[1M Return vs Nifty]]-AVERAGE(Table2[1M Return vs Nifty]))/_xlfn.STDEV.P(Table2[1M Return vs Nifty])</f>
        <v>6.3363569356600742E-3</v>
      </c>
      <c r="K80">
        <v>16.834111610496802</v>
      </c>
      <c r="L80">
        <f>(Table2[[#This Row],[6M Return vs Nifty]]-AVERAGE(Table2[6M Return vs Nifty]))/_xlfn.STDEV.P(Table2[6M Return vs Nifty])</f>
        <v>0.35729241829644409</v>
      </c>
      <c r="M80">
        <v>4.1690235814577798</v>
      </c>
      <c r="N80">
        <f>(Table2[[#This Row],[1W Return vs Nifty]]-AVERAGE(Table2[1W Return vs Nifty]))/_xlfn.STDEV.P(Table2[1W Return vs Nifty])</f>
        <v>0.74872929301453428</v>
      </c>
      <c r="O80">
        <v>515.59</v>
      </c>
      <c r="P80">
        <v>534.32506414376496</v>
      </c>
      <c r="Q80">
        <v>489.83294645758599</v>
      </c>
      <c r="R80">
        <v>48.050744113277197</v>
      </c>
      <c r="S80" s="1">
        <f>(Table2[[#This Row],[Close Price]]-Table2[[#This Row],[20D EMA]])/Table2[[#This Row],[20D EMA]]</f>
        <v>-7.932659671444426E-3</v>
      </c>
      <c r="T80" s="1">
        <f>(Table2[[#This Row],[Close Price]]-Table2[[#This Row],[50D EMA]])/Table2[[#This Row],[50D EMA]]</f>
        <v>-4.2717562164786775E-2</v>
      </c>
      <c r="U80" s="1">
        <f>(Table2[[#This Row],[Close Price]]-Table2[[#This Row],[200D EMA]])/Table2[[#This Row],[200D EMA]]</f>
        <v>4.4233556968978058E-2</v>
      </c>
      <c r="V80">
        <v>0.89063312329265398</v>
      </c>
      <c r="W80">
        <v>505.1</v>
      </c>
      <c r="X80">
        <v>525.65</v>
      </c>
      <c r="Y80">
        <v>505.1</v>
      </c>
      <c r="Z80">
        <v>525.65</v>
      </c>
      <c r="AA80">
        <v>456.45</v>
      </c>
      <c r="AB80">
        <v>537.29999999999995</v>
      </c>
      <c r="AC80" s="1">
        <f>(Table2[[#This Row],[Close Price]]/Table2[[#This Row],[Day Low]])-1</f>
        <v>1.2670758265689974E-2</v>
      </c>
      <c r="AD80" s="1">
        <f>(Table2[[#This Row],[Day High]]/Table2[[#This Row],[Close Price]])-1</f>
        <v>2.766373411534695E-2</v>
      </c>
      <c r="AE80" s="1">
        <f>(Table2[[#This Row],[Close Price]]/Table2[[#This Row],[Current Week Low]])-1</f>
        <v>1.2670758265689974E-2</v>
      </c>
      <c r="AF80" s="1">
        <f>(Table2[[#This Row],[Current Week High]]/Table2[[#This Row],[Close Price]])-1</f>
        <v>2.766373411534695E-2</v>
      </c>
      <c r="AG80" s="1">
        <f>(Table2[[#This Row],[Close Price]]/Table2[[#This Row],[Current Month Low]])-1</f>
        <v>0.12060466644758461</v>
      </c>
      <c r="AH80" s="1">
        <f>(Table2[[#This Row],[Current Month High]]/Table2[[#This Row],[Close Price]])-1</f>
        <v>5.043988269794708E-2</v>
      </c>
      <c r="AI80">
        <v>46.2561094819159</v>
      </c>
      <c r="AJ80">
        <v>91.716641679160404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-0.11</v>
      </c>
      <c r="AM80" t="s">
        <v>3191</v>
      </c>
      <c r="AN80">
        <v>2.89</v>
      </c>
      <c r="AO80" t="s">
        <v>3192</v>
      </c>
      <c r="AP80">
        <v>0.249594025551332</v>
      </c>
      <c r="AQ80">
        <f>(Table2[[#This Row],[Sharpe Ratio]]-AVERAGE(Table2[Sharpe Ratio]))/_xlfn.STDEV.P(Table2[Sharpe Ratio])</f>
        <v>2.1545414570997141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210</v>
      </c>
      <c r="AT80">
        <f>_xlfn.RANK.AVG(Table2[[#This Row],[6M Return vs Nifty Z-Score]],Table2[6M Return vs Nifty Z-Score])</f>
        <v>206</v>
      </c>
      <c r="AU80">
        <f>_xlfn.RANK.AVG(Table2[[#This Row],[Sharpe Ratio Z-Score]],Table2[Sharpe Ratio Z-Score])</f>
        <v>10</v>
      </c>
      <c r="AV80">
        <f>(Table2[[#This Row],[Rank 1Y]]+Table2[[#This Row],[Rank 6M]]+Table2[[#This Row],[Rank Sharpe]])/3</f>
        <v>142</v>
      </c>
    </row>
    <row r="81" spans="1:48" x14ac:dyDescent="0.3">
      <c r="A81" t="s">
        <v>136</v>
      </c>
      <c r="B81" t="s">
        <v>137</v>
      </c>
      <c r="C81" t="s">
        <v>3155</v>
      </c>
      <c r="D81" t="s">
        <v>138</v>
      </c>
      <c r="E81">
        <v>206355.05634267</v>
      </c>
      <c r="F81">
        <v>282.3</v>
      </c>
      <c r="G81">
        <v>85.930275264409204</v>
      </c>
      <c r="H81">
        <f>(Table2[[#This Row],[1Y Return vs Nifty]]-AVERAGE(Table2[1Y Return vs Nifty]))/_xlfn.STDEV.P(Table2[1Y Return vs Nifty])</f>
        <v>0.95478428013685968</v>
      </c>
      <c r="I81">
        <v>6.6158068774060297</v>
      </c>
      <c r="J81">
        <f>(Table2[[#This Row],[1M Return vs Nifty]]-AVERAGE(Table2[1M Return vs Nifty]))/_xlfn.STDEV.P(Table2[1M Return vs Nifty])</f>
        <v>0.58823472633489171</v>
      </c>
      <c r="K81">
        <v>9.1092902195749996</v>
      </c>
      <c r="L81">
        <f>(Table2[[#This Row],[6M Return vs Nifty]]-AVERAGE(Table2[6M Return vs Nifty]))/_xlfn.STDEV.P(Table2[6M Return vs Nifty])</f>
        <v>0.10225328534447382</v>
      </c>
      <c r="M81">
        <v>1.9054535947858</v>
      </c>
      <c r="N81">
        <f>(Table2[[#This Row],[1W Return vs Nifty]]-AVERAGE(Table2[1W Return vs Nifty]))/_xlfn.STDEV.P(Table2[1W Return vs Nifty])</f>
        <v>0.31517477410697126</v>
      </c>
      <c r="O81">
        <v>285.04000000000002</v>
      </c>
      <c r="P81">
        <v>288.71308497600103</v>
      </c>
      <c r="Q81">
        <v>255.85857109896</v>
      </c>
      <c r="R81">
        <v>45.060558735781797</v>
      </c>
      <c r="S81" s="1">
        <f>(Table2[[#This Row],[Close Price]]-Table2[[#This Row],[20D EMA]])/Table2[[#This Row],[20D EMA]]</f>
        <v>-9.6126859388156356E-3</v>
      </c>
      <c r="T81" s="1">
        <f>(Table2[[#This Row],[Close Price]]-Table2[[#This Row],[50D EMA]])/Table2[[#This Row],[50D EMA]]</f>
        <v>-2.2212657859044031E-2</v>
      </c>
      <c r="U81" s="1">
        <f>(Table2[[#This Row],[Close Price]]-Table2[[#This Row],[200D EMA]])/Table2[[#This Row],[200D EMA]]</f>
        <v>0.10334392468256652</v>
      </c>
      <c r="V81">
        <v>0.59387575777660095</v>
      </c>
      <c r="W81">
        <v>281.10000000000002</v>
      </c>
      <c r="X81">
        <v>287.45</v>
      </c>
      <c r="Y81">
        <v>281.10000000000002</v>
      </c>
      <c r="Z81">
        <v>287.45</v>
      </c>
      <c r="AA81">
        <v>265</v>
      </c>
      <c r="AB81">
        <v>291.05</v>
      </c>
      <c r="AC81" s="1">
        <f>(Table2[[#This Row],[Close Price]]/Table2[[#This Row],[Day Low]])-1</f>
        <v>4.2689434364995282E-3</v>
      </c>
      <c r="AD81" s="1">
        <f>(Table2[[#This Row],[Day High]]/Table2[[#This Row],[Close Price]])-1</f>
        <v>1.8243003896563748E-2</v>
      </c>
      <c r="AE81" s="1">
        <f>(Table2[[#This Row],[Close Price]]/Table2[[#This Row],[Current Week Low]])-1</f>
        <v>4.2689434364995282E-3</v>
      </c>
      <c r="AF81" s="1">
        <f>(Table2[[#This Row],[Current Week High]]/Table2[[#This Row],[Close Price]])-1</f>
        <v>1.8243003896563748E-2</v>
      </c>
      <c r="AG81" s="1">
        <f>(Table2[[#This Row],[Close Price]]/Table2[[#This Row],[Current Month Low]])-1</f>
        <v>6.5283018867924536E-2</v>
      </c>
      <c r="AH81" s="1">
        <f>(Table2[[#This Row],[Current Month High]]/Table2[[#This Row],[Close Price]])-1</f>
        <v>3.0995394969890233E-2</v>
      </c>
      <c r="AI81">
        <v>20.616365568544001</v>
      </c>
      <c r="AJ81">
        <v>122.283464566929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-0.05</v>
      </c>
      <c r="AM81" t="s">
        <v>3191</v>
      </c>
      <c r="AN81">
        <v>1.29</v>
      </c>
      <c r="AO81" t="s">
        <v>3192</v>
      </c>
      <c r="AP81">
        <v>0.203324661411872</v>
      </c>
      <c r="AQ81">
        <f>(Table2[[#This Row],[Sharpe Ratio]]-AVERAGE(Table2[Sharpe Ratio]))/_xlfn.STDEV.P(Table2[Sharpe Ratio])</f>
        <v>1.6150122844166499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110</v>
      </c>
      <c r="AT81">
        <f>_xlfn.RANK.AVG(Table2[[#This Row],[6M Return vs Nifty Z-Score]],Table2[6M Return vs Nifty Z-Score])</f>
        <v>284</v>
      </c>
      <c r="AU81">
        <f>_xlfn.RANK.AVG(Table2[[#This Row],[Sharpe Ratio Z-Score]],Table2[Sharpe Ratio Z-Score])</f>
        <v>34</v>
      </c>
      <c r="AV81">
        <f>(Table2[[#This Row],[Rank 1Y]]+Table2[[#This Row],[Rank 6M]]+Table2[[#This Row],[Rank Sharpe]])/3</f>
        <v>142.66666666666666</v>
      </c>
    </row>
    <row r="82" spans="1:48" x14ac:dyDescent="0.3">
      <c r="A82" t="s">
        <v>833</v>
      </c>
      <c r="B82" t="s">
        <v>834</v>
      </c>
      <c r="C82" t="s">
        <v>3149</v>
      </c>
      <c r="D82" t="s">
        <v>48</v>
      </c>
      <c r="E82">
        <v>19036.308548159999</v>
      </c>
      <c r="F82">
        <v>303.2</v>
      </c>
      <c r="G82">
        <v>82.514767862447997</v>
      </c>
      <c r="H82">
        <f>(Table2[[#This Row],[1Y Return vs Nifty]]-AVERAGE(Table2[1Y Return vs Nifty]))/_xlfn.STDEV.P(Table2[1Y Return vs Nifty])</f>
        <v>0.8983741871188633</v>
      </c>
      <c r="I82">
        <v>2.2393664216723201</v>
      </c>
      <c r="J82">
        <f>(Table2[[#This Row],[1M Return vs Nifty]]-AVERAGE(Table2[1M Return vs Nifty]))/_xlfn.STDEV.P(Table2[1M Return vs Nifty])</f>
        <v>8.9446041898836939E-2</v>
      </c>
      <c r="K82">
        <v>13.1372176259938</v>
      </c>
      <c r="L82">
        <f>(Table2[[#This Row],[6M Return vs Nifty]]-AVERAGE(Table2[6M Return vs Nifty]))/_xlfn.STDEV.P(Table2[6M Return vs Nifty])</f>
        <v>0.23523747505451503</v>
      </c>
      <c r="M82">
        <v>5.2213508072631498</v>
      </c>
      <c r="N82">
        <f>(Table2[[#This Row],[1W Return vs Nifty]]-AVERAGE(Table2[1W Return vs Nifty]))/_xlfn.STDEV.P(Table2[1W Return vs Nifty])</f>
        <v>0.95028755134263998</v>
      </c>
      <c r="O82">
        <v>305.56</v>
      </c>
      <c r="P82">
        <v>309.96374601104998</v>
      </c>
      <c r="Q82">
        <v>275.34546867526598</v>
      </c>
      <c r="R82">
        <v>46.819115471839702</v>
      </c>
      <c r="S82" s="1">
        <f>(Table2[[#This Row],[Close Price]]-Table2[[#This Row],[20D EMA]])/Table2[[#This Row],[20D EMA]]</f>
        <v>-7.7235240214688231E-3</v>
      </c>
      <c r="T82" s="1">
        <f>(Table2[[#This Row],[Close Price]]-Table2[[#This Row],[50D EMA]])/Table2[[#This Row],[50D EMA]]</f>
        <v>-2.1821087459721389E-2</v>
      </c>
      <c r="U82" s="1">
        <f>(Table2[[#This Row],[Close Price]]-Table2[[#This Row],[200D EMA]])/Table2[[#This Row],[200D EMA]]</f>
        <v>0.10116211993154242</v>
      </c>
      <c r="V82">
        <v>0.49286037345191702</v>
      </c>
      <c r="W82">
        <v>301.35000000000002</v>
      </c>
      <c r="X82">
        <v>311.89999999999998</v>
      </c>
      <c r="Y82">
        <v>301.35000000000002</v>
      </c>
      <c r="Z82">
        <v>311.89999999999998</v>
      </c>
      <c r="AA82">
        <v>289.14999999999998</v>
      </c>
      <c r="AB82">
        <v>312.89999999999998</v>
      </c>
      <c r="AC82" s="1">
        <f>(Table2[[#This Row],[Close Price]]/Table2[[#This Row],[Day Low]])-1</f>
        <v>6.1390409822463798E-3</v>
      </c>
      <c r="AD82" s="1">
        <f>(Table2[[#This Row],[Day High]]/Table2[[#This Row],[Close Price]])-1</f>
        <v>2.8693931398416916E-2</v>
      </c>
      <c r="AE82" s="1">
        <f>(Table2[[#This Row],[Close Price]]/Table2[[#This Row],[Current Week Low]])-1</f>
        <v>6.1390409822463798E-3</v>
      </c>
      <c r="AF82" s="1">
        <f>(Table2[[#This Row],[Current Week High]]/Table2[[#This Row],[Close Price]])-1</f>
        <v>2.8693931398416916E-2</v>
      </c>
      <c r="AG82" s="1">
        <f>(Table2[[#This Row],[Close Price]]/Table2[[#This Row],[Current Month Low]])-1</f>
        <v>4.8590696870136618E-2</v>
      </c>
      <c r="AH82" s="1">
        <f>(Table2[[#This Row],[Current Month High]]/Table2[[#This Row],[Close Price]])-1</f>
        <v>3.1992084432717727E-2</v>
      </c>
      <c r="AI82">
        <v>20.2176781002638</v>
      </c>
      <c r="AJ82">
        <v>122.04320761625701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-0.08</v>
      </c>
      <c r="AM82" t="s">
        <v>3191</v>
      </c>
      <c r="AN82">
        <v>0.75</v>
      </c>
      <c r="AO82" t="s">
        <v>3192</v>
      </c>
      <c r="AP82">
        <v>0.17889743623228399</v>
      </c>
      <c r="AQ82">
        <f>(Table2[[#This Row],[Sharpe Ratio]]-AVERAGE(Table2[Sharpe Ratio]))/_xlfn.STDEV.P(Table2[Sharpe Ratio])</f>
        <v>1.3301758524232743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116</v>
      </c>
      <c r="AT82">
        <f>_xlfn.RANK.AVG(Table2[[#This Row],[6M Return vs Nifty Z-Score]],Table2[6M Return vs Nifty Z-Score])</f>
        <v>241</v>
      </c>
      <c r="AU82">
        <f>_xlfn.RANK.AVG(Table2[[#This Row],[Sharpe Ratio Z-Score]],Table2[Sharpe Ratio Z-Score])</f>
        <v>73</v>
      </c>
      <c r="AV82">
        <f>(Table2[[#This Row],[Rank 1Y]]+Table2[[#This Row],[Rank 6M]]+Table2[[#This Row],[Rank Sharpe]])/3</f>
        <v>143.33333333333334</v>
      </c>
    </row>
    <row r="83" spans="1:48" x14ac:dyDescent="0.3">
      <c r="A83" t="s">
        <v>712</v>
      </c>
      <c r="B83" t="s">
        <v>713</v>
      </c>
      <c r="C83" t="s">
        <v>3150</v>
      </c>
      <c r="D83" t="s">
        <v>714</v>
      </c>
      <c r="E83">
        <v>24821.759406075002</v>
      </c>
      <c r="F83">
        <v>2450.5500000000002</v>
      </c>
      <c r="G83">
        <v>61.105984798429397</v>
      </c>
      <c r="H83">
        <f>(Table2[[#This Row],[1Y Return vs Nifty]]-AVERAGE(Table2[1Y Return vs Nifty]))/_xlfn.STDEV.P(Table2[1Y Return vs Nifty])</f>
        <v>0.54478940397655751</v>
      </c>
      <c r="I83">
        <v>8.7366516685929305</v>
      </c>
      <c r="J83">
        <f>(Table2[[#This Row],[1M Return vs Nifty]]-AVERAGE(Table2[1M Return vs Nifty]))/_xlfn.STDEV.P(Table2[1M Return vs Nifty])</f>
        <v>0.82995020127143448</v>
      </c>
      <c r="K83">
        <v>46.308355639877099</v>
      </c>
      <c r="L83">
        <f>(Table2[[#This Row],[6M Return vs Nifty]]-AVERAGE(Table2[6M Return vs Nifty]))/_xlfn.STDEV.P(Table2[6M Return vs Nifty])</f>
        <v>1.3304004374024916</v>
      </c>
      <c r="M83">
        <v>2.3831565209769598</v>
      </c>
      <c r="N83">
        <f>(Table2[[#This Row],[1W Return vs Nifty]]-AVERAGE(Table2[1W Return vs Nifty]))/_xlfn.STDEV.P(Table2[1W Return vs Nifty])</f>
        <v>0.40667195049869742</v>
      </c>
      <c r="O83">
        <v>2392.9699999999998</v>
      </c>
      <c r="P83">
        <v>2312.59126030057</v>
      </c>
      <c r="Q83">
        <v>1933.1785236606399</v>
      </c>
      <c r="R83">
        <v>62.303402316773202</v>
      </c>
      <c r="S83" s="1">
        <f>(Table2[[#This Row],[Close Price]]-Table2[[#This Row],[20D EMA]])/Table2[[#This Row],[20D EMA]]</f>
        <v>2.4062148710598287E-2</v>
      </c>
      <c r="T83" s="1">
        <f>(Table2[[#This Row],[Close Price]]-Table2[[#This Row],[50D EMA]])/Table2[[#This Row],[50D EMA]]</f>
        <v>5.9655479144853113E-2</v>
      </c>
      <c r="U83" s="1">
        <f>(Table2[[#This Row],[Close Price]]-Table2[[#This Row],[200D EMA]])/Table2[[#This Row],[200D EMA]]</f>
        <v>0.26762736602291276</v>
      </c>
      <c r="V83">
        <v>0.88795807337610799</v>
      </c>
      <c r="W83">
        <v>2430</v>
      </c>
      <c r="X83">
        <v>2495.9499999999998</v>
      </c>
      <c r="Y83">
        <v>2430</v>
      </c>
      <c r="Z83">
        <v>2495.9499999999998</v>
      </c>
      <c r="AA83">
        <v>2277.0500000000002</v>
      </c>
      <c r="AB83">
        <v>2669.7</v>
      </c>
      <c r="AC83" s="1">
        <f>(Table2[[#This Row],[Close Price]]/Table2[[#This Row],[Day Low]])-1</f>
        <v>8.4567901234569032E-3</v>
      </c>
      <c r="AD83" s="1">
        <f>(Table2[[#This Row],[Day High]]/Table2[[#This Row],[Close Price]])-1</f>
        <v>1.8526453245189645E-2</v>
      </c>
      <c r="AE83" s="1">
        <f>(Table2[[#This Row],[Close Price]]/Table2[[#This Row],[Current Week Low]])-1</f>
        <v>8.4567901234569032E-3</v>
      </c>
      <c r="AF83" s="1">
        <f>(Table2[[#This Row],[Current Week High]]/Table2[[#This Row],[Close Price]])-1</f>
        <v>1.8526453245189645E-2</v>
      </c>
      <c r="AG83" s="1">
        <f>(Table2[[#This Row],[Close Price]]/Table2[[#This Row],[Current Month Low]])-1</f>
        <v>7.6195076963615271E-2</v>
      </c>
      <c r="AH83" s="1">
        <f>(Table2[[#This Row],[Current Month High]]/Table2[[#This Row],[Close Price]])-1</f>
        <v>8.9428903715492281E-2</v>
      </c>
      <c r="AI83">
        <v>9.6325314725265603</v>
      </c>
      <c r="AJ83">
        <v>96.028317734581194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0.25</v>
      </c>
      <c r="AM83" t="s">
        <v>3192</v>
      </c>
      <c r="AN83">
        <v>5.95</v>
      </c>
      <c r="AO83" t="s">
        <v>3192</v>
      </c>
      <c r="AP83">
        <v>0.10430588293019601</v>
      </c>
      <c r="AQ83">
        <f>(Table2[[#This Row],[Sharpe Ratio]]-AVERAGE(Table2[Sharpe Ratio]))/_xlfn.STDEV.P(Table2[Sharpe Ratio])</f>
        <v>0.46039257809687056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3.5722045712460515</v>
      </c>
      <c r="AS83">
        <f>_xlfn.RANK.AVG(Table2[[#This Row],[1Y Return vs Nifty Z-Score]],Table2[1Y Return vs Nifty Z-Score])</f>
        <v>157</v>
      </c>
      <c r="AT83">
        <f>_xlfn.RANK.AVG(Table2[[#This Row],[6M Return vs Nifty Z-Score]],Table2[6M Return vs Nifty Z-Score])</f>
        <v>63</v>
      </c>
      <c r="AU83">
        <f>_xlfn.RANK.AVG(Table2[[#This Row],[Sharpe Ratio Z-Score]],Table2[Sharpe Ratio Z-Score])</f>
        <v>219</v>
      </c>
      <c r="AV83">
        <f>(Table2[[#This Row],[Rank 1Y]]+Table2[[#This Row],[Rank 6M]]+Table2[[#This Row],[Rank Sharpe]])/3</f>
        <v>146.33333333333334</v>
      </c>
    </row>
    <row r="84" spans="1:48" x14ac:dyDescent="0.3">
      <c r="A84" t="s">
        <v>514</v>
      </c>
      <c r="B84" t="s">
        <v>515</v>
      </c>
      <c r="C84" t="s">
        <v>3155</v>
      </c>
      <c r="D84" t="s">
        <v>83</v>
      </c>
      <c r="E84">
        <v>40945.03125</v>
      </c>
      <c r="F84">
        <v>1117</v>
      </c>
      <c r="G84">
        <v>103.52780569293</v>
      </c>
      <c r="H84">
        <f>(Table2[[#This Row],[1Y Return vs Nifty]]-AVERAGE(Table2[1Y Return vs Nifty]))/_xlfn.STDEV.P(Table2[1Y Return vs Nifty])</f>
        <v>1.2454228914863408</v>
      </c>
      <c r="I84">
        <v>0.84011541852343496</v>
      </c>
      <c r="J84">
        <f>(Table2[[#This Row],[1M Return vs Nifty]]-AVERAGE(Table2[1M Return vs Nifty]))/_xlfn.STDEV.P(Table2[1M Return vs Nifty])</f>
        <v>-7.002843835876188E-2</v>
      </c>
      <c r="K84">
        <v>9.24282595838622</v>
      </c>
      <c r="L84">
        <f>(Table2[[#This Row],[6M Return vs Nifty]]-AVERAGE(Table2[6M Return vs Nifty]))/_xlfn.STDEV.P(Table2[6M Return vs Nifty])</f>
        <v>0.10666203958240843</v>
      </c>
      <c r="M84">
        <v>-6.1567978273903901</v>
      </c>
      <c r="N84">
        <f>(Table2[[#This Row],[1W Return vs Nifty]]-AVERAGE(Table2[1W Return vs Nifty]))/_xlfn.STDEV.P(Table2[1W Return vs Nifty])</f>
        <v>-1.2290343986752554</v>
      </c>
      <c r="O84">
        <v>1169.4100000000001</v>
      </c>
      <c r="P84">
        <v>1227.5561600972201</v>
      </c>
      <c r="Q84">
        <v>1140.9140340715301</v>
      </c>
      <c r="R84">
        <v>33.944267919628899</v>
      </c>
      <c r="S84" s="1">
        <f>(Table2[[#This Row],[Close Price]]-Table2[[#This Row],[20D EMA]])/Table2[[#This Row],[20D EMA]]</f>
        <v>-4.4817472058559508E-2</v>
      </c>
      <c r="T84" s="1">
        <f>(Table2[[#This Row],[Close Price]]-Table2[[#This Row],[50D EMA]])/Table2[[#This Row],[50D EMA]]</f>
        <v>-9.0061997724376411E-2</v>
      </c>
      <c r="U84" s="1">
        <f>(Table2[[#This Row],[Close Price]]-Table2[[#This Row],[200D EMA]])/Table2[[#This Row],[200D EMA]]</f>
        <v>-2.0960417136941596E-2</v>
      </c>
      <c r="V84">
        <v>0.70111260589574398</v>
      </c>
      <c r="W84">
        <v>1112.2</v>
      </c>
      <c r="X84">
        <v>1146</v>
      </c>
      <c r="Y84">
        <v>1112.2</v>
      </c>
      <c r="Z84">
        <v>1146</v>
      </c>
      <c r="AA84">
        <v>1040.5999999999999</v>
      </c>
      <c r="AB84">
        <v>1230</v>
      </c>
      <c r="AC84" s="1">
        <f>(Table2[[#This Row],[Close Price]]/Table2[[#This Row],[Day Low]])-1</f>
        <v>4.3157705448659822E-3</v>
      </c>
      <c r="AD84" s="1">
        <f>(Table2[[#This Row],[Day High]]/Table2[[#This Row],[Close Price]])-1</f>
        <v>2.5962399283795845E-2</v>
      </c>
      <c r="AE84" s="1">
        <f>(Table2[[#This Row],[Close Price]]/Table2[[#This Row],[Current Week Low]])-1</f>
        <v>4.3157705448659822E-3</v>
      </c>
      <c r="AF84" s="1">
        <f>(Table2[[#This Row],[Current Week High]]/Table2[[#This Row],[Close Price]])-1</f>
        <v>2.5962399283795845E-2</v>
      </c>
      <c r="AG84" s="1">
        <f>(Table2[[#This Row],[Close Price]]/Table2[[#This Row],[Current Month Low]])-1</f>
        <v>7.3419181241591414E-2</v>
      </c>
      <c r="AH84" s="1">
        <f>(Table2[[#This Row],[Current Month High]]/Table2[[#This Row],[Close Price]])-1</f>
        <v>0.10116383169203225</v>
      </c>
      <c r="AI84">
        <v>60.671441360787803</v>
      </c>
      <c r="AJ84">
        <v>148.222222222222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</v>
      </c>
      <c r="AM84">
        <v>0</v>
      </c>
      <c r="AN84">
        <v>-0.53</v>
      </c>
      <c r="AO84" t="s">
        <v>3191</v>
      </c>
      <c r="AP84">
        <v>0.171725913509374</v>
      </c>
      <c r="AQ84">
        <f>(Table2[[#This Row],[Sharpe Ratio]]-AVERAGE(Table2[Sharpe Ratio]))/_xlfn.STDEV.P(Table2[Sharpe Ratio])</f>
        <v>1.2465514976578365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77</v>
      </c>
      <c r="AT84">
        <f>_xlfn.RANK.AVG(Table2[[#This Row],[6M Return vs Nifty Z-Score]],Table2[6M Return vs Nifty Z-Score])</f>
        <v>282</v>
      </c>
      <c r="AU84">
        <f>_xlfn.RANK.AVG(Table2[[#This Row],[Sharpe Ratio Z-Score]],Table2[Sharpe Ratio Z-Score])</f>
        <v>81</v>
      </c>
      <c r="AV84">
        <f>(Table2[[#This Row],[Rank 1Y]]+Table2[[#This Row],[Rank 6M]]+Table2[[#This Row],[Rank Sharpe]])/3</f>
        <v>146.66666666666666</v>
      </c>
    </row>
    <row r="85" spans="1:48" x14ac:dyDescent="0.3">
      <c r="A85" t="s">
        <v>1517</v>
      </c>
      <c r="B85" t="s">
        <v>1518</v>
      </c>
      <c r="C85" t="s">
        <v>3150</v>
      </c>
      <c r="D85" t="s">
        <v>51</v>
      </c>
      <c r="E85">
        <v>6659.1648909750002</v>
      </c>
      <c r="F85">
        <v>1312.95</v>
      </c>
      <c r="G85">
        <v>164.605279949715</v>
      </c>
      <c r="H85">
        <f>(Table2[[#This Row],[1Y Return vs Nifty]]-AVERAGE(Table2[1Y Return vs Nifty]))/_xlfn.STDEV.P(Table2[1Y Return vs Nifty])</f>
        <v>2.2541708163630823</v>
      </c>
      <c r="I85">
        <v>-1.5123589691453101</v>
      </c>
      <c r="J85">
        <f>(Table2[[#This Row],[1M Return vs Nifty]]-AVERAGE(Table2[1M Return vs Nifty]))/_xlfn.STDEV.P(Table2[1M Return vs Nifty])</f>
        <v>-0.33814304356434977</v>
      </c>
      <c r="K85">
        <v>12.7337221592385</v>
      </c>
      <c r="L85">
        <f>(Table2[[#This Row],[6M Return vs Nifty]]-AVERAGE(Table2[6M Return vs Nifty]))/_xlfn.STDEV.P(Table2[6M Return vs Nifty])</f>
        <v>0.22191585520292098</v>
      </c>
      <c r="M85">
        <v>-2.0933789243674101</v>
      </c>
      <c r="N85">
        <f>(Table2[[#This Row],[1W Return vs Nifty]]-AVERAGE(Table2[1W Return vs Nifty]))/_xlfn.STDEV.P(Table2[1W Return vs Nifty])</f>
        <v>-0.45074451234830781</v>
      </c>
      <c r="O85">
        <v>1361.21</v>
      </c>
      <c r="P85">
        <v>1363.62422500651</v>
      </c>
      <c r="Q85">
        <v>1147.27244958801</v>
      </c>
      <c r="R85">
        <v>37.188858615358001</v>
      </c>
      <c r="S85" s="1">
        <f>(Table2[[#This Row],[Close Price]]-Table2[[#This Row],[20D EMA]])/Table2[[#This Row],[20D EMA]]</f>
        <v>-3.5453750707091475E-2</v>
      </c>
      <c r="T85" s="1">
        <f>(Table2[[#This Row],[Close Price]]-Table2[[#This Row],[50D EMA]])/Table2[[#This Row],[50D EMA]]</f>
        <v>-3.7161429136584892E-2</v>
      </c>
      <c r="U85" s="1">
        <f>(Table2[[#This Row],[Close Price]]-Table2[[#This Row],[200D EMA]])/Table2[[#This Row],[200D EMA]]</f>
        <v>0.14440994418674094</v>
      </c>
      <c r="V85">
        <v>0.41749471554897699</v>
      </c>
      <c r="W85">
        <v>1305</v>
      </c>
      <c r="X85">
        <v>1363.25</v>
      </c>
      <c r="Y85">
        <v>1305</v>
      </c>
      <c r="Z85">
        <v>1363.25</v>
      </c>
      <c r="AA85">
        <v>1240.05</v>
      </c>
      <c r="AB85">
        <v>1428.8</v>
      </c>
      <c r="AC85" s="1">
        <f>(Table2[[#This Row],[Close Price]]/Table2[[#This Row],[Day Low]])-1</f>
        <v>6.091954022988455E-3</v>
      </c>
      <c r="AD85" s="1">
        <f>(Table2[[#This Row],[Day High]]/Table2[[#This Row],[Close Price]])-1</f>
        <v>3.8310674435431569E-2</v>
      </c>
      <c r="AE85" s="1">
        <f>(Table2[[#This Row],[Close Price]]/Table2[[#This Row],[Current Week Low]])-1</f>
        <v>6.091954022988455E-3</v>
      </c>
      <c r="AF85" s="1">
        <f>(Table2[[#This Row],[Current Week High]]/Table2[[#This Row],[Close Price]])-1</f>
        <v>3.8310674435431569E-2</v>
      </c>
      <c r="AG85" s="1">
        <f>(Table2[[#This Row],[Close Price]]/Table2[[#This Row],[Current Month Low]])-1</f>
        <v>5.8787952098705798E-2</v>
      </c>
      <c r="AH85" s="1">
        <f>(Table2[[#This Row],[Current Month High]]/Table2[[#This Row],[Close Price]])-1</f>
        <v>8.8236414181804168E-2</v>
      </c>
      <c r="AI85">
        <v>21.101336684565201</v>
      </c>
      <c r="AJ85">
        <v>203.88843883809699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-0.12</v>
      </c>
      <c r="AM85" t="s">
        <v>3191</v>
      </c>
      <c r="AN85">
        <v>1.81</v>
      </c>
      <c r="AO85" t="s">
        <v>3192</v>
      </c>
      <c r="AP85">
        <v>0.121259199044083</v>
      </c>
      <c r="AQ85">
        <f>(Table2[[#This Row],[Sharpe Ratio]]-AVERAGE(Table2[Sharpe Ratio]))/_xlfn.STDEV.P(Table2[Sharpe Ratio])</f>
        <v>0.65807864505017055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25</v>
      </c>
      <c r="AT85">
        <f>_xlfn.RANK.AVG(Table2[[#This Row],[6M Return vs Nifty Z-Score]],Table2[6M Return vs Nifty Z-Score])</f>
        <v>243</v>
      </c>
      <c r="AU85">
        <f>_xlfn.RANK.AVG(Table2[[#This Row],[Sharpe Ratio Z-Score]],Table2[Sharpe Ratio Z-Score])</f>
        <v>175</v>
      </c>
      <c r="AV85">
        <f>(Table2[[#This Row],[Rank 1Y]]+Table2[[#This Row],[Rank 6M]]+Table2[[#This Row],[Rank Sharpe]])/3</f>
        <v>147.66666666666666</v>
      </c>
    </row>
    <row r="86" spans="1:48" x14ac:dyDescent="0.3">
      <c r="A86" t="s">
        <v>1112</v>
      </c>
      <c r="B86" t="s">
        <v>1113</v>
      </c>
      <c r="C86" t="s">
        <v>3159</v>
      </c>
      <c r="D86" t="s">
        <v>454</v>
      </c>
      <c r="E86">
        <v>11250.852167704999</v>
      </c>
      <c r="F86">
        <v>1690.55</v>
      </c>
      <c r="G86">
        <v>37.143446457383902</v>
      </c>
      <c r="H86">
        <f>(Table2[[#This Row],[1Y Return vs Nifty]]-AVERAGE(Table2[1Y Return vs Nifty]))/_xlfn.STDEV.P(Table2[1Y Return vs Nifty])</f>
        <v>0.14902711811838373</v>
      </c>
      <c r="I86">
        <v>-4.2910596124013898</v>
      </c>
      <c r="J86">
        <f>(Table2[[#This Row],[1M Return vs Nifty]]-AVERAGE(Table2[1M Return vs Nifty]))/_xlfn.STDEV.P(Table2[1M Return vs Nifty])</f>
        <v>-0.65483521664658562</v>
      </c>
      <c r="K86">
        <v>24.1154957434739</v>
      </c>
      <c r="L86">
        <f>(Table2[[#This Row],[6M Return vs Nifty]]-AVERAGE(Table2[6M Return vs Nifty]))/_xlfn.STDEV.P(Table2[6M Return vs Nifty])</f>
        <v>0.59769123167834326</v>
      </c>
      <c r="M86">
        <v>6.8233342040443201</v>
      </c>
      <c r="N86">
        <f>(Table2[[#This Row],[1W Return vs Nifty]]-AVERAGE(Table2[1W Return vs Nifty]))/_xlfn.STDEV.P(Table2[1W Return vs Nifty])</f>
        <v>1.2571246029818179</v>
      </c>
      <c r="O86">
        <v>1725.96</v>
      </c>
      <c r="P86">
        <v>1786.6652799682299</v>
      </c>
      <c r="Q86">
        <v>1558.4453897055</v>
      </c>
      <c r="R86">
        <v>46.340819093357197</v>
      </c>
      <c r="S86" s="1">
        <f>(Table2[[#This Row],[Close Price]]-Table2[[#This Row],[20D EMA]])/Table2[[#This Row],[20D EMA]]</f>
        <v>-2.0516118565899605E-2</v>
      </c>
      <c r="T86" s="1">
        <f>(Table2[[#This Row],[Close Price]]-Table2[[#This Row],[50D EMA]])/Table2[[#This Row],[50D EMA]]</f>
        <v>-5.3795907406864185E-2</v>
      </c>
      <c r="U86" s="1">
        <f>(Table2[[#This Row],[Close Price]]-Table2[[#This Row],[200D EMA]])/Table2[[#This Row],[200D EMA]]</f>
        <v>8.4766916548461024E-2</v>
      </c>
      <c r="V86">
        <v>1.0707298883496701</v>
      </c>
      <c r="W86">
        <v>1675</v>
      </c>
      <c r="X86">
        <v>1720</v>
      </c>
      <c r="Y86">
        <v>1675</v>
      </c>
      <c r="Z86">
        <v>1720</v>
      </c>
      <c r="AA86">
        <v>1567.65</v>
      </c>
      <c r="AB86">
        <v>1829</v>
      </c>
      <c r="AC86" s="1">
        <f>(Table2[[#This Row],[Close Price]]/Table2[[#This Row],[Day Low]])-1</f>
        <v>9.2835820895522669E-3</v>
      </c>
      <c r="AD86" s="1">
        <f>(Table2[[#This Row],[Day High]]/Table2[[#This Row],[Close Price]])-1</f>
        <v>1.7420366153027222E-2</v>
      </c>
      <c r="AE86" s="1">
        <f>(Table2[[#This Row],[Close Price]]/Table2[[#This Row],[Current Week Low]])-1</f>
        <v>9.2835820895522669E-3</v>
      </c>
      <c r="AF86" s="1">
        <f>(Table2[[#This Row],[Current Week High]]/Table2[[#This Row],[Close Price]])-1</f>
        <v>1.7420366153027222E-2</v>
      </c>
      <c r="AG86" s="1">
        <f>(Table2[[#This Row],[Close Price]]/Table2[[#This Row],[Current Month Low]])-1</f>
        <v>7.8397601505437953E-2</v>
      </c>
      <c r="AH86" s="1">
        <f>(Table2[[#This Row],[Current Month High]]/Table2[[#This Row],[Close Price]])-1</f>
        <v>8.1896424240631704E-2</v>
      </c>
      <c r="AI86">
        <v>40.782585549081602</v>
      </c>
      <c r="AJ86">
        <v>88.178373011226398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-0.16</v>
      </c>
      <c r="AM86" t="s">
        <v>3191</v>
      </c>
      <c r="AN86">
        <v>-1.08</v>
      </c>
      <c r="AO86" t="s">
        <v>3191</v>
      </c>
      <c r="AP86">
        <v>0.194837891967374</v>
      </c>
      <c r="AQ86">
        <f>(Table2[[#This Row],[Sharpe Ratio]]-AVERAGE(Table2[Sharpe Ratio]))/_xlfn.STDEV.P(Table2[Sharpe Ratio])</f>
        <v>1.5160513459576552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249</v>
      </c>
      <c r="AT86">
        <f>_xlfn.RANK.AVG(Table2[[#This Row],[6M Return vs Nifty Z-Score]],Table2[6M Return vs Nifty Z-Score])</f>
        <v>148</v>
      </c>
      <c r="AU86">
        <f>_xlfn.RANK.AVG(Table2[[#This Row],[Sharpe Ratio Z-Score]],Table2[Sharpe Ratio Z-Score])</f>
        <v>47</v>
      </c>
      <c r="AV86">
        <f>(Table2[[#This Row],[Rank 1Y]]+Table2[[#This Row],[Rank 6M]]+Table2[[#This Row],[Rank Sharpe]])/3</f>
        <v>148</v>
      </c>
    </row>
    <row r="87" spans="1:48" x14ac:dyDescent="0.3">
      <c r="A87" t="s">
        <v>25</v>
      </c>
      <c r="B87" t="s">
        <v>26</v>
      </c>
      <c r="C87" t="s">
        <v>3147</v>
      </c>
      <c r="D87" t="s">
        <v>27</v>
      </c>
      <c r="E87">
        <v>1013163.0181440799</v>
      </c>
      <c r="F87">
        <v>1692.55</v>
      </c>
      <c r="G87">
        <v>53.387478358858701</v>
      </c>
      <c r="H87">
        <f>(Table2[[#This Row],[1Y Return vs Nifty]]-AVERAGE(Table2[1Y Return vs Nifty]))/_xlfn.STDEV.P(Table2[1Y Return vs Nifty])</f>
        <v>0.41731151709914188</v>
      </c>
      <c r="I87">
        <v>2.9213178558224202</v>
      </c>
      <c r="J87">
        <f>(Table2[[#This Row],[1M Return vs Nifty]]-AVERAGE(Table2[1M Return vs Nifty]))/_xlfn.STDEV.P(Table2[1M Return vs Nifty])</f>
        <v>0.16716894527876724</v>
      </c>
      <c r="K87">
        <v>18.5482766122594</v>
      </c>
      <c r="L87">
        <f>(Table2[[#This Row],[6M Return vs Nifty]]-AVERAGE(Table2[6M Return vs Nifty]))/_xlfn.STDEV.P(Table2[6M Return vs Nifty])</f>
        <v>0.41388649777897013</v>
      </c>
      <c r="M87">
        <v>2.5233279515668601</v>
      </c>
      <c r="N87">
        <f>(Table2[[#This Row],[1W Return vs Nifty]]-AVERAGE(Table2[1W Return vs Nifty]))/_xlfn.STDEV.P(Table2[1W Return vs Nifty])</f>
        <v>0.43351978710715994</v>
      </c>
      <c r="O87">
        <v>1686.36</v>
      </c>
      <c r="P87">
        <v>1625.14683995419</v>
      </c>
      <c r="Q87">
        <v>1388.8185652060199</v>
      </c>
      <c r="R87">
        <v>48.8120150061606</v>
      </c>
      <c r="S87" s="1">
        <f>(Table2[[#This Row],[Close Price]]-Table2[[#This Row],[20D EMA]])/Table2[[#This Row],[20D EMA]]</f>
        <v>3.6706278611921862E-3</v>
      </c>
      <c r="T87" s="1">
        <f>(Table2[[#This Row],[Close Price]]-Table2[[#This Row],[50D EMA]])/Table2[[#This Row],[50D EMA]]</f>
        <v>4.1475119902217535E-2</v>
      </c>
      <c r="U87" s="1">
        <f>(Table2[[#This Row],[Close Price]]-Table2[[#This Row],[200D EMA]])/Table2[[#This Row],[200D EMA]]</f>
        <v>0.21869770638393213</v>
      </c>
      <c r="V87">
        <v>0.66767443051515796</v>
      </c>
      <c r="W87">
        <v>1662</v>
      </c>
      <c r="X87">
        <v>1708.95</v>
      </c>
      <c r="Y87">
        <v>1662</v>
      </c>
      <c r="Z87">
        <v>1708.95</v>
      </c>
      <c r="AA87">
        <v>1630.15</v>
      </c>
      <c r="AB87">
        <v>1742.25</v>
      </c>
      <c r="AC87" s="1">
        <f>(Table2[[#This Row],[Close Price]]/Table2[[#This Row],[Day Low]])-1</f>
        <v>1.8381468110709953E-2</v>
      </c>
      <c r="AD87" s="1">
        <f>(Table2[[#This Row],[Day High]]/Table2[[#This Row],[Close Price]])-1</f>
        <v>9.6895217275709822E-3</v>
      </c>
      <c r="AE87" s="1">
        <f>(Table2[[#This Row],[Close Price]]/Table2[[#This Row],[Current Week Low]])-1</f>
        <v>1.8381468110709953E-2</v>
      </c>
      <c r="AF87" s="1">
        <f>(Table2[[#This Row],[Current Week High]]/Table2[[#This Row],[Close Price]])-1</f>
        <v>9.6895217275709822E-3</v>
      </c>
      <c r="AG87" s="1">
        <f>(Table2[[#This Row],[Close Price]]/Table2[[#This Row],[Current Month Low]])-1</f>
        <v>3.8278686010489782E-2</v>
      </c>
      <c r="AH87" s="1">
        <f>(Table2[[#This Row],[Current Month High]]/Table2[[#This Row],[Close Price]])-1</f>
        <v>2.936397743050434E-2</v>
      </c>
      <c r="AI87">
        <v>5.1076777643201003</v>
      </c>
      <c r="AJ87">
        <v>89.016695516220807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</v>
      </c>
      <c r="AM87" t="s">
        <v>3192</v>
      </c>
      <c r="AN87">
        <v>1.1399999999999999</v>
      </c>
      <c r="AO87" t="s">
        <v>3192</v>
      </c>
      <c r="AP87">
        <v>0.17752556521239701</v>
      </c>
      <c r="AQ87">
        <f>(Table2[[#This Row],[Sharpe Ratio]]-AVERAGE(Table2[Sharpe Ratio]))/_xlfn.STDEV.P(Table2[Sharpe Ratio])</f>
        <v>1.3141789946718565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2.7460657419358956</v>
      </c>
      <c r="AS87">
        <f>_xlfn.RANK.AVG(Table2[[#This Row],[1Y Return vs Nifty Z-Score]],Table2[1Y Return vs Nifty Z-Score])</f>
        <v>185</v>
      </c>
      <c r="AT87">
        <f>_xlfn.RANK.AVG(Table2[[#This Row],[6M Return vs Nifty Z-Score]],Table2[6M Return vs Nifty Z-Score])</f>
        <v>186</v>
      </c>
      <c r="AU87">
        <f>_xlfn.RANK.AVG(Table2[[#This Row],[Sharpe Ratio Z-Score]],Table2[Sharpe Ratio Z-Score])</f>
        <v>75</v>
      </c>
      <c r="AV87">
        <f>(Table2[[#This Row],[Rank 1Y]]+Table2[[#This Row],[Rank 6M]]+Table2[[#This Row],[Rank Sharpe]])/3</f>
        <v>148.66666666666666</v>
      </c>
    </row>
    <row r="88" spans="1:48" x14ac:dyDescent="0.3">
      <c r="A88" t="s">
        <v>189</v>
      </c>
      <c r="B88" t="s">
        <v>190</v>
      </c>
      <c r="C88" t="s">
        <v>3146</v>
      </c>
      <c r="D88" t="s">
        <v>143</v>
      </c>
      <c r="E88">
        <v>140219.17800000001</v>
      </c>
      <c r="F88">
        <v>532.5</v>
      </c>
      <c r="G88">
        <v>64.535061942921502</v>
      </c>
      <c r="H88">
        <f>(Table2[[#This Row],[1Y Return vs Nifty]]-AVERAGE(Table2[1Y Return vs Nifty]))/_xlfn.STDEV.P(Table2[1Y Return vs Nifty])</f>
        <v>0.60142361316480686</v>
      </c>
      <c r="I88">
        <v>4.5511139747121403</v>
      </c>
      <c r="J88">
        <f>(Table2[[#This Row],[1M Return vs Nifty]]-AVERAGE(Table2[1M Return vs Nifty]))/_xlfn.STDEV.P(Table2[1M Return vs Nifty])</f>
        <v>0.35291895610662044</v>
      </c>
      <c r="K88">
        <v>10.6609503202864</v>
      </c>
      <c r="L88">
        <f>(Table2[[#This Row],[6M Return vs Nifty]]-AVERAGE(Table2[6M Return vs Nifty]))/_xlfn.STDEV.P(Table2[6M Return vs Nifty])</f>
        <v>0.15348217811689033</v>
      </c>
      <c r="M88">
        <v>2.0808608372472199</v>
      </c>
      <c r="N88">
        <f>(Table2[[#This Row],[1W Return vs Nifty]]-AVERAGE(Table2[1W Return vs Nifty]))/_xlfn.STDEV.P(Table2[1W Return vs Nifty])</f>
        <v>0.34877152749477963</v>
      </c>
      <c r="O88">
        <v>544.73</v>
      </c>
      <c r="P88">
        <v>558.22900054609499</v>
      </c>
      <c r="Q88">
        <v>504.93132820757</v>
      </c>
      <c r="R88">
        <v>42.369118622180501</v>
      </c>
      <c r="S88" s="1">
        <f>(Table2[[#This Row],[Close Price]]-Table2[[#This Row],[20D EMA]])/Table2[[#This Row],[20D EMA]]</f>
        <v>-2.2451489728856529E-2</v>
      </c>
      <c r="T88" s="1">
        <f>(Table2[[#This Row],[Close Price]]-Table2[[#This Row],[50D EMA]])/Table2[[#This Row],[50D EMA]]</f>
        <v>-4.6090404692205628E-2</v>
      </c>
      <c r="U88" s="1">
        <f>(Table2[[#This Row],[Close Price]]-Table2[[#This Row],[200D EMA]])/Table2[[#This Row],[200D EMA]]</f>
        <v>5.459885384868992E-2</v>
      </c>
      <c r="V88">
        <v>0.78345675289581995</v>
      </c>
      <c r="W88">
        <v>528.85</v>
      </c>
      <c r="X88">
        <v>548.75</v>
      </c>
      <c r="Y88">
        <v>528.85</v>
      </c>
      <c r="Z88">
        <v>548.75</v>
      </c>
      <c r="AA88">
        <v>484.1</v>
      </c>
      <c r="AB88">
        <v>569.45000000000005</v>
      </c>
      <c r="AC88" s="1">
        <f>(Table2[[#This Row],[Close Price]]/Table2[[#This Row],[Day Low]])-1</f>
        <v>6.9017679871419269E-3</v>
      </c>
      <c r="AD88" s="1">
        <f>(Table2[[#This Row],[Day High]]/Table2[[#This Row],[Close Price]])-1</f>
        <v>3.0516431924882736E-2</v>
      </c>
      <c r="AE88" s="1">
        <f>(Table2[[#This Row],[Close Price]]/Table2[[#This Row],[Current Week Low]])-1</f>
        <v>6.9017679871419269E-3</v>
      </c>
      <c r="AF88" s="1">
        <f>(Table2[[#This Row],[Current Week High]]/Table2[[#This Row],[Close Price]])-1</f>
        <v>3.0516431924882736E-2</v>
      </c>
      <c r="AG88" s="1">
        <f>(Table2[[#This Row],[Close Price]]/Table2[[#This Row],[Current Month Low]])-1</f>
        <v>9.9979343110927488E-2</v>
      </c>
      <c r="AH88" s="1">
        <f>(Table2[[#This Row],[Current Month High]]/Table2[[#This Row],[Close Price]])-1</f>
        <v>6.9389671361502536E-2</v>
      </c>
      <c r="AI88">
        <v>22.816901408450601</v>
      </c>
      <c r="AJ88">
        <v>105.24185777606399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-0.17</v>
      </c>
      <c r="AM88" t="s">
        <v>3191</v>
      </c>
      <c r="AN88">
        <v>-0.97</v>
      </c>
      <c r="AO88" t="s">
        <v>3191</v>
      </c>
      <c r="AP88">
        <v>0.19443083398049801</v>
      </c>
      <c r="AQ88">
        <f>(Table2[[#This Row],[Sharpe Ratio]]-AVERAGE(Table2[Sharpe Ratio]))/_xlfn.STDEV.P(Table2[Sharpe Ratio])</f>
        <v>1.5113048000956615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149</v>
      </c>
      <c r="AT88">
        <f>_xlfn.RANK.AVG(Table2[[#This Row],[6M Return vs Nifty Z-Score]],Table2[6M Return vs Nifty Z-Score])</f>
        <v>264</v>
      </c>
      <c r="AU88">
        <f>_xlfn.RANK.AVG(Table2[[#This Row],[Sharpe Ratio Z-Score]],Table2[Sharpe Ratio Z-Score])</f>
        <v>48</v>
      </c>
      <c r="AV88">
        <f>(Table2[[#This Row],[Rank 1Y]]+Table2[[#This Row],[Rank 6M]]+Table2[[#This Row],[Rank Sharpe]])/3</f>
        <v>153.66666666666666</v>
      </c>
    </row>
    <row r="89" spans="1:48" x14ac:dyDescent="0.3">
      <c r="A89" t="s">
        <v>700</v>
      </c>
      <c r="B89" t="s">
        <v>701</v>
      </c>
      <c r="C89" t="s">
        <v>3151</v>
      </c>
      <c r="D89" t="s">
        <v>57</v>
      </c>
      <c r="E89">
        <v>25534.46319309</v>
      </c>
      <c r="F89">
        <v>192.63</v>
      </c>
      <c r="G89">
        <v>99.419091710938801</v>
      </c>
      <c r="H89">
        <f>(Table2[[#This Row],[1Y Return vs Nifty]]-AVERAGE(Table2[1Y Return vs Nifty]))/_xlfn.STDEV.P(Table2[1Y Return vs Nifty])</f>
        <v>1.1775638853031363</v>
      </c>
      <c r="I89">
        <v>9.1103952872081599</v>
      </c>
      <c r="J89">
        <f>(Table2[[#This Row],[1M Return vs Nifty]]-AVERAGE(Table2[1M Return vs Nifty]))/_xlfn.STDEV.P(Table2[1M Return vs Nifty])</f>
        <v>0.87254625386966589</v>
      </c>
      <c r="K89">
        <v>22.296467429395801</v>
      </c>
      <c r="L89">
        <f>(Table2[[#This Row],[6M Return vs Nifty]]-AVERAGE(Table2[6M Return vs Nifty]))/_xlfn.STDEV.P(Table2[6M Return vs Nifty])</f>
        <v>0.53763503353986397</v>
      </c>
      <c r="M89">
        <v>7.4530137742918701</v>
      </c>
      <c r="N89">
        <f>(Table2[[#This Row],[1W Return vs Nifty]]-AVERAGE(Table2[1W Return vs Nifty]))/_xlfn.STDEV.P(Table2[1W Return vs Nifty])</f>
        <v>1.3777307361042921</v>
      </c>
      <c r="O89">
        <v>192.63</v>
      </c>
      <c r="P89">
        <v>188.85263573885601</v>
      </c>
      <c r="Q89">
        <v>158.426799277139</v>
      </c>
      <c r="R89">
        <v>50.1435629792404</v>
      </c>
      <c r="S89" s="1">
        <f>(Table2[[#This Row],[Close Price]]-Table2[[#This Row],[20D EMA]])/Table2[[#This Row],[20D EMA]]</f>
        <v>0</v>
      </c>
      <c r="T89" s="1">
        <f>(Table2[[#This Row],[Close Price]]-Table2[[#This Row],[50D EMA]])/Table2[[#This Row],[50D EMA]]</f>
        <v>2.0001649679739168E-2</v>
      </c>
      <c r="U89" s="1">
        <f>(Table2[[#This Row],[Close Price]]-Table2[[#This Row],[200D EMA]])/Table2[[#This Row],[200D EMA]]</f>
        <v>0.21589277116574634</v>
      </c>
      <c r="V89">
        <v>0.49133390058659099</v>
      </c>
      <c r="W89">
        <v>190</v>
      </c>
      <c r="X89">
        <v>199.54</v>
      </c>
      <c r="Y89">
        <v>190</v>
      </c>
      <c r="Z89">
        <v>199.54</v>
      </c>
      <c r="AA89">
        <v>179.11</v>
      </c>
      <c r="AB89">
        <v>204.12</v>
      </c>
      <c r="AC89" s="1">
        <f>(Table2[[#This Row],[Close Price]]/Table2[[#This Row],[Day Low]])-1</f>
        <v>1.3842105263157878E-2</v>
      </c>
      <c r="AD89" s="1">
        <f>(Table2[[#This Row],[Day High]]/Table2[[#This Row],[Close Price]])-1</f>
        <v>3.587187873124642E-2</v>
      </c>
      <c r="AE89" s="1">
        <f>(Table2[[#This Row],[Close Price]]/Table2[[#This Row],[Current Week Low]])-1</f>
        <v>1.3842105263157878E-2</v>
      </c>
      <c r="AF89" s="1">
        <f>(Table2[[#This Row],[Current Week High]]/Table2[[#This Row],[Close Price]])-1</f>
        <v>3.587187873124642E-2</v>
      </c>
      <c r="AG89" s="1">
        <f>(Table2[[#This Row],[Close Price]]/Table2[[#This Row],[Current Month Low]])-1</f>
        <v>7.5484339232873454E-2</v>
      </c>
      <c r="AH89" s="1">
        <f>(Table2[[#This Row],[Current Month High]]/Table2[[#This Row],[Close Price]])-1</f>
        <v>5.9648029901884447E-2</v>
      </c>
      <c r="AI89">
        <v>10.309920573119401</v>
      </c>
      <c r="AJ89">
        <v>134.058323207776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0.16</v>
      </c>
      <c r="AM89" t="s">
        <v>3192</v>
      </c>
      <c r="AN89">
        <v>-0.43</v>
      </c>
      <c r="AO89" t="s">
        <v>3191</v>
      </c>
      <c r="AP89">
        <v>0.10236414112586301</v>
      </c>
      <c r="AQ89">
        <f>(Table2[[#This Row],[Sharpe Ratio]]-AVERAGE(Table2[Sharpe Ratio]))/_xlfn.STDEV.P(Table2[Sharpe Ratio])</f>
        <v>0.43775067737616336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4.4032265861931217</v>
      </c>
      <c r="AS89">
        <f>_xlfn.RANK.AVG(Table2[[#This Row],[1Y Return vs Nifty Z-Score]],Table2[1Y Return vs Nifty Z-Score])</f>
        <v>82</v>
      </c>
      <c r="AT89">
        <f>_xlfn.RANK.AVG(Table2[[#This Row],[6M Return vs Nifty Z-Score]],Table2[6M Return vs Nifty Z-Score])</f>
        <v>158</v>
      </c>
      <c r="AU89">
        <f>_xlfn.RANK.AVG(Table2[[#This Row],[Sharpe Ratio Z-Score]],Table2[Sharpe Ratio Z-Score])</f>
        <v>222</v>
      </c>
      <c r="AV89">
        <f>(Table2[[#This Row],[Rank 1Y]]+Table2[[#This Row],[Rank 6M]]+Table2[[#This Row],[Rank Sharpe]])/3</f>
        <v>154</v>
      </c>
    </row>
    <row r="90" spans="1:48" x14ac:dyDescent="0.3">
      <c r="A90" t="s">
        <v>478</v>
      </c>
      <c r="B90" t="s">
        <v>479</v>
      </c>
      <c r="C90" t="s">
        <v>3150</v>
      </c>
      <c r="D90" t="s">
        <v>263</v>
      </c>
      <c r="E90">
        <v>45927.878933579901</v>
      </c>
      <c r="F90">
        <v>608.35</v>
      </c>
      <c r="G90">
        <v>60.350603851037803</v>
      </c>
      <c r="H90">
        <f>(Table2[[#This Row],[1Y Return vs Nifty]]-AVERAGE(Table2[1Y Return vs Nifty]))/_xlfn.STDEV.P(Table2[1Y Return vs Nifty])</f>
        <v>0.53231362673715987</v>
      </c>
      <c r="I90">
        <v>2.7561239650103899</v>
      </c>
      <c r="J90">
        <f>(Table2[[#This Row],[1M Return vs Nifty]]-AVERAGE(Table2[1M Return vs Nifty]))/_xlfn.STDEV.P(Table2[1M Return vs Nifty])</f>
        <v>0.14834157990994215</v>
      </c>
      <c r="K90">
        <v>25.944740000526501</v>
      </c>
      <c r="L90">
        <f>(Table2[[#This Row],[6M Return vs Nifty]]-AVERAGE(Table2[6M Return vs Nifty]))/_xlfn.STDEV.P(Table2[6M Return vs Nifty])</f>
        <v>0.65808471466868534</v>
      </c>
      <c r="M90">
        <v>2.01596364197996</v>
      </c>
      <c r="N90">
        <f>(Table2[[#This Row],[1W Return vs Nifty]]-AVERAGE(Table2[1W Return vs Nifty]))/_xlfn.STDEV.P(Table2[1W Return vs Nifty])</f>
        <v>0.33634139613669656</v>
      </c>
      <c r="O90">
        <v>599.66</v>
      </c>
      <c r="P90">
        <v>573.236568503277</v>
      </c>
      <c r="Q90">
        <v>487.31494823335697</v>
      </c>
      <c r="R90">
        <v>54.116560393740997</v>
      </c>
      <c r="S90" s="1">
        <f>(Table2[[#This Row],[Close Price]]-Table2[[#This Row],[20D EMA]])/Table2[[#This Row],[20D EMA]]</f>
        <v>1.4491545208951831E-2</v>
      </c>
      <c r="T90" s="1">
        <f>(Table2[[#This Row],[Close Price]]-Table2[[#This Row],[50D EMA]])/Table2[[#This Row],[50D EMA]]</f>
        <v>6.1254695576041733E-2</v>
      </c>
      <c r="U90" s="1">
        <f>(Table2[[#This Row],[Close Price]]-Table2[[#This Row],[200D EMA]])/Table2[[#This Row],[200D EMA]]</f>
        <v>0.24837130936661495</v>
      </c>
      <c r="V90">
        <v>0.65877855045484501</v>
      </c>
      <c r="W90">
        <v>603</v>
      </c>
      <c r="X90">
        <v>612.9</v>
      </c>
      <c r="Y90">
        <v>603</v>
      </c>
      <c r="Z90">
        <v>612.9</v>
      </c>
      <c r="AA90">
        <v>574</v>
      </c>
      <c r="AB90">
        <v>628.5</v>
      </c>
      <c r="AC90" s="1">
        <f>(Table2[[#This Row],[Close Price]]/Table2[[#This Row],[Day Low]])-1</f>
        <v>8.8723051409618225E-3</v>
      </c>
      <c r="AD90" s="1">
        <f>(Table2[[#This Row],[Day High]]/Table2[[#This Row],[Close Price]])-1</f>
        <v>7.479247143913792E-3</v>
      </c>
      <c r="AE90" s="1">
        <f>(Table2[[#This Row],[Close Price]]/Table2[[#This Row],[Current Week Low]])-1</f>
        <v>8.8723051409618225E-3</v>
      </c>
      <c r="AF90" s="1">
        <f>(Table2[[#This Row],[Current Week High]]/Table2[[#This Row],[Close Price]])-1</f>
        <v>7.479247143913792E-3</v>
      </c>
      <c r="AG90" s="1">
        <f>(Table2[[#This Row],[Close Price]]/Table2[[#This Row],[Current Month Low]])-1</f>
        <v>5.9843205574912961E-2</v>
      </c>
      <c r="AH90" s="1">
        <f>(Table2[[#This Row],[Current Month High]]/Table2[[#This Row],[Close Price]])-1</f>
        <v>3.3122380208761459E-2</v>
      </c>
      <c r="AI90">
        <v>3.3122380208761402</v>
      </c>
      <c r="AJ90">
        <v>93.865519439133195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0.14000000000000001</v>
      </c>
      <c r="AM90" t="s">
        <v>3192</v>
      </c>
      <c r="AN90">
        <v>1.83</v>
      </c>
      <c r="AO90" t="s">
        <v>3192</v>
      </c>
      <c r="AP90">
        <v>0.122804909758177</v>
      </c>
      <c r="AQ90">
        <f>(Table2[[#This Row],[Sharpe Ratio]]-AVERAGE(Table2[Sharpe Ratio]))/_xlfn.STDEV.P(Table2[Sharpe Ratio])</f>
        <v>0.67610258028880632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2.35118389774129</v>
      </c>
      <c r="AS90">
        <f>_xlfn.RANK.AVG(Table2[[#This Row],[1Y Return vs Nifty Z-Score]],Table2[1Y Return vs Nifty Z-Score])</f>
        <v>159</v>
      </c>
      <c r="AT90">
        <f>_xlfn.RANK.AVG(Table2[[#This Row],[6M Return vs Nifty Z-Score]],Table2[6M Return vs Nifty Z-Score])</f>
        <v>137</v>
      </c>
      <c r="AU90">
        <f>_xlfn.RANK.AVG(Table2[[#This Row],[Sharpe Ratio Z-Score]],Table2[Sharpe Ratio Z-Score])</f>
        <v>168</v>
      </c>
      <c r="AV90">
        <f>(Table2[[#This Row],[Rank 1Y]]+Table2[[#This Row],[Rank 6M]]+Table2[[#This Row],[Rank Sharpe]])/3</f>
        <v>154.66666666666666</v>
      </c>
    </row>
    <row r="91" spans="1:48" x14ac:dyDescent="0.3">
      <c r="A91" t="s">
        <v>1167</v>
      </c>
      <c r="B91" t="s">
        <v>1168</v>
      </c>
      <c r="C91" t="s">
        <v>3146</v>
      </c>
      <c r="D91" t="s">
        <v>398</v>
      </c>
      <c r="E91">
        <v>10470.455261728001</v>
      </c>
      <c r="F91">
        <v>113.96</v>
      </c>
      <c r="G91">
        <v>59.251924526977803</v>
      </c>
      <c r="H91">
        <f>(Table2[[#This Row],[1Y Return vs Nifty]]-AVERAGE(Table2[1Y Return vs Nifty]))/_xlfn.STDEV.P(Table2[1Y Return vs Nifty])</f>
        <v>0.51416797645059142</v>
      </c>
      <c r="I91">
        <v>-3.8651302952161299</v>
      </c>
      <c r="J91">
        <f>(Table2[[#This Row],[1M Return vs Nifty]]-AVERAGE(Table2[1M Return vs Nifty]))/_xlfn.STDEV.P(Table2[1M Return vs Nifty])</f>
        <v>-0.6062914912308206</v>
      </c>
      <c r="K91">
        <v>33.093567144631898</v>
      </c>
      <c r="L91">
        <f>(Table2[[#This Row],[6M Return vs Nifty]]-AVERAGE(Table2[6M Return vs Nifty]))/_xlfn.STDEV.P(Table2[6M Return vs Nifty])</f>
        <v>0.8941070877683156</v>
      </c>
      <c r="M91">
        <v>-4.7293130003479202</v>
      </c>
      <c r="N91">
        <f>(Table2[[#This Row],[1W Return vs Nifty]]-AVERAGE(Table2[1W Return vs Nifty]))/_xlfn.STDEV.P(Table2[1W Return vs Nifty])</f>
        <v>-0.95562005713498244</v>
      </c>
      <c r="O91">
        <v>123.59</v>
      </c>
      <c r="P91">
        <v>114.55766308401</v>
      </c>
      <c r="Q91">
        <v>87.364538997110401</v>
      </c>
      <c r="R91">
        <v>30.307795147371699</v>
      </c>
      <c r="S91" s="1">
        <f>(Table2[[#This Row],[Close Price]]-Table2[[#This Row],[20D EMA]])/Table2[[#This Row],[20D EMA]]</f>
        <v>-7.7918925479407791E-2</v>
      </c>
      <c r="T91" s="1">
        <f>(Table2[[#This Row],[Close Price]]-Table2[[#This Row],[50D EMA]])/Table2[[#This Row],[50D EMA]]</f>
        <v>-5.2171375351094309E-3</v>
      </c>
      <c r="U91" s="1">
        <f>(Table2[[#This Row],[Close Price]]-Table2[[#This Row],[200D EMA]])/Table2[[#This Row],[200D EMA]]</f>
        <v>0.30441940526658356</v>
      </c>
      <c r="V91">
        <v>0.450568868760438</v>
      </c>
      <c r="W91">
        <v>113.22</v>
      </c>
      <c r="X91">
        <v>122.24</v>
      </c>
      <c r="Y91">
        <v>113.22</v>
      </c>
      <c r="Z91">
        <v>122.24</v>
      </c>
      <c r="AA91">
        <v>113.22</v>
      </c>
      <c r="AB91">
        <v>143.94999999999999</v>
      </c>
      <c r="AC91" s="1">
        <f>(Table2[[#This Row],[Close Price]]/Table2[[#This Row],[Day Low]])-1</f>
        <v>6.5359477124182774E-3</v>
      </c>
      <c r="AD91" s="1">
        <f>(Table2[[#This Row],[Day High]]/Table2[[#This Row],[Close Price]])-1</f>
        <v>7.2657072657072774E-2</v>
      </c>
      <c r="AE91" s="1">
        <f>(Table2[[#This Row],[Close Price]]/Table2[[#This Row],[Current Week Low]])-1</f>
        <v>6.5359477124182774E-3</v>
      </c>
      <c r="AF91" s="1">
        <f>(Table2[[#This Row],[Current Week High]]/Table2[[#This Row],[Close Price]])-1</f>
        <v>7.2657072657072774E-2</v>
      </c>
      <c r="AG91" s="1">
        <f>(Table2[[#This Row],[Close Price]]/Table2[[#This Row],[Current Month Low]])-1</f>
        <v>6.5359477124182774E-3</v>
      </c>
      <c r="AH91" s="1">
        <f>(Table2[[#This Row],[Current Month High]]/Table2[[#This Row],[Close Price]])-1</f>
        <v>0.26316251316251305</v>
      </c>
      <c r="AI91">
        <v>27.702702702702702</v>
      </c>
      <c r="AJ91">
        <v>92.013479359730297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0.63</v>
      </c>
      <c r="AM91" t="s">
        <v>3192</v>
      </c>
      <c r="AN91">
        <v>-14.25</v>
      </c>
      <c r="AO91" t="s">
        <v>3191</v>
      </c>
      <c r="AP91">
        <v>0.110635885409435</v>
      </c>
      <c r="AQ91">
        <f>(Table2[[#This Row],[Sharpe Ratio]]-AVERAGE(Table2[Sharpe Ratio]))/_xlfn.STDEV.P(Table2[Sharpe Ratio])</f>
        <v>0.5342042905382125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0.38056780639131671</v>
      </c>
      <c r="AS91">
        <f>_xlfn.RANK.AVG(Table2[[#This Row],[1Y Return vs Nifty Z-Score]],Table2[1Y Return vs Nifty Z-Score])</f>
        <v>162</v>
      </c>
      <c r="AT91">
        <f>_xlfn.RANK.AVG(Table2[[#This Row],[6M Return vs Nifty Z-Score]],Table2[6M Return vs Nifty Z-Score])</f>
        <v>101</v>
      </c>
      <c r="AU91">
        <f>_xlfn.RANK.AVG(Table2[[#This Row],[Sharpe Ratio Z-Score]],Table2[Sharpe Ratio Z-Score])</f>
        <v>203</v>
      </c>
      <c r="AV91">
        <f>(Table2[[#This Row],[Rank 1Y]]+Table2[[#This Row],[Rank 6M]]+Table2[[#This Row],[Rank Sharpe]])/3</f>
        <v>155.33333333333334</v>
      </c>
    </row>
    <row r="92" spans="1:48" x14ac:dyDescent="0.3">
      <c r="A92" t="s">
        <v>622</v>
      </c>
      <c r="B92" t="s">
        <v>623</v>
      </c>
      <c r="C92" t="s">
        <v>3159</v>
      </c>
      <c r="D92" t="s">
        <v>130</v>
      </c>
      <c r="E92">
        <v>30769.833415900001</v>
      </c>
      <c r="F92">
        <v>1259.9000000000001</v>
      </c>
      <c r="G92">
        <v>82.584843162273003</v>
      </c>
      <c r="H92">
        <f>(Table2[[#This Row],[1Y Return vs Nifty]]-AVERAGE(Table2[1Y Return vs Nifty]))/_xlfn.STDEV.P(Table2[1Y Return vs Nifty])</f>
        <v>0.89953154200532115</v>
      </c>
      <c r="I92">
        <v>-1.3505649122317001</v>
      </c>
      <c r="J92">
        <f>(Table2[[#This Row],[1M Return vs Nifty]]-AVERAGE(Table2[1M Return vs Nifty]))/_xlfn.STDEV.P(Table2[1M Return vs Nifty])</f>
        <v>-0.31970316174400354</v>
      </c>
      <c r="K92">
        <v>17.128307200056501</v>
      </c>
      <c r="L92">
        <f>(Table2[[#This Row],[6M Return vs Nifty]]-AVERAGE(Table2[6M Return vs Nifty]))/_xlfn.STDEV.P(Table2[6M Return vs Nifty])</f>
        <v>0.36700544391639905</v>
      </c>
      <c r="M92">
        <v>0.26165463496449198</v>
      </c>
      <c r="N92">
        <f>(Table2[[#This Row],[1W Return vs Nifty]]-AVERAGE(Table2[1W Return vs Nifty]))/_xlfn.STDEV.P(Table2[1W Return vs Nifty])</f>
        <v>3.2854827681950353E-4</v>
      </c>
      <c r="O92">
        <v>1315.13</v>
      </c>
      <c r="P92">
        <v>1296.85484696857</v>
      </c>
      <c r="Q92">
        <v>1135.9800209304699</v>
      </c>
      <c r="R92">
        <v>30.2074254755541</v>
      </c>
      <c r="S92" s="1">
        <f>(Table2[[#This Row],[Close Price]]-Table2[[#This Row],[20D EMA]])/Table2[[#This Row],[20D EMA]]</f>
        <v>-4.1995848319177582E-2</v>
      </c>
      <c r="T92" s="1">
        <f>(Table2[[#This Row],[Close Price]]-Table2[[#This Row],[50D EMA]])/Table2[[#This Row],[50D EMA]]</f>
        <v>-2.8495746501586313E-2</v>
      </c>
      <c r="U92" s="1">
        <f>(Table2[[#This Row],[Close Price]]-Table2[[#This Row],[200D EMA]])/Table2[[#This Row],[200D EMA]]</f>
        <v>0.10908640714299586</v>
      </c>
      <c r="V92">
        <v>0.88914169018489997</v>
      </c>
      <c r="W92">
        <v>1250.8499999999999</v>
      </c>
      <c r="X92">
        <v>1304.95</v>
      </c>
      <c r="Y92">
        <v>1250.8499999999999</v>
      </c>
      <c r="Z92">
        <v>1304.95</v>
      </c>
      <c r="AA92">
        <v>1246.0999999999999</v>
      </c>
      <c r="AB92">
        <v>1437</v>
      </c>
      <c r="AC92" s="1">
        <f>(Table2[[#This Row],[Close Price]]/Table2[[#This Row],[Day Low]])-1</f>
        <v>7.235080145501227E-3</v>
      </c>
      <c r="AD92" s="1">
        <f>(Table2[[#This Row],[Day High]]/Table2[[#This Row],[Close Price]])-1</f>
        <v>3.5756806095721849E-2</v>
      </c>
      <c r="AE92" s="1">
        <f>(Table2[[#This Row],[Close Price]]/Table2[[#This Row],[Current Week Low]])-1</f>
        <v>7.235080145501227E-3</v>
      </c>
      <c r="AF92" s="1">
        <f>(Table2[[#This Row],[Current Week High]]/Table2[[#This Row],[Close Price]])-1</f>
        <v>3.5756806095721849E-2</v>
      </c>
      <c r="AG92" s="1">
        <f>(Table2[[#This Row],[Close Price]]/Table2[[#This Row],[Current Month Low]])-1</f>
        <v>1.1074552604124932E-2</v>
      </c>
      <c r="AH92" s="1">
        <f>(Table2[[#This Row],[Current Month High]]/Table2[[#This Row],[Close Price]])-1</f>
        <v>0.14056671164378121</v>
      </c>
      <c r="AI92">
        <v>15.3345503611397</v>
      </c>
      <c r="AJ92">
        <v>116.794287189193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0.04</v>
      </c>
      <c r="AM92" t="s">
        <v>3192</v>
      </c>
      <c r="AN92">
        <v>-8.02</v>
      </c>
      <c r="AO92" t="s">
        <v>3191</v>
      </c>
      <c r="AP92">
        <v>0.133137798632292</v>
      </c>
      <c r="AQ92">
        <f>(Table2[[#This Row],[Sharpe Ratio]]-AVERAGE(Table2[Sharpe Ratio]))/_xlfn.STDEV.P(Table2[Sharpe Ratio])</f>
        <v>0.79659040391383107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1.7437527763683671</v>
      </c>
      <c r="AS92">
        <f>_xlfn.RANK.AVG(Table2[[#This Row],[1Y Return vs Nifty Z-Score]],Table2[1Y Return vs Nifty Z-Score])</f>
        <v>115</v>
      </c>
      <c r="AT92">
        <f>_xlfn.RANK.AVG(Table2[[#This Row],[6M Return vs Nifty Z-Score]],Table2[6M Return vs Nifty Z-Score])</f>
        <v>204</v>
      </c>
      <c r="AU92">
        <f>_xlfn.RANK.AVG(Table2[[#This Row],[Sharpe Ratio Z-Score]],Table2[Sharpe Ratio Z-Score])</f>
        <v>148</v>
      </c>
      <c r="AV92">
        <f>(Table2[[#This Row],[Rank 1Y]]+Table2[[#This Row],[Rank 6M]]+Table2[[#This Row],[Rank Sharpe]])/3</f>
        <v>155.66666666666666</v>
      </c>
    </row>
    <row r="93" spans="1:48" x14ac:dyDescent="0.3">
      <c r="A93" t="s">
        <v>1182</v>
      </c>
      <c r="B93" t="s">
        <v>1183</v>
      </c>
      <c r="C93" t="s">
        <v>3159</v>
      </c>
      <c r="D93" t="s">
        <v>130</v>
      </c>
      <c r="E93">
        <v>10263.838410079999</v>
      </c>
      <c r="F93">
        <v>432.8</v>
      </c>
      <c r="G93">
        <v>194.501388945261</v>
      </c>
      <c r="H93">
        <f>(Table2[[#This Row],[1Y Return vs Nifty]]-AVERAGE(Table2[1Y Return vs Nifty]))/_xlfn.STDEV.P(Table2[1Y Return vs Nifty])</f>
        <v>2.7479312129432625</v>
      </c>
      <c r="I93">
        <v>-3.6136065263478798</v>
      </c>
      <c r="J93">
        <f>(Table2[[#This Row],[1M Return vs Nifty]]-AVERAGE(Table2[1M Return vs Nifty]))/_xlfn.STDEV.P(Table2[1M Return vs Nifty])</f>
        <v>-0.57762499592552563</v>
      </c>
      <c r="K93">
        <v>9.8674376317075705</v>
      </c>
      <c r="L93">
        <f>(Table2[[#This Row],[6M Return vs Nifty]]-AVERAGE(Table2[6M Return vs Nifty]))/_xlfn.STDEV.P(Table2[6M Return vs Nifty])</f>
        <v>0.12728392991928614</v>
      </c>
      <c r="M93">
        <v>6.8328298026902896</v>
      </c>
      <c r="N93">
        <f>(Table2[[#This Row],[1W Return vs Nifty]]-AVERAGE(Table2[1W Return vs Nifty]))/_xlfn.STDEV.P(Table2[1W Return vs Nifty])</f>
        <v>1.2589433493545534</v>
      </c>
      <c r="O93">
        <v>409.28</v>
      </c>
      <c r="P93">
        <v>423.69675414320199</v>
      </c>
      <c r="Q93">
        <v>364.56384707413503</v>
      </c>
      <c r="R93">
        <v>69.003044513084703</v>
      </c>
      <c r="S93" s="1">
        <f>(Table2[[#This Row],[Close Price]]-Table2[[#This Row],[20D EMA]])/Table2[[#This Row],[20D EMA]]</f>
        <v>5.7466770914777268E-2</v>
      </c>
      <c r="T93" s="1">
        <f>(Table2[[#This Row],[Close Price]]-Table2[[#This Row],[50D EMA]])/Table2[[#This Row],[50D EMA]]</f>
        <v>2.1485285803537899E-2</v>
      </c>
      <c r="U93" s="1">
        <f>(Table2[[#This Row],[Close Price]]-Table2[[#This Row],[200D EMA]])/Table2[[#This Row],[200D EMA]]</f>
        <v>0.1871720234288316</v>
      </c>
      <c r="V93">
        <v>0.96183141099742397</v>
      </c>
      <c r="W93">
        <v>424.15</v>
      </c>
      <c r="X93">
        <v>440</v>
      </c>
      <c r="Y93">
        <v>424.15</v>
      </c>
      <c r="Z93">
        <v>440</v>
      </c>
      <c r="AA93">
        <v>348.55</v>
      </c>
      <c r="AB93">
        <v>440</v>
      </c>
      <c r="AC93" s="1">
        <f>(Table2[[#This Row],[Close Price]]/Table2[[#This Row],[Day Low]])-1</f>
        <v>2.0393728633738117E-2</v>
      </c>
      <c r="AD93" s="1">
        <f>(Table2[[#This Row],[Day High]]/Table2[[#This Row],[Close Price]])-1</f>
        <v>1.6635859519408491E-2</v>
      </c>
      <c r="AE93" s="1">
        <f>(Table2[[#This Row],[Close Price]]/Table2[[#This Row],[Current Week Low]])-1</f>
        <v>2.0393728633738117E-2</v>
      </c>
      <c r="AF93" s="1">
        <f>(Table2[[#This Row],[Current Week High]]/Table2[[#This Row],[Close Price]])-1</f>
        <v>1.6635859519408491E-2</v>
      </c>
      <c r="AG93" s="1">
        <f>(Table2[[#This Row],[Close Price]]/Table2[[#This Row],[Current Month Low]])-1</f>
        <v>0.24171567924257631</v>
      </c>
      <c r="AH93" s="1">
        <f>(Table2[[#This Row],[Current Month High]]/Table2[[#This Row],[Close Price]])-1</f>
        <v>1.6635859519408491E-2</v>
      </c>
      <c r="AI93">
        <v>31.608133086876101</v>
      </c>
      <c r="AJ93">
        <v>241.32492113564601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-0.03</v>
      </c>
      <c r="AM93" t="s">
        <v>3191</v>
      </c>
      <c r="AN93">
        <v>12.64</v>
      </c>
      <c r="AO93" t="s">
        <v>3192</v>
      </c>
      <c r="AP93">
        <v>0.118888076529618</v>
      </c>
      <c r="AQ93">
        <f>(Table2[[#This Row],[Sharpe Ratio]]-AVERAGE(Table2[Sharpe Ratio]))/_xlfn.STDEV.P(Table2[Sharpe Ratio])</f>
        <v>0.63042990181904257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16</v>
      </c>
      <c r="AT93">
        <f>_xlfn.RANK.AVG(Table2[[#This Row],[6M Return vs Nifty Z-Score]],Table2[6M Return vs Nifty Z-Score])</f>
        <v>272</v>
      </c>
      <c r="AU93">
        <f>_xlfn.RANK.AVG(Table2[[#This Row],[Sharpe Ratio Z-Score]],Table2[Sharpe Ratio Z-Score])</f>
        <v>181</v>
      </c>
      <c r="AV93">
        <f>(Table2[[#This Row],[Rank 1Y]]+Table2[[#This Row],[Rank 6M]]+Table2[[#This Row],[Rank Sharpe]])/3</f>
        <v>156.33333333333334</v>
      </c>
    </row>
    <row r="94" spans="1:48" x14ac:dyDescent="0.3">
      <c r="A94" t="s">
        <v>1713</v>
      </c>
      <c r="B94" t="s">
        <v>1714</v>
      </c>
      <c r="C94" t="s">
        <v>3156</v>
      </c>
      <c r="D94" t="s">
        <v>808</v>
      </c>
      <c r="E94">
        <v>4854.5906908500001</v>
      </c>
      <c r="F94">
        <v>392.3</v>
      </c>
      <c r="G94">
        <v>124.02598371587</v>
      </c>
      <c r="H94">
        <f>(Table2[[#This Row],[1Y Return vs Nifty]]-AVERAGE(Table2[1Y Return vs Nifty]))/_xlfn.STDEV.P(Table2[1Y Return vs Nifty])</f>
        <v>1.5839682356743041</v>
      </c>
      <c r="I94">
        <v>3.8511292540511901</v>
      </c>
      <c r="J94">
        <f>(Table2[[#This Row],[1M Return vs Nifty]]-AVERAGE(Table2[1M Return vs Nifty]))/_xlfn.STDEV.P(Table2[1M Return vs Nifty])</f>
        <v>0.2731407753052823</v>
      </c>
      <c r="K94">
        <v>37.867694639195797</v>
      </c>
      <c r="L94">
        <f>(Table2[[#This Row],[6M Return vs Nifty]]-AVERAGE(Table2[6M Return vs Nifty]))/_xlfn.STDEV.P(Table2[6M Return vs Nifty])</f>
        <v>1.0517274747259542</v>
      </c>
      <c r="M94">
        <v>3.4990352721265601</v>
      </c>
      <c r="N94">
        <f>(Table2[[#This Row],[1W Return vs Nifty]]-AVERAGE(Table2[1W Return vs Nifty]))/_xlfn.STDEV.P(Table2[1W Return vs Nifty])</f>
        <v>0.62040259632031702</v>
      </c>
      <c r="O94">
        <v>381.45</v>
      </c>
      <c r="P94">
        <v>373.34496336513899</v>
      </c>
      <c r="Q94">
        <v>308.43915018157298</v>
      </c>
      <c r="R94">
        <v>64.823220226349207</v>
      </c>
      <c r="S94" s="1">
        <f>(Table2[[#This Row],[Close Price]]-Table2[[#This Row],[20D EMA]])/Table2[[#This Row],[20D EMA]]</f>
        <v>2.8444094901035583E-2</v>
      </c>
      <c r="T94" s="1">
        <f>(Table2[[#This Row],[Close Price]]-Table2[[#This Row],[50D EMA]])/Table2[[#This Row],[50D EMA]]</f>
        <v>5.0770837951073691E-2</v>
      </c>
      <c r="U94" s="1">
        <f>(Table2[[#This Row],[Close Price]]-Table2[[#This Row],[200D EMA]])/Table2[[#This Row],[200D EMA]]</f>
        <v>0.27188782542378148</v>
      </c>
      <c r="V94">
        <v>0.40708735564119403</v>
      </c>
      <c r="W94">
        <v>383.3</v>
      </c>
      <c r="X94">
        <v>401.4</v>
      </c>
      <c r="Y94">
        <v>383.3</v>
      </c>
      <c r="Z94">
        <v>401.4</v>
      </c>
      <c r="AA94">
        <v>342.6</v>
      </c>
      <c r="AB94">
        <v>401.4</v>
      </c>
      <c r="AC94" s="1">
        <f>(Table2[[#This Row],[Close Price]]/Table2[[#This Row],[Day Low]])-1</f>
        <v>2.3480302635011663E-2</v>
      </c>
      <c r="AD94" s="1">
        <f>(Table2[[#This Row],[Day High]]/Table2[[#This Row],[Close Price]])-1</f>
        <v>2.3196533265358088E-2</v>
      </c>
      <c r="AE94" s="1">
        <f>(Table2[[#This Row],[Close Price]]/Table2[[#This Row],[Current Week Low]])-1</f>
        <v>2.3480302635011663E-2</v>
      </c>
      <c r="AF94" s="1">
        <f>(Table2[[#This Row],[Current Week High]]/Table2[[#This Row],[Close Price]])-1</f>
        <v>2.3196533265358088E-2</v>
      </c>
      <c r="AG94" s="1">
        <f>(Table2[[#This Row],[Close Price]]/Table2[[#This Row],[Current Month Low]])-1</f>
        <v>0.14506713368359603</v>
      </c>
      <c r="AH94" s="1">
        <f>(Table2[[#This Row],[Current Month High]]/Table2[[#This Row],[Close Price]])-1</f>
        <v>2.3196533265358088E-2</v>
      </c>
      <c r="AI94">
        <v>5.0089217435635902</v>
      </c>
      <c r="AJ94">
        <v>163.55391333557199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</v>
      </c>
      <c r="AM94" t="s">
        <v>3192</v>
      </c>
      <c r="AN94">
        <v>3.18</v>
      </c>
      <c r="AO94" t="s">
        <v>3192</v>
      </c>
      <c r="AP94">
        <v>6.4485192709103994E-2</v>
      </c>
      <c r="AQ94">
        <f>(Table2[[#This Row],[Sharpe Ratio]]-AVERAGE(Table2[Sharpe Ratio]))/_xlfn.STDEV.P(Table2[Sharpe Ratio])</f>
        <v>-3.9411003582380377E-3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3.5252979816676193</v>
      </c>
      <c r="AS94">
        <f>_xlfn.RANK.AVG(Table2[[#This Row],[1Y Return vs Nifty Z-Score]],Table2[1Y Return vs Nifty Z-Score])</f>
        <v>52</v>
      </c>
      <c r="AT94">
        <f>_xlfn.RANK.AVG(Table2[[#This Row],[6M Return vs Nifty Z-Score]],Table2[6M Return vs Nifty Z-Score])</f>
        <v>83</v>
      </c>
      <c r="AU94">
        <f>_xlfn.RANK.AVG(Table2[[#This Row],[Sharpe Ratio Z-Score]],Table2[Sharpe Ratio Z-Score])</f>
        <v>335</v>
      </c>
      <c r="AV94">
        <f>(Table2[[#This Row],[Rank 1Y]]+Table2[[#This Row],[Rank 6M]]+Table2[[#This Row],[Rank Sharpe]])/3</f>
        <v>156.66666666666666</v>
      </c>
    </row>
    <row r="95" spans="1:48" x14ac:dyDescent="0.3">
      <c r="A95" t="s">
        <v>664</v>
      </c>
      <c r="B95" t="s">
        <v>665</v>
      </c>
      <c r="C95" t="s">
        <v>3149</v>
      </c>
      <c r="D95" t="s">
        <v>48</v>
      </c>
      <c r="E95">
        <v>27696.6</v>
      </c>
      <c r="F95">
        <v>102.58</v>
      </c>
      <c r="G95">
        <v>119.78132013137299</v>
      </c>
      <c r="H95">
        <f>(Table2[[#This Row],[1Y Return vs Nifty]]-AVERAGE(Table2[1Y Return vs Nifty]))/_xlfn.STDEV.P(Table2[1Y Return vs Nifty])</f>
        <v>1.5138639028615311</v>
      </c>
      <c r="I95">
        <v>-3.50702411815457</v>
      </c>
      <c r="J95">
        <f>(Table2[[#This Row],[1M Return vs Nifty]]-AVERAGE(Table2[1M Return vs Nifty]))/_xlfn.STDEV.P(Table2[1M Return vs Nifty])</f>
        <v>-0.56547765844784603</v>
      </c>
      <c r="K95">
        <v>11.005650813306501</v>
      </c>
      <c r="L95">
        <f>(Table2[[#This Row],[6M Return vs Nifty]]-AVERAGE(Table2[6M Return vs Nifty]))/_xlfn.STDEV.P(Table2[6M Return vs Nifty])</f>
        <v>0.16486265028823108</v>
      </c>
      <c r="M95">
        <v>-4.1329226297833301</v>
      </c>
      <c r="N95">
        <f>(Table2[[#This Row],[1W Return vs Nifty]]-AVERAGE(Table2[1W Return vs Nifty]))/_xlfn.STDEV.P(Table2[1W Return vs Nifty])</f>
        <v>-0.84138999501466161</v>
      </c>
      <c r="O95">
        <v>113.32</v>
      </c>
      <c r="P95">
        <v>115.31626682114</v>
      </c>
      <c r="Q95">
        <v>98.188629746647294</v>
      </c>
      <c r="R95">
        <v>17.0214906664763</v>
      </c>
      <c r="S95" s="1">
        <f>(Table2[[#This Row],[Close Price]]-Table2[[#This Row],[20D EMA]])/Table2[[#This Row],[20D EMA]]</f>
        <v>-9.4775855983056795E-2</v>
      </c>
      <c r="T95" s="1">
        <f>(Table2[[#This Row],[Close Price]]-Table2[[#This Row],[50D EMA]])/Table2[[#This Row],[50D EMA]]</f>
        <v>-0.11044640250880172</v>
      </c>
      <c r="U95" s="1">
        <f>(Table2[[#This Row],[Close Price]]-Table2[[#This Row],[200D EMA]])/Table2[[#This Row],[200D EMA]]</f>
        <v>4.4723816440697915E-2</v>
      </c>
      <c r="V95">
        <v>0.196582961820396</v>
      </c>
      <c r="W95">
        <v>102</v>
      </c>
      <c r="X95">
        <v>108.39</v>
      </c>
      <c r="Y95">
        <v>102</v>
      </c>
      <c r="Z95">
        <v>108.39</v>
      </c>
      <c r="AA95">
        <v>101.5</v>
      </c>
      <c r="AB95">
        <v>121.13</v>
      </c>
      <c r="AC95" s="1">
        <f>(Table2[[#This Row],[Close Price]]/Table2[[#This Row],[Day Low]])-1</f>
        <v>5.686274509803857E-3</v>
      </c>
      <c r="AD95" s="1">
        <f>(Table2[[#This Row],[Day High]]/Table2[[#This Row],[Close Price]])-1</f>
        <v>5.6638720998245295E-2</v>
      </c>
      <c r="AE95" s="1">
        <f>(Table2[[#This Row],[Close Price]]/Table2[[#This Row],[Current Week Low]])-1</f>
        <v>5.686274509803857E-3</v>
      </c>
      <c r="AF95" s="1">
        <f>(Table2[[#This Row],[Current Week High]]/Table2[[#This Row],[Close Price]])-1</f>
        <v>5.6638720998245295E-2</v>
      </c>
      <c r="AG95" s="1">
        <f>(Table2[[#This Row],[Close Price]]/Table2[[#This Row],[Current Month Low]])-1</f>
        <v>1.0640394088669902E-2</v>
      </c>
      <c r="AH95" s="1">
        <f>(Table2[[#This Row],[Current Month High]]/Table2[[#This Row],[Close Price]])-1</f>
        <v>0.18083447065704816</v>
      </c>
      <c r="AI95">
        <v>36.316370962500798</v>
      </c>
      <c r="AJ95">
        <v>153.28395061728301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-0.11</v>
      </c>
      <c r="AM95" t="s">
        <v>3191</v>
      </c>
      <c r="AN95">
        <v>-9.7899999999999991</v>
      </c>
      <c r="AO95" t="s">
        <v>3191</v>
      </c>
      <c r="AP95">
        <v>0.13171716177599199</v>
      </c>
      <c r="AQ95">
        <f>(Table2[[#This Row],[Sharpe Ratio]]-AVERAGE(Table2[Sharpe Ratio]))/_xlfn.STDEV.P(Table2[Sharpe Ratio])</f>
        <v>0.78002490659140444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57</v>
      </c>
      <c r="AT95">
        <f>_xlfn.RANK.AVG(Table2[[#This Row],[6M Return vs Nifty Z-Score]],Table2[6M Return vs Nifty Z-Score])</f>
        <v>262</v>
      </c>
      <c r="AU95">
        <f>_xlfn.RANK.AVG(Table2[[#This Row],[Sharpe Ratio Z-Score]],Table2[Sharpe Ratio Z-Score])</f>
        <v>152</v>
      </c>
      <c r="AV95">
        <f>(Table2[[#This Row],[Rank 1Y]]+Table2[[#This Row],[Rank 6M]]+Table2[[#This Row],[Rank Sharpe]])/3</f>
        <v>157</v>
      </c>
    </row>
    <row r="96" spans="1:48" x14ac:dyDescent="0.3">
      <c r="A96" t="s">
        <v>1548</v>
      </c>
      <c r="B96" t="s">
        <v>1549</v>
      </c>
      <c r="C96" t="s">
        <v>3154</v>
      </c>
      <c r="D96" t="s">
        <v>403</v>
      </c>
      <c r="E96">
        <v>6410.8553496679997</v>
      </c>
      <c r="F96">
        <v>206.36</v>
      </c>
      <c r="G96">
        <v>135.90643030127899</v>
      </c>
      <c r="H96">
        <f>(Table2[[#This Row],[1Y Return vs Nifty]]-AVERAGE(Table2[1Y Return vs Nifty]))/_xlfn.STDEV.P(Table2[1Y Return vs Nifty])</f>
        <v>1.7801842053991648</v>
      </c>
      <c r="I96">
        <v>-2.2088426870634601</v>
      </c>
      <c r="J96">
        <f>(Table2[[#This Row],[1M Return vs Nifty]]-AVERAGE(Table2[1M Return vs Nifty]))/_xlfn.STDEV.P(Table2[1M Return vs Nifty])</f>
        <v>-0.41752221047073124</v>
      </c>
      <c r="K96">
        <v>8.6084795719642493</v>
      </c>
      <c r="L96">
        <f>(Table2[[#This Row],[6M Return vs Nifty]]-AVERAGE(Table2[6M Return vs Nifty]))/_xlfn.STDEV.P(Table2[6M Return vs Nifty])</f>
        <v>8.5718752456779582E-2</v>
      </c>
      <c r="M96">
        <v>-1.73169775181904</v>
      </c>
      <c r="N96">
        <f>(Table2[[#This Row],[1W Return vs Nifty]]-AVERAGE(Table2[1W Return vs Nifty]))/_xlfn.STDEV.P(Table2[1W Return vs Nifty])</f>
        <v>-0.38146964667796018</v>
      </c>
      <c r="O96">
        <v>215.22</v>
      </c>
      <c r="P96">
        <v>214.110906762654</v>
      </c>
      <c r="Q96">
        <v>186.79932736214499</v>
      </c>
      <c r="R96">
        <v>26.214695905681101</v>
      </c>
      <c r="S96" s="1">
        <f>(Table2[[#This Row],[Close Price]]-Table2[[#This Row],[20D EMA]])/Table2[[#This Row],[20D EMA]]</f>
        <v>-4.1167177771582499E-2</v>
      </c>
      <c r="T96" s="1">
        <f>(Table2[[#This Row],[Close Price]]-Table2[[#This Row],[50D EMA]])/Table2[[#This Row],[50D EMA]]</f>
        <v>-3.620042939356663E-2</v>
      </c>
      <c r="U96" s="1">
        <f>(Table2[[#This Row],[Close Price]]-Table2[[#This Row],[200D EMA]])/Table2[[#This Row],[200D EMA]]</f>
        <v>0.10471489867805062</v>
      </c>
      <c r="V96">
        <v>1.1254624242762501</v>
      </c>
      <c r="W96">
        <v>204.26</v>
      </c>
      <c r="X96">
        <v>211.4</v>
      </c>
      <c r="Y96">
        <v>204.26</v>
      </c>
      <c r="Z96">
        <v>211.4</v>
      </c>
      <c r="AA96">
        <v>204.26</v>
      </c>
      <c r="AB96">
        <v>225.95</v>
      </c>
      <c r="AC96" s="1">
        <f>(Table2[[#This Row],[Close Price]]/Table2[[#This Row],[Day Low]])-1</f>
        <v>1.0281014393420218E-2</v>
      </c>
      <c r="AD96" s="1">
        <f>(Table2[[#This Row],[Day High]]/Table2[[#This Row],[Close Price]])-1</f>
        <v>2.4423337856173566E-2</v>
      </c>
      <c r="AE96" s="1">
        <f>(Table2[[#This Row],[Close Price]]/Table2[[#This Row],[Current Week Low]])-1</f>
        <v>1.0281014393420218E-2</v>
      </c>
      <c r="AF96" s="1">
        <f>(Table2[[#This Row],[Current Week High]]/Table2[[#This Row],[Close Price]])-1</f>
        <v>2.4423337856173566E-2</v>
      </c>
      <c r="AG96" s="1">
        <f>(Table2[[#This Row],[Close Price]]/Table2[[#This Row],[Current Month Low]])-1</f>
        <v>1.0281014393420218E-2</v>
      </c>
      <c r="AH96" s="1">
        <f>(Table2[[#This Row],[Current Month High]]/Table2[[#This Row],[Close Price]])-1</f>
        <v>9.493118821477009E-2</v>
      </c>
      <c r="AI96">
        <v>11.290947858112</v>
      </c>
      <c r="AJ96">
        <v>189.424964936886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-0.01</v>
      </c>
      <c r="AM96" t="s">
        <v>3191</v>
      </c>
      <c r="AN96">
        <v>-7.44</v>
      </c>
      <c r="AO96" t="s">
        <v>3191</v>
      </c>
      <c r="AP96">
        <v>0.13647482255426299</v>
      </c>
      <c r="AQ96">
        <f>(Table2[[#This Row],[Sharpe Ratio]]-AVERAGE(Table2[Sharpe Ratio]))/_xlfn.STDEV.P(Table2[Sharpe Ratio])</f>
        <v>0.83550215014872575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1.9024132508559788</v>
      </c>
      <c r="AS96">
        <f>_xlfn.RANK.AVG(Table2[[#This Row],[1Y Return vs Nifty Z-Score]],Table2[1Y Return vs Nifty Z-Score])</f>
        <v>42</v>
      </c>
      <c r="AT96">
        <f>_xlfn.RANK.AVG(Table2[[#This Row],[6M Return vs Nifty Z-Score]],Table2[6M Return vs Nifty Z-Score])</f>
        <v>289</v>
      </c>
      <c r="AU96">
        <f>_xlfn.RANK.AVG(Table2[[#This Row],[Sharpe Ratio Z-Score]],Table2[Sharpe Ratio Z-Score])</f>
        <v>140</v>
      </c>
      <c r="AV96">
        <f>(Table2[[#This Row],[Rank 1Y]]+Table2[[#This Row],[Rank 6M]]+Table2[[#This Row],[Rank Sharpe]])/3</f>
        <v>157</v>
      </c>
    </row>
    <row r="97" spans="1:48" x14ac:dyDescent="0.3">
      <c r="A97" t="s">
        <v>55</v>
      </c>
      <c r="B97" t="s">
        <v>56</v>
      </c>
      <c r="C97" t="s">
        <v>3151</v>
      </c>
      <c r="D97" t="s">
        <v>57</v>
      </c>
      <c r="E97">
        <v>412108.31069499999</v>
      </c>
      <c r="F97">
        <v>425</v>
      </c>
      <c r="G97">
        <v>52.860814221092603</v>
      </c>
      <c r="H97">
        <f>(Table2[[#This Row],[1Y Return vs Nifty]]-AVERAGE(Table2[1Y Return vs Nifty]))/_xlfn.STDEV.P(Table2[1Y Return vs Nifty])</f>
        <v>0.4086131980782054</v>
      </c>
      <c r="I97">
        <v>3.5404181872649501</v>
      </c>
      <c r="J97">
        <f>(Table2[[#This Row],[1M Return vs Nifty]]-AVERAGE(Table2[1M Return vs Nifty]))/_xlfn.STDEV.P(Table2[1M Return vs Nifty])</f>
        <v>0.23772862568058239</v>
      </c>
      <c r="K97">
        <v>12.049130269215899</v>
      </c>
      <c r="L97">
        <f>(Table2[[#This Row],[6M Return vs Nifty]]-AVERAGE(Table2[6M Return vs Nifty]))/_xlfn.STDEV.P(Table2[6M Return vs Nifty])</f>
        <v>0.19931368575179273</v>
      </c>
      <c r="M97">
        <v>1.50993016516211</v>
      </c>
      <c r="N97">
        <f>(Table2[[#This Row],[1W Return vs Nifty]]-AVERAGE(Table2[1W Return vs Nifty]))/_xlfn.STDEV.P(Table2[1W Return vs Nifty])</f>
        <v>0.23941790718575506</v>
      </c>
      <c r="O97">
        <v>423.2</v>
      </c>
      <c r="P97">
        <v>414.68228592327301</v>
      </c>
      <c r="Q97">
        <v>365.10361814219499</v>
      </c>
      <c r="R97">
        <v>51.951944250398803</v>
      </c>
      <c r="S97" s="1">
        <f>(Table2[[#This Row],[Close Price]]-Table2[[#This Row],[20D EMA]])/Table2[[#This Row],[20D EMA]]</f>
        <v>4.2533081285444502E-3</v>
      </c>
      <c r="T97" s="1">
        <f>(Table2[[#This Row],[Close Price]]-Table2[[#This Row],[50D EMA]])/Table2[[#This Row],[50D EMA]]</f>
        <v>2.4881009936932853E-2</v>
      </c>
      <c r="U97" s="1">
        <f>(Table2[[#This Row],[Close Price]]-Table2[[#This Row],[200D EMA]])/Table2[[#This Row],[200D EMA]]</f>
        <v>0.16405310405463439</v>
      </c>
      <c r="V97">
        <v>0.66273494855607795</v>
      </c>
      <c r="W97">
        <v>419.1</v>
      </c>
      <c r="X97">
        <v>428.75</v>
      </c>
      <c r="Y97">
        <v>419.1</v>
      </c>
      <c r="Z97">
        <v>428.75</v>
      </c>
      <c r="AA97">
        <v>409.05</v>
      </c>
      <c r="AB97">
        <v>447.75</v>
      </c>
      <c r="AC97" s="1">
        <f>(Table2[[#This Row],[Close Price]]/Table2[[#This Row],[Day Low]])-1</f>
        <v>1.4077785731329007E-2</v>
      </c>
      <c r="AD97" s="1">
        <f>(Table2[[#This Row],[Day High]]/Table2[[#This Row],[Close Price]])-1</f>
        <v>8.8235294117646745E-3</v>
      </c>
      <c r="AE97" s="1">
        <f>(Table2[[#This Row],[Close Price]]/Table2[[#This Row],[Current Week Low]])-1</f>
        <v>1.4077785731329007E-2</v>
      </c>
      <c r="AF97" s="1">
        <f>(Table2[[#This Row],[Current Week High]]/Table2[[#This Row],[Close Price]])-1</f>
        <v>8.8235294117646745E-3</v>
      </c>
      <c r="AG97" s="1">
        <f>(Table2[[#This Row],[Close Price]]/Table2[[#This Row],[Current Month Low]])-1</f>
        <v>3.8992788167705683E-2</v>
      </c>
      <c r="AH97" s="1">
        <f>(Table2[[#This Row],[Current Month High]]/Table2[[#This Row],[Close Price]])-1</f>
        <v>5.3529411764705825E-2</v>
      </c>
      <c r="AI97">
        <v>5.5176470588235098</v>
      </c>
      <c r="AJ97">
        <v>86.608122941822103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</v>
      </c>
      <c r="AM97" t="s">
        <v>3192</v>
      </c>
      <c r="AN97">
        <v>-2.38</v>
      </c>
      <c r="AO97" t="s">
        <v>3191</v>
      </c>
      <c r="AP97">
        <v>0.19914609135391201</v>
      </c>
      <c r="AQ97">
        <f>(Table2[[#This Row],[Sharpe Ratio]]-AVERAGE(Table2[Sharpe Ratio]))/_xlfn.STDEV.P(Table2[Sharpe Ratio])</f>
        <v>1.5662875939373462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2.651361010633682</v>
      </c>
      <c r="AS97">
        <f>_xlfn.RANK.AVG(Table2[[#This Row],[1Y Return vs Nifty Z-Score]],Table2[1Y Return vs Nifty Z-Score])</f>
        <v>189</v>
      </c>
      <c r="AT97">
        <f>_xlfn.RANK.AVG(Table2[[#This Row],[6M Return vs Nifty Z-Score]],Table2[6M Return vs Nifty Z-Score])</f>
        <v>250</v>
      </c>
      <c r="AU97">
        <f>_xlfn.RANK.AVG(Table2[[#This Row],[Sharpe Ratio Z-Score]],Table2[Sharpe Ratio Z-Score])</f>
        <v>44</v>
      </c>
      <c r="AV97">
        <f>(Table2[[#This Row],[Rank 1Y]]+Table2[[#This Row],[Rank 6M]]+Table2[[#This Row],[Rank Sharpe]])/3</f>
        <v>161</v>
      </c>
    </row>
    <row r="98" spans="1:48" x14ac:dyDescent="0.3">
      <c r="A98" t="s">
        <v>1457</v>
      </c>
      <c r="B98" t="s">
        <v>1458</v>
      </c>
      <c r="C98" t="s">
        <v>3156</v>
      </c>
      <c r="D98" t="s">
        <v>89</v>
      </c>
      <c r="E98">
        <v>7215.8553786800003</v>
      </c>
      <c r="F98">
        <v>2947.6</v>
      </c>
      <c r="G98">
        <v>60.772737632670598</v>
      </c>
      <c r="H98">
        <f>(Table2[[#This Row],[1Y Return vs Nifty]]-AVERAGE(Table2[1Y Return vs Nifty]))/_xlfn.STDEV.P(Table2[1Y Return vs Nifty])</f>
        <v>0.53928553547150226</v>
      </c>
      <c r="I98">
        <v>-1.89334300634179</v>
      </c>
      <c r="J98">
        <f>(Table2[[#This Row],[1M Return vs Nifty]]-AVERAGE(Table2[1M Return vs Nifty]))/_xlfn.STDEV.P(Table2[1M Return vs Nifty])</f>
        <v>-0.38156429620710064</v>
      </c>
      <c r="K98">
        <v>11.9602332339441</v>
      </c>
      <c r="L98">
        <f>(Table2[[#This Row],[6M Return vs Nifty]]-AVERAGE(Table2[6M Return vs Nifty]))/_xlfn.STDEV.P(Table2[6M Return vs Nifty])</f>
        <v>0.19637870231976612</v>
      </c>
      <c r="M98">
        <v>0.69923478453730004</v>
      </c>
      <c r="N98">
        <f>(Table2[[#This Row],[1W Return vs Nifty]]-AVERAGE(Table2[1W Return vs Nifty]))/_xlfn.STDEV.P(Table2[1W Return vs Nifty])</f>
        <v>8.4140779552454609E-2</v>
      </c>
      <c r="O98">
        <v>3170.31</v>
      </c>
      <c r="P98">
        <v>3173.5893778157701</v>
      </c>
      <c r="Q98">
        <v>2737.2979194935601</v>
      </c>
      <c r="R98">
        <v>18.849055374264399</v>
      </c>
      <c r="S98" s="1">
        <f>(Table2[[#This Row],[Close Price]]-Table2[[#This Row],[20D EMA]])/Table2[[#This Row],[20D EMA]]</f>
        <v>-7.0248650762859161E-2</v>
      </c>
      <c r="T98" s="1">
        <f>(Table2[[#This Row],[Close Price]]-Table2[[#This Row],[50D EMA]])/Table2[[#This Row],[50D EMA]]</f>
        <v>-7.1209394446394292E-2</v>
      </c>
      <c r="U98" s="1">
        <f>(Table2[[#This Row],[Close Price]]-Table2[[#This Row],[200D EMA]])/Table2[[#This Row],[200D EMA]]</f>
        <v>7.6828349230378512E-2</v>
      </c>
      <c r="V98">
        <v>0.65657074654461201</v>
      </c>
      <c r="W98">
        <v>2895.05</v>
      </c>
      <c r="X98">
        <v>3020</v>
      </c>
      <c r="Y98">
        <v>2895.05</v>
      </c>
      <c r="Z98">
        <v>3020</v>
      </c>
      <c r="AA98">
        <v>2895.05</v>
      </c>
      <c r="AB98">
        <v>3508.45</v>
      </c>
      <c r="AC98" s="1">
        <f>(Table2[[#This Row],[Close Price]]/Table2[[#This Row],[Day Low]])-1</f>
        <v>1.8151672682682474E-2</v>
      </c>
      <c r="AD98" s="1">
        <f>(Table2[[#This Row],[Day High]]/Table2[[#This Row],[Close Price]])-1</f>
        <v>2.4562355814900183E-2</v>
      </c>
      <c r="AE98" s="1">
        <f>(Table2[[#This Row],[Close Price]]/Table2[[#This Row],[Current Week Low]])-1</f>
        <v>1.8151672682682474E-2</v>
      </c>
      <c r="AF98" s="1">
        <f>(Table2[[#This Row],[Current Week High]]/Table2[[#This Row],[Close Price]])-1</f>
        <v>2.4562355814900183E-2</v>
      </c>
      <c r="AG98" s="1">
        <f>(Table2[[#This Row],[Close Price]]/Table2[[#This Row],[Current Month Low]])-1</f>
        <v>1.8151672682682474E-2</v>
      </c>
      <c r="AH98" s="1">
        <f>(Table2[[#This Row],[Current Month High]]/Table2[[#This Row],[Close Price]])-1</f>
        <v>0.19027344280092273</v>
      </c>
      <c r="AI98">
        <v>19.587121726149999</v>
      </c>
      <c r="AJ98">
        <v>90.039005834757106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-7.0000000000000007E-2</v>
      </c>
      <c r="AM98" t="s">
        <v>3191</v>
      </c>
      <c r="AN98">
        <v>-10.53</v>
      </c>
      <c r="AO98" t="s">
        <v>3191</v>
      </c>
      <c r="AP98">
        <v>0.17775137000644001</v>
      </c>
      <c r="AQ98">
        <f>(Table2[[#This Row],[Sharpe Ratio]]-AVERAGE(Table2[Sharpe Ratio]))/_xlfn.STDEV.P(Table2[Sharpe Ratio])</f>
        <v>1.316812017104382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158</v>
      </c>
      <c r="AT98">
        <f>_xlfn.RANK.AVG(Table2[[#This Row],[6M Return vs Nifty Z-Score]],Table2[6M Return vs Nifty Z-Score])</f>
        <v>251</v>
      </c>
      <c r="AU98">
        <f>_xlfn.RANK.AVG(Table2[[#This Row],[Sharpe Ratio Z-Score]],Table2[Sharpe Ratio Z-Score])</f>
        <v>74</v>
      </c>
      <c r="AV98">
        <f>(Table2[[#This Row],[Rank 1Y]]+Table2[[#This Row],[Rank 6M]]+Table2[[#This Row],[Rank Sharpe]])/3</f>
        <v>161</v>
      </c>
    </row>
    <row r="99" spans="1:48" x14ac:dyDescent="0.3">
      <c r="A99" t="s">
        <v>266</v>
      </c>
      <c r="B99" t="s">
        <v>267</v>
      </c>
      <c r="C99" t="s">
        <v>3155</v>
      </c>
      <c r="D99" t="s">
        <v>268</v>
      </c>
      <c r="E99">
        <v>99218.195999999996</v>
      </c>
      <c r="F99">
        <v>3579.3</v>
      </c>
      <c r="G99">
        <v>83.871964635784494</v>
      </c>
      <c r="H99">
        <f>(Table2[[#This Row],[1Y Return vs Nifty]]-AVERAGE(Table2[1Y Return vs Nifty]))/_xlfn.STDEV.P(Table2[1Y Return vs Nifty])</f>
        <v>0.92078947926072052</v>
      </c>
      <c r="I99">
        <v>0.91286712491394395</v>
      </c>
      <c r="J99">
        <f>(Table2[[#This Row],[1M Return vs Nifty]]-AVERAGE(Table2[1M Return vs Nifty]))/_xlfn.STDEV.P(Table2[1M Return vs Nifty])</f>
        <v>-6.1736830535454611E-2</v>
      </c>
      <c r="K99">
        <v>2.5303810923713299</v>
      </c>
      <c r="L99">
        <f>(Table2[[#This Row],[6M Return vs Nifty]]-AVERAGE(Table2[6M Return vs Nifty]))/_xlfn.STDEV.P(Table2[6M Return vs Nifty])</f>
        <v>-0.11495293790149903</v>
      </c>
      <c r="M99">
        <v>4.0096213451947502</v>
      </c>
      <c r="N99">
        <f>(Table2[[#This Row],[1W Return vs Nifty]]-AVERAGE(Table2[1W Return vs Nifty]))/_xlfn.STDEV.P(Table2[1W Return vs Nifty])</f>
        <v>0.7181980700955487</v>
      </c>
      <c r="O99">
        <v>3717.08</v>
      </c>
      <c r="P99">
        <v>3739.4180474252098</v>
      </c>
      <c r="Q99">
        <v>3305.2068297155902</v>
      </c>
      <c r="R99">
        <v>37.8441943353535</v>
      </c>
      <c r="S99" s="1">
        <f>(Table2[[#This Row],[Close Price]]-Table2[[#This Row],[20D EMA]])/Table2[[#This Row],[20D EMA]]</f>
        <v>-3.7066729798659097E-2</v>
      </c>
      <c r="T99" s="1">
        <f>(Table2[[#This Row],[Close Price]]-Table2[[#This Row],[50D EMA]])/Table2[[#This Row],[50D EMA]]</f>
        <v>-4.2818974876440867E-2</v>
      </c>
      <c r="U99" s="1">
        <f>(Table2[[#This Row],[Close Price]]-Table2[[#This Row],[200D EMA]])/Table2[[#This Row],[200D EMA]]</f>
        <v>8.2927690884626259E-2</v>
      </c>
      <c r="V99">
        <v>0.79836518218269403</v>
      </c>
      <c r="W99">
        <v>3568.85</v>
      </c>
      <c r="X99">
        <v>3738.35</v>
      </c>
      <c r="Y99">
        <v>3568.85</v>
      </c>
      <c r="Z99">
        <v>3738.35</v>
      </c>
      <c r="AA99">
        <v>3526</v>
      </c>
      <c r="AB99">
        <v>3891.7</v>
      </c>
      <c r="AC99" s="1">
        <f>(Table2[[#This Row],[Close Price]]/Table2[[#This Row],[Day Low]])-1</f>
        <v>2.9281140983790088E-3</v>
      </c>
      <c r="AD99" s="1">
        <f>(Table2[[#This Row],[Day High]]/Table2[[#This Row],[Close Price]])-1</f>
        <v>4.4436062917330155E-2</v>
      </c>
      <c r="AE99" s="1">
        <f>(Table2[[#This Row],[Close Price]]/Table2[[#This Row],[Current Week Low]])-1</f>
        <v>2.9281140983790088E-3</v>
      </c>
      <c r="AF99" s="1">
        <f>(Table2[[#This Row],[Current Week High]]/Table2[[#This Row],[Close Price]])-1</f>
        <v>4.4436062917330155E-2</v>
      </c>
      <c r="AG99" s="1">
        <f>(Table2[[#This Row],[Close Price]]/Table2[[#This Row],[Current Month Low]])-1</f>
        <v>1.5116279069767424E-2</v>
      </c>
      <c r="AH99" s="1">
        <f>(Table2[[#This Row],[Current Month High]]/Table2[[#This Row],[Close Price]])-1</f>
        <v>8.7279635682954604E-2</v>
      </c>
      <c r="AI99">
        <v>16.556309892995799</v>
      </c>
      <c r="AJ99">
        <v>115.743949850818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-0.02</v>
      </c>
      <c r="AM99" t="s">
        <v>3191</v>
      </c>
      <c r="AN99">
        <v>-2.81</v>
      </c>
      <c r="AO99" t="s">
        <v>3191</v>
      </c>
      <c r="AP99">
        <v>0.22558234140597599</v>
      </c>
      <c r="AQ99">
        <f>(Table2[[#This Row],[Sharpe Ratio]]-AVERAGE(Table2[Sharpe Ratio]))/_xlfn.STDEV.P(Table2[Sharpe Ratio])</f>
        <v>1.8745504885049558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112</v>
      </c>
      <c r="AT99">
        <f>_xlfn.RANK.AVG(Table2[[#This Row],[6M Return vs Nifty Z-Score]],Table2[6M Return vs Nifty Z-Score])</f>
        <v>356</v>
      </c>
      <c r="AU99">
        <f>_xlfn.RANK.AVG(Table2[[#This Row],[Sharpe Ratio Z-Score]],Table2[Sharpe Ratio Z-Score])</f>
        <v>20</v>
      </c>
      <c r="AV99">
        <f>(Table2[[#This Row],[Rank 1Y]]+Table2[[#This Row],[Rank 6M]]+Table2[[#This Row],[Rank Sharpe]])/3</f>
        <v>162.66666666666666</v>
      </c>
    </row>
    <row r="100" spans="1:48" x14ac:dyDescent="0.3">
      <c r="A100" t="s">
        <v>986</v>
      </c>
      <c r="B100" t="s">
        <v>987</v>
      </c>
      <c r="C100" t="s">
        <v>3150</v>
      </c>
      <c r="D100" t="s">
        <v>51</v>
      </c>
      <c r="E100">
        <v>14426.25978384</v>
      </c>
      <c r="F100">
        <v>1897.9</v>
      </c>
      <c r="G100">
        <v>63.479521994679502</v>
      </c>
      <c r="H100">
        <f>(Table2[[#This Row],[1Y Return vs Nifty]]-AVERAGE(Table2[1Y Return vs Nifty]))/_xlfn.STDEV.P(Table2[1Y Return vs Nifty])</f>
        <v>0.58399044741310846</v>
      </c>
      <c r="I100">
        <v>3.2607465741298101</v>
      </c>
      <c r="J100">
        <f>(Table2[[#This Row],[1M Return vs Nifty]]-AVERAGE(Table2[1M Return vs Nifty]))/_xlfn.STDEV.P(Table2[1M Return vs Nifty])</f>
        <v>0.20585408348110468</v>
      </c>
      <c r="K100">
        <v>29.962930795501698</v>
      </c>
      <c r="L100">
        <f>(Table2[[#This Row],[6M Return vs Nifty]]-AVERAGE(Table2[6M Return vs Nifty]))/_xlfn.STDEV.P(Table2[6M Return vs Nifty])</f>
        <v>0.7907474449151608</v>
      </c>
      <c r="M100">
        <v>2.3735480535950502</v>
      </c>
      <c r="N100">
        <f>(Table2[[#This Row],[1W Return vs Nifty]]-AVERAGE(Table2[1W Return vs Nifty]))/_xlfn.STDEV.P(Table2[1W Return vs Nifty])</f>
        <v>0.40483158573077271</v>
      </c>
      <c r="O100">
        <v>1918.07</v>
      </c>
      <c r="P100">
        <v>1853.8452528105199</v>
      </c>
      <c r="Q100">
        <v>1549.1279499515399</v>
      </c>
      <c r="R100">
        <v>45.332593785252001</v>
      </c>
      <c r="S100" s="1">
        <f>(Table2[[#This Row],[Close Price]]-Table2[[#This Row],[20D EMA]])/Table2[[#This Row],[20D EMA]]</f>
        <v>-1.0515778881896826E-2</v>
      </c>
      <c r="T100" s="1">
        <f>(Table2[[#This Row],[Close Price]]-Table2[[#This Row],[50D EMA]])/Table2[[#This Row],[50D EMA]]</f>
        <v>2.3763983063144575E-2</v>
      </c>
      <c r="U100" s="1">
        <f>(Table2[[#This Row],[Close Price]]-Table2[[#This Row],[200D EMA]])/Table2[[#This Row],[200D EMA]]</f>
        <v>0.22514089301620988</v>
      </c>
      <c r="V100">
        <v>0.37310307385124902</v>
      </c>
      <c r="W100">
        <v>1858.2</v>
      </c>
      <c r="X100">
        <v>1944.75</v>
      </c>
      <c r="Y100">
        <v>1858.2</v>
      </c>
      <c r="Z100">
        <v>1944.75</v>
      </c>
      <c r="AA100">
        <v>1826.3</v>
      </c>
      <c r="AB100">
        <v>2109.9499999999998</v>
      </c>
      <c r="AC100" s="1">
        <f>(Table2[[#This Row],[Close Price]]/Table2[[#This Row],[Day Low]])-1</f>
        <v>2.1364761597244764E-2</v>
      </c>
      <c r="AD100" s="1">
        <f>(Table2[[#This Row],[Day High]]/Table2[[#This Row],[Close Price]])-1</f>
        <v>2.4685178355023929E-2</v>
      </c>
      <c r="AE100" s="1">
        <f>(Table2[[#This Row],[Close Price]]/Table2[[#This Row],[Current Week Low]])-1</f>
        <v>2.1364761597244764E-2</v>
      </c>
      <c r="AF100" s="1">
        <f>(Table2[[#This Row],[Current Week High]]/Table2[[#This Row],[Close Price]])-1</f>
        <v>2.4685178355023929E-2</v>
      </c>
      <c r="AG100" s="1">
        <f>(Table2[[#This Row],[Close Price]]/Table2[[#This Row],[Current Month Low]])-1</f>
        <v>3.9204949898702379E-2</v>
      </c>
      <c r="AH100" s="1">
        <f>(Table2[[#This Row],[Current Month High]]/Table2[[#This Row],[Close Price]])-1</f>
        <v>0.11172875283207739</v>
      </c>
      <c r="AI100">
        <v>13.746772748827601</v>
      </c>
      <c r="AJ100">
        <v>98.941299790356396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0.13</v>
      </c>
      <c r="AM100" t="s">
        <v>3192</v>
      </c>
      <c r="AN100">
        <v>-5.17</v>
      </c>
      <c r="AO100" t="s">
        <v>3191</v>
      </c>
      <c r="AP100">
        <v>0.101961112123307</v>
      </c>
      <c r="AQ100">
        <f>(Table2[[#This Row],[Sharpe Ratio]]-AVERAGE(Table2[Sharpe Ratio]))/_xlfn.STDEV.P(Table2[Sharpe Ratio])</f>
        <v>0.43305111194317136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2.4184746734833178</v>
      </c>
      <c r="AS100">
        <f>_xlfn.RANK.AVG(Table2[[#This Row],[1Y Return vs Nifty Z-Score]],Table2[1Y Return vs Nifty Z-Score])</f>
        <v>152</v>
      </c>
      <c r="AT100">
        <f>_xlfn.RANK.AVG(Table2[[#This Row],[6M Return vs Nifty Z-Score]],Table2[6M Return vs Nifty Z-Score])</f>
        <v>113</v>
      </c>
      <c r="AU100">
        <f>_xlfn.RANK.AVG(Table2[[#This Row],[Sharpe Ratio Z-Score]],Table2[Sharpe Ratio Z-Score])</f>
        <v>224</v>
      </c>
      <c r="AV100">
        <f>(Table2[[#This Row],[Rank 1Y]]+Table2[[#This Row],[Rank 6M]]+Table2[[#This Row],[Rank Sharpe]])/3</f>
        <v>163</v>
      </c>
    </row>
    <row r="101" spans="1:48" x14ac:dyDescent="0.3">
      <c r="A101" t="s">
        <v>1244</v>
      </c>
      <c r="B101" t="s">
        <v>1245</v>
      </c>
      <c r="C101" t="s">
        <v>3156</v>
      </c>
      <c r="D101" t="s">
        <v>188</v>
      </c>
      <c r="E101">
        <v>9440.0690920800007</v>
      </c>
      <c r="F101">
        <v>2329.8000000000002</v>
      </c>
      <c r="G101">
        <v>132.78252540242499</v>
      </c>
      <c r="H101">
        <f>(Table2[[#This Row],[1Y Return vs Nifty]]-AVERAGE(Table2[1Y Return vs Nifty]))/_xlfn.STDEV.P(Table2[1Y Return vs Nifty])</f>
        <v>1.7285901828470422</v>
      </c>
      <c r="I101">
        <v>25.049156390542802</v>
      </c>
      <c r="J101">
        <f>(Table2[[#This Row],[1M Return vs Nifty]]-AVERAGE(Table2[1M Return vs Nifty]))/_xlfn.STDEV.P(Table2[1M Return vs Nifty])</f>
        <v>2.6891078551722059</v>
      </c>
      <c r="K101">
        <v>34.994884457104597</v>
      </c>
      <c r="L101">
        <f>(Table2[[#This Row],[6M Return vs Nifty]]-AVERAGE(Table2[6M Return vs Nifty]))/_xlfn.STDEV.P(Table2[6M Return vs Nifty])</f>
        <v>0.95688010144724323</v>
      </c>
      <c r="M101">
        <v>27.457514788010101</v>
      </c>
      <c r="N101">
        <f>(Table2[[#This Row],[1W Return vs Nifty]]-AVERAGE(Table2[1W Return vs Nifty]))/_xlfn.STDEV.P(Table2[1W Return vs Nifty])</f>
        <v>5.2093073447604397</v>
      </c>
      <c r="O101">
        <v>1982.21</v>
      </c>
      <c r="P101">
        <v>1908.3013426554301</v>
      </c>
      <c r="Q101">
        <v>1600.9882732015501</v>
      </c>
      <c r="R101">
        <v>87.143845348983604</v>
      </c>
      <c r="S101" s="1">
        <f>(Table2[[#This Row],[Close Price]]-Table2[[#This Row],[20D EMA]])/Table2[[#This Row],[20D EMA]]</f>
        <v>0.17535478077499364</v>
      </c>
      <c r="T101" s="1">
        <f>(Table2[[#This Row],[Close Price]]-Table2[[#This Row],[50D EMA]])/Table2[[#This Row],[50D EMA]]</f>
        <v>0.22087636156983906</v>
      </c>
      <c r="U101" s="1">
        <f>(Table2[[#This Row],[Close Price]]-Table2[[#This Row],[200D EMA]])/Table2[[#This Row],[200D EMA]]</f>
        <v>0.45522614937148836</v>
      </c>
      <c r="V101">
        <v>2.1541854370919</v>
      </c>
      <c r="W101">
        <v>2240.0500000000002</v>
      </c>
      <c r="X101">
        <v>2359.9</v>
      </c>
      <c r="Y101">
        <v>2240.0500000000002</v>
      </c>
      <c r="Z101">
        <v>2359.9</v>
      </c>
      <c r="AA101">
        <v>1698</v>
      </c>
      <c r="AB101">
        <v>2359.9</v>
      </c>
      <c r="AC101" s="1">
        <f>(Table2[[#This Row],[Close Price]]/Table2[[#This Row],[Day Low]])-1</f>
        <v>4.006606995379558E-2</v>
      </c>
      <c r="AD101" s="1">
        <f>(Table2[[#This Row],[Day High]]/Table2[[#This Row],[Close Price]])-1</f>
        <v>1.2919563911065302E-2</v>
      </c>
      <c r="AE101" s="1">
        <f>(Table2[[#This Row],[Close Price]]/Table2[[#This Row],[Current Week Low]])-1</f>
        <v>4.006606995379558E-2</v>
      </c>
      <c r="AF101" s="1">
        <f>(Table2[[#This Row],[Current Week High]]/Table2[[#This Row],[Close Price]])-1</f>
        <v>1.2919563911065302E-2</v>
      </c>
      <c r="AG101" s="1">
        <f>(Table2[[#This Row],[Close Price]]/Table2[[#This Row],[Current Month Low]])-1</f>
        <v>0.37208480565371027</v>
      </c>
      <c r="AH101" s="1">
        <f>(Table2[[#This Row],[Current Month High]]/Table2[[#This Row],[Close Price]])-1</f>
        <v>1.2919563911065302E-2</v>
      </c>
      <c r="AI101">
        <v>1.2919563911065299</v>
      </c>
      <c r="AJ101">
        <v>174.094117647058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0.18</v>
      </c>
      <c r="AM101" t="s">
        <v>3192</v>
      </c>
      <c r="AN101">
        <v>29.07</v>
      </c>
      <c r="AO101" t="s">
        <v>3192</v>
      </c>
      <c r="AP101">
        <v>5.6983281331747002E-2</v>
      </c>
      <c r="AQ101">
        <f>(Table2[[#This Row],[Sharpe Ratio]]-AVERAGE(Table2[Sharpe Ratio]))/_xlfn.STDEV.P(Table2[Sharpe Ratio])</f>
        <v>-9.1417989531980659E-2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10.492467494694949</v>
      </c>
      <c r="AS101">
        <f>_xlfn.RANK.AVG(Table2[[#This Row],[1Y Return vs Nifty Z-Score]],Table2[1Y Return vs Nifty Z-Score])</f>
        <v>43</v>
      </c>
      <c r="AT101">
        <f>_xlfn.RANK.AVG(Table2[[#This Row],[6M Return vs Nifty Z-Score]],Table2[6M Return vs Nifty Z-Score])</f>
        <v>90</v>
      </c>
      <c r="AU101">
        <f>_xlfn.RANK.AVG(Table2[[#This Row],[Sharpe Ratio Z-Score]],Table2[Sharpe Ratio Z-Score])</f>
        <v>356</v>
      </c>
      <c r="AV101">
        <f>(Table2[[#This Row],[Rank 1Y]]+Table2[[#This Row],[Rank 6M]]+Table2[[#This Row],[Rank Sharpe]])/3</f>
        <v>163</v>
      </c>
    </row>
    <row r="102" spans="1:48" x14ac:dyDescent="0.3">
      <c r="A102" t="s">
        <v>843</v>
      </c>
      <c r="B102" t="s">
        <v>844</v>
      </c>
      <c r="C102" t="s">
        <v>3155</v>
      </c>
      <c r="D102" t="s">
        <v>117</v>
      </c>
      <c r="E102">
        <v>18707.196821739999</v>
      </c>
      <c r="F102">
        <v>713.3</v>
      </c>
      <c r="G102">
        <v>46.367881936890001</v>
      </c>
      <c r="H102">
        <f>(Table2[[#This Row],[1Y Return vs Nifty]]-AVERAGE(Table2[1Y Return vs Nifty]))/_xlfn.STDEV.P(Table2[1Y Return vs Nifty])</f>
        <v>0.30137674064845216</v>
      </c>
      <c r="I102">
        <v>10.4108652608908</v>
      </c>
      <c r="J102">
        <f>(Table2[[#This Row],[1M Return vs Nifty]]-AVERAGE(Table2[1M Return vs Nifty]))/_xlfn.STDEV.P(Table2[1M Return vs Nifty])</f>
        <v>1.020762530060954</v>
      </c>
      <c r="K102">
        <v>17.702946767686502</v>
      </c>
      <c r="L102">
        <f>(Table2[[#This Row],[6M Return vs Nifty]]-AVERAGE(Table2[6M Return vs Nifty]))/_xlfn.STDEV.P(Table2[6M Return vs Nifty])</f>
        <v>0.38597747830679702</v>
      </c>
      <c r="M102">
        <v>2.3621125303609101</v>
      </c>
      <c r="N102">
        <f>(Table2[[#This Row],[1W Return vs Nifty]]-AVERAGE(Table2[1W Return vs Nifty]))/_xlfn.STDEV.P(Table2[1W Return vs Nifty])</f>
        <v>0.4026412744952349</v>
      </c>
      <c r="O102">
        <v>711.45</v>
      </c>
      <c r="P102">
        <v>694.57446695177703</v>
      </c>
      <c r="Q102">
        <v>602.27501591523196</v>
      </c>
      <c r="R102">
        <v>49.7872385813099</v>
      </c>
      <c r="S102" s="1">
        <f>(Table2[[#This Row],[Close Price]]-Table2[[#This Row],[20D EMA]])/Table2[[#This Row],[20D EMA]]</f>
        <v>2.6003232834351099E-3</v>
      </c>
      <c r="T102" s="1">
        <f>(Table2[[#This Row],[Close Price]]-Table2[[#This Row],[50D EMA]])/Table2[[#This Row],[50D EMA]]</f>
        <v>2.6959719856104365E-2</v>
      </c>
      <c r="U102" s="1">
        <f>(Table2[[#This Row],[Close Price]]-Table2[[#This Row],[200D EMA]])/Table2[[#This Row],[200D EMA]]</f>
        <v>0.18434266929710125</v>
      </c>
      <c r="V102">
        <v>0.47721420346714799</v>
      </c>
      <c r="W102">
        <v>703.3</v>
      </c>
      <c r="X102">
        <v>720.2</v>
      </c>
      <c r="Y102">
        <v>703.3</v>
      </c>
      <c r="Z102">
        <v>720.2</v>
      </c>
      <c r="AA102">
        <v>662</v>
      </c>
      <c r="AB102">
        <v>794.75</v>
      </c>
      <c r="AC102" s="1">
        <f>(Table2[[#This Row],[Close Price]]/Table2[[#This Row],[Day Low]])-1</f>
        <v>1.4218683349921823E-2</v>
      </c>
      <c r="AD102" s="1">
        <f>(Table2[[#This Row],[Day High]]/Table2[[#This Row],[Close Price]])-1</f>
        <v>9.6733492219263084E-3</v>
      </c>
      <c r="AE102" s="1">
        <f>(Table2[[#This Row],[Close Price]]/Table2[[#This Row],[Current Week Low]])-1</f>
        <v>1.4218683349921823E-2</v>
      </c>
      <c r="AF102" s="1">
        <f>(Table2[[#This Row],[Current Week High]]/Table2[[#This Row],[Close Price]])-1</f>
        <v>9.6733492219263084E-3</v>
      </c>
      <c r="AG102" s="1">
        <f>(Table2[[#This Row],[Close Price]]/Table2[[#This Row],[Current Month Low]])-1</f>
        <v>7.7492447129909214E-2</v>
      </c>
      <c r="AH102" s="1">
        <f>(Table2[[#This Row],[Current Month High]]/Table2[[#This Row],[Close Price]])-1</f>
        <v>0.11418757885882536</v>
      </c>
      <c r="AI102">
        <v>11.418757885882499</v>
      </c>
      <c r="AJ102">
        <v>84.888543286677006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0.09</v>
      </c>
      <c r="AM102" t="s">
        <v>3192</v>
      </c>
      <c r="AN102">
        <v>-2.96</v>
      </c>
      <c r="AO102" t="s">
        <v>3191</v>
      </c>
      <c r="AP102">
        <v>0.168130812850699</v>
      </c>
      <c r="AQ102">
        <f>(Table2[[#This Row],[Sharpe Ratio]]-AVERAGE(Table2[Sharpe Ratio]))/_xlfn.STDEV.P(Table2[Sharpe Ratio])</f>
        <v>1.2046304183397603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3.3153884418511983</v>
      </c>
      <c r="AS102">
        <f>_xlfn.RANK.AVG(Table2[[#This Row],[1Y Return vs Nifty Z-Score]],Table2[1Y Return vs Nifty Z-Score])</f>
        <v>211</v>
      </c>
      <c r="AT102">
        <f>_xlfn.RANK.AVG(Table2[[#This Row],[6M Return vs Nifty Z-Score]],Table2[6M Return vs Nifty Z-Score])</f>
        <v>194</v>
      </c>
      <c r="AU102">
        <f>_xlfn.RANK.AVG(Table2[[#This Row],[Sharpe Ratio Z-Score]],Table2[Sharpe Ratio Z-Score])</f>
        <v>90</v>
      </c>
      <c r="AV102">
        <f>(Table2[[#This Row],[Rank 1Y]]+Table2[[#This Row],[Rank 6M]]+Table2[[#This Row],[Rank Sharpe]])/3</f>
        <v>165</v>
      </c>
    </row>
    <row r="103" spans="1:48" x14ac:dyDescent="0.3">
      <c r="A103" t="s">
        <v>1471</v>
      </c>
      <c r="B103" t="s">
        <v>1472</v>
      </c>
      <c r="C103" t="s">
        <v>3160</v>
      </c>
      <c r="D103" t="s">
        <v>168</v>
      </c>
      <c r="E103">
        <v>7004.4131550000002</v>
      </c>
      <c r="F103">
        <v>1011.8</v>
      </c>
      <c r="G103">
        <v>91.820537936040594</v>
      </c>
      <c r="H103">
        <f>(Table2[[#This Row],[1Y Return vs Nifty]]-AVERAGE(Table2[1Y Return vs Nifty]))/_xlfn.STDEV.P(Table2[1Y Return vs Nifty])</f>
        <v>1.0520671216310302</v>
      </c>
      <c r="I103">
        <v>4.5217283198435601</v>
      </c>
      <c r="J103">
        <f>(Table2[[#This Row],[1M Return vs Nifty]]-AVERAGE(Table2[1M Return vs Nifty]))/_xlfn.STDEV.P(Table2[1M Return vs Nifty])</f>
        <v>0.34956983430742211</v>
      </c>
      <c r="K103">
        <v>48.7859785316124</v>
      </c>
      <c r="L103">
        <f>(Table2[[#This Row],[6M Return vs Nifty]]-AVERAGE(Table2[6M Return vs Nifty]))/_xlfn.STDEV.P(Table2[6M Return vs Nifty])</f>
        <v>1.412200489741918</v>
      </c>
      <c r="M103">
        <v>-10.5267519065796</v>
      </c>
      <c r="N103">
        <f>(Table2[[#This Row],[1W Return vs Nifty]]-AVERAGE(Table2[1W Return vs Nifty]))/_xlfn.STDEV.P(Table2[1W Return vs Nifty])</f>
        <v>-2.0660367222643665</v>
      </c>
      <c r="O103">
        <v>1057.33</v>
      </c>
      <c r="P103">
        <v>1022.43010868864</v>
      </c>
      <c r="Q103">
        <v>831.53289256975199</v>
      </c>
      <c r="R103">
        <v>40.899296754980497</v>
      </c>
      <c r="S103" s="1">
        <f>(Table2[[#This Row],[Close Price]]-Table2[[#This Row],[20D EMA]])/Table2[[#This Row],[20D EMA]]</f>
        <v>-4.3061295905724772E-2</v>
      </c>
      <c r="T103" s="1">
        <f>(Table2[[#This Row],[Close Price]]-Table2[[#This Row],[50D EMA]])/Table2[[#This Row],[50D EMA]]</f>
        <v>-1.039690497991505E-2</v>
      </c>
      <c r="U103" s="1">
        <f>(Table2[[#This Row],[Close Price]]-Table2[[#This Row],[200D EMA]])/Table2[[#This Row],[200D EMA]]</f>
        <v>0.21678890761994302</v>
      </c>
      <c r="V103">
        <v>2.2729680440591502</v>
      </c>
      <c r="W103">
        <v>1005</v>
      </c>
      <c r="X103">
        <v>1048.45</v>
      </c>
      <c r="Y103">
        <v>1005</v>
      </c>
      <c r="Z103">
        <v>1048.45</v>
      </c>
      <c r="AA103">
        <v>972.25</v>
      </c>
      <c r="AB103">
        <v>1234.45</v>
      </c>
      <c r="AC103" s="1">
        <f>(Table2[[#This Row],[Close Price]]/Table2[[#This Row],[Day Low]])-1</f>
        <v>6.766169154228896E-3</v>
      </c>
      <c r="AD103" s="1">
        <f>(Table2[[#This Row],[Day High]]/Table2[[#This Row],[Close Price]])-1</f>
        <v>3.6222573631152555E-2</v>
      </c>
      <c r="AE103" s="1">
        <f>(Table2[[#This Row],[Close Price]]/Table2[[#This Row],[Current Week Low]])-1</f>
        <v>6.766169154228896E-3</v>
      </c>
      <c r="AF103" s="1">
        <f>(Table2[[#This Row],[Current Week High]]/Table2[[#This Row],[Close Price]])-1</f>
        <v>3.6222573631152555E-2</v>
      </c>
      <c r="AG103" s="1">
        <f>(Table2[[#This Row],[Close Price]]/Table2[[#This Row],[Current Month Low]])-1</f>
        <v>4.0678837747492924E-2</v>
      </c>
      <c r="AH103" s="1">
        <f>(Table2[[#This Row],[Current Month High]]/Table2[[#This Row],[Close Price]])-1</f>
        <v>0.22005337023127103</v>
      </c>
      <c r="AI103">
        <v>22.005337023127101</v>
      </c>
      <c r="AJ103">
        <v>131.48021047815101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0.09</v>
      </c>
      <c r="AM103" t="s">
        <v>3192</v>
      </c>
      <c r="AN103">
        <v>-4.1900000000000004</v>
      </c>
      <c r="AO103" t="s">
        <v>3191</v>
      </c>
      <c r="AP103">
        <v>6.3889624992759006E-2</v>
      </c>
      <c r="AQ103">
        <f>(Table2[[#This Row],[Sharpe Ratio]]-AVERAGE(Table2[Sharpe Ratio]))/_xlfn.STDEV.P(Table2[Sharpe Ratio])</f>
        <v>-1.0885785318849289E-2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0.73691493809715469</v>
      </c>
      <c r="AS103">
        <f>_xlfn.RANK.AVG(Table2[[#This Row],[1Y Return vs Nifty Z-Score]],Table2[1Y Return vs Nifty Z-Score])</f>
        <v>100</v>
      </c>
      <c r="AT103">
        <f>_xlfn.RANK.AVG(Table2[[#This Row],[6M Return vs Nifty Z-Score]],Table2[6M Return vs Nifty Z-Score])</f>
        <v>61</v>
      </c>
      <c r="AU103">
        <f>_xlfn.RANK.AVG(Table2[[#This Row],[Sharpe Ratio Z-Score]],Table2[Sharpe Ratio Z-Score])</f>
        <v>337</v>
      </c>
      <c r="AV103">
        <f>(Table2[[#This Row],[Rank 1Y]]+Table2[[#This Row],[Rank 6M]]+Table2[[#This Row],[Rank Sharpe]])/3</f>
        <v>166</v>
      </c>
    </row>
    <row r="104" spans="1:48" x14ac:dyDescent="0.3">
      <c r="A104" t="s">
        <v>537</v>
      </c>
      <c r="B104" t="s">
        <v>538</v>
      </c>
      <c r="C104" t="s">
        <v>3150</v>
      </c>
      <c r="D104" t="s">
        <v>51</v>
      </c>
      <c r="E104">
        <v>39226.146448970001</v>
      </c>
      <c r="F104">
        <v>3140.3</v>
      </c>
      <c r="G104">
        <v>55.162042281163302</v>
      </c>
      <c r="H104">
        <f>(Table2[[#This Row],[1Y Return vs Nifty]]-AVERAGE(Table2[1Y Return vs Nifty]))/_xlfn.STDEV.P(Table2[1Y Return vs Nifty])</f>
        <v>0.4466199928664914</v>
      </c>
      <c r="I104">
        <v>5.48692438288698</v>
      </c>
      <c r="J104">
        <f>(Table2[[#This Row],[1M Return vs Nifty]]-AVERAGE(Table2[1M Return vs Nifty]))/_xlfn.STDEV.P(Table2[1M Return vs Nifty])</f>
        <v>0.45957450120002241</v>
      </c>
      <c r="K104">
        <v>38.262887204096501</v>
      </c>
      <c r="L104">
        <f>(Table2[[#This Row],[6M Return vs Nifty]]-AVERAGE(Table2[6M Return vs Nifty]))/_xlfn.STDEV.P(Table2[6M Return vs Nifty])</f>
        <v>1.0647749698071725</v>
      </c>
      <c r="M104">
        <v>-2.9665157802844302</v>
      </c>
      <c r="N104">
        <f>(Table2[[#This Row],[1W Return vs Nifty]]-AVERAGE(Table2[1W Return vs Nifty]))/_xlfn.STDEV.P(Table2[1W Return vs Nifty])</f>
        <v>-0.61798141323341516</v>
      </c>
      <c r="O104">
        <v>3259.08</v>
      </c>
      <c r="P104">
        <v>3134.6668674541002</v>
      </c>
      <c r="Q104">
        <v>2582.5416917995799</v>
      </c>
      <c r="R104">
        <v>32.987574393808899</v>
      </c>
      <c r="S104" s="1">
        <f>(Table2[[#This Row],[Close Price]]-Table2[[#This Row],[20D EMA]])/Table2[[#This Row],[20D EMA]]</f>
        <v>-3.6445868159112313E-2</v>
      </c>
      <c r="T104" s="1">
        <f>(Table2[[#This Row],[Close Price]]-Table2[[#This Row],[50D EMA]])/Table2[[#This Row],[50D EMA]]</f>
        <v>1.7970434448350545E-3</v>
      </c>
      <c r="U104" s="1">
        <f>(Table2[[#This Row],[Close Price]]-Table2[[#This Row],[200D EMA]])/Table2[[#This Row],[200D EMA]]</f>
        <v>0.21597262494212061</v>
      </c>
      <c r="V104">
        <v>0.79129513727761502</v>
      </c>
      <c r="W104">
        <v>3121.5</v>
      </c>
      <c r="X104">
        <v>3216.4</v>
      </c>
      <c r="Y104">
        <v>3121.5</v>
      </c>
      <c r="Z104">
        <v>3216.4</v>
      </c>
      <c r="AA104">
        <v>3121.5</v>
      </c>
      <c r="AB104">
        <v>3428</v>
      </c>
      <c r="AC104" s="1">
        <f>(Table2[[#This Row],[Close Price]]/Table2[[#This Row],[Day Low]])-1</f>
        <v>6.0227454749319786E-3</v>
      </c>
      <c r="AD104" s="1">
        <f>(Table2[[#This Row],[Day High]]/Table2[[#This Row],[Close Price]])-1</f>
        <v>2.4233353501257771E-2</v>
      </c>
      <c r="AE104" s="1">
        <f>(Table2[[#This Row],[Close Price]]/Table2[[#This Row],[Current Week Low]])-1</f>
        <v>6.0227454749319786E-3</v>
      </c>
      <c r="AF104" s="1">
        <f>(Table2[[#This Row],[Current Week High]]/Table2[[#This Row],[Close Price]])-1</f>
        <v>2.4233353501257771E-2</v>
      </c>
      <c r="AG104" s="1">
        <f>(Table2[[#This Row],[Close Price]]/Table2[[#This Row],[Current Month Low]])-1</f>
        <v>6.0227454749319786E-3</v>
      </c>
      <c r="AH104" s="1">
        <f>(Table2[[#This Row],[Current Month High]]/Table2[[#This Row],[Close Price]])-1</f>
        <v>9.1615450753112615E-2</v>
      </c>
      <c r="AI104">
        <v>10.976658281055901</v>
      </c>
      <c r="AJ104">
        <v>90.315444986515502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3192</v>
      </c>
      <c r="AN104">
        <v>-6.29</v>
      </c>
      <c r="AO104" t="s">
        <v>3191</v>
      </c>
      <c r="AP104">
        <v>9.6077967378592005E-2</v>
      </c>
      <c r="AQ104">
        <f>(Table2[[#This Row],[Sharpe Ratio]]-AVERAGE(Table2[Sharpe Ratio]))/_xlfn.STDEV.P(Table2[Sharpe Ratio])</f>
        <v>0.36445003483902771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1.7174380854792985</v>
      </c>
      <c r="AS104">
        <f>_xlfn.RANK.AVG(Table2[[#This Row],[1Y Return vs Nifty Z-Score]],Table2[1Y Return vs Nifty Z-Score])</f>
        <v>174</v>
      </c>
      <c r="AT104">
        <f>_xlfn.RANK.AVG(Table2[[#This Row],[6M Return vs Nifty Z-Score]],Table2[6M Return vs Nifty Z-Score])</f>
        <v>82</v>
      </c>
      <c r="AU104">
        <f>_xlfn.RANK.AVG(Table2[[#This Row],[Sharpe Ratio Z-Score]],Table2[Sharpe Ratio Z-Score])</f>
        <v>249</v>
      </c>
      <c r="AV104">
        <f>(Table2[[#This Row],[Rank 1Y]]+Table2[[#This Row],[Rank 6M]]+Table2[[#This Row],[Rank Sharpe]])/3</f>
        <v>168.33333333333334</v>
      </c>
    </row>
    <row r="105" spans="1:48" x14ac:dyDescent="0.3">
      <c r="A105" t="s">
        <v>865</v>
      </c>
      <c r="B105" t="s">
        <v>866</v>
      </c>
      <c r="C105" t="s">
        <v>3152</v>
      </c>
      <c r="D105" t="s">
        <v>765</v>
      </c>
      <c r="E105">
        <v>17932.657814189999</v>
      </c>
      <c r="F105">
        <v>992.1</v>
      </c>
      <c r="G105">
        <v>33.146414076122703</v>
      </c>
      <c r="H105">
        <f>(Table2[[#This Row],[1Y Return vs Nifty]]-AVERAGE(Table2[1Y Return vs Nifty]))/_xlfn.STDEV.P(Table2[1Y Return vs Nifty])</f>
        <v>8.3012631283010577E-2</v>
      </c>
      <c r="I105">
        <v>4.61088989181951</v>
      </c>
      <c r="J105">
        <f>(Table2[[#This Row],[1M Return vs Nifty]]-AVERAGE(Table2[1M Return vs Nifty]))/_xlfn.STDEV.P(Table2[1M Return vs Nifty])</f>
        <v>0.35973169613050932</v>
      </c>
      <c r="K105">
        <v>20.837576164612798</v>
      </c>
      <c r="L105">
        <f>(Table2[[#This Row],[6M Return vs Nifty]]-AVERAGE(Table2[6M Return vs Nifty]))/_xlfn.STDEV.P(Table2[6M Return vs Nifty])</f>
        <v>0.48946895378056737</v>
      </c>
      <c r="M105">
        <v>3.8083478842571701</v>
      </c>
      <c r="N105">
        <f>(Table2[[#This Row],[1W Return vs Nifty]]-AVERAGE(Table2[1W Return vs Nifty]))/_xlfn.STDEV.P(Table2[1W Return vs Nifty])</f>
        <v>0.67964701179407705</v>
      </c>
      <c r="O105">
        <v>996.46</v>
      </c>
      <c r="P105">
        <v>969.05736225941303</v>
      </c>
      <c r="Q105">
        <v>833.87675316152001</v>
      </c>
      <c r="R105">
        <v>46.312779179896602</v>
      </c>
      <c r="S105" s="1">
        <f>(Table2[[#This Row],[Close Price]]-Table2[[#This Row],[20D EMA]])/Table2[[#This Row],[20D EMA]]</f>
        <v>-4.3754892318808719E-3</v>
      </c>
      <c r="T105" s="1">
        <f>(Table2[[#This Row],[Close Price]]-Table2[[#This Row],[50D EMA]])/Table2[[#This Row],[50D EMA]]</f>
        <v>2.3778404290600259E-2</v>
      </c>
      <c r="U105" s="1">
        <f>(Table2[[#This Row],[Close Price]]-Table2[[#This Row],[200D EMA]])/Table2[[#This Row],[200D EMA]]</f>
        <v>0.18974416331742075</v>
      </c>
      <c r="V105">
        <v>0.94491834365073701</v>
      </c>
      <c r="W105">
        <v>985.3</v>
      </c>
      <c r="X105">
        <v>1029.9000000000001</v>
      </c>
      <c r="Y105">
        <v>985.3</v>
      </c>
      <c r="Z105">
        <v>1029.9000000000001</v>
      </c>
      <c r="AA105">
        <v>874.25</v>
      </c>
      <c r="AB105">
        <v>1064.05</v>
      </c>
      <c r="AC105" s="1">
        <f>(Table2[[#This Row],[Close Price]]/Table2[[#This Row],[Day Low]])-1</f>
        <v>6.9014513346190576E-3</v>
      </c>
      <c r="AD105" s="1">
        <f>(Table2[[#This Row],[Day High]]/Table2[[#This Row],[Close Price]])-1</f>
        <v>3.8100997883278032E-2</v>
      </c>
      <c r="AE105" s="1">
        <f>(Table2[[#This Row],[Close Price]]/Table2[[#This Row],[Current Week Low]])-1</f>
        <v>6.9014513346190576E-3</v>
      </c>
      <c r="AF105" s="1">
        <f>(Table2[[#This Row],[Current Week High]]/Table2[[#This Row],[Close Price]])-1</f>
        <v>3.8100997883278032E-2</v>
      </c>
      <c r="AG105" s="1">
        <f>(Table2[[#This Row],[Close Price]]/Table2[[#This Row],[Current Month Low]])-1</f>
        <v>0.13480125822133249</v>
      </c>
      <c r="AH105" s="1">
        <f>(Table2[[#This Row],[Current Month High]]/Table2[[#This Row],[Close Price]])-1</f>
        <v>7.2522931156133286E-2</v>
      </c>
      <c r="AI105">
        <v>7.2522931156133197</v>
      </c>
      <c r="AJ105">
        <v>70.025706940874002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0.23</v>
      </c>
      <c r="AM105" t="s">
        <v>3192</v>
      </c>
      <c r="AN105">
        <v>0.76</v>
      </c>
      <c r="AO105" t="s">
        <v>3192</v>
      </c>
      <c r="AP105">
        <v>0.18369200283414999</v>
      </c>
      <c r="AQ105">
        <f>(Table2[[#This Row],[Sharpe Ratio]]-AVERAGE(Table2[Sharpe Ratio]))/_xlfn.STDEV.P(Table2[Sharpe Ratio])</f>
        <v>1.3860834405258844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2.9979437335140484</v>
      </c>
      <c r="AS105">
        <f>_xlfn.RANK.AVG(Table2[[#This Row],[1Y Return vs Nifty Z-Score]],Table2[1Y Return vs Nifty Z-Score])</f>
        <v>266</v>
      </c>
      <c r="AT105">
        <f>_xlfn.RANK.AVG(Table2[[#This Row],[6M Return vs Nifty Z-Score]],Table2[6M Return vs Nifty Z-Score])</f>
        <v>171</v>
      </c>
      <c r="AU105">
        <f>_xlfn.RANK.AVG(Table2[[#This Row],[Sharpe Ratio Z-Score]],Table2[Sharpe Ratio Z-Score])</f>
        <v>68</v>
      </c>
      <c r="AV105">
        <f>(Table2[[#This Row],[Rank 1Y]]+Table2[[#This Row],[Rank 6M]]+Table2[[#This Row],[Rank Sharpe]])/3</f>
        <v>168.33333333333334</v>
      </c>
    </row>
    <row r="106" spans="1:48" x14ac:dyDescent="0.3">
      <c r="A106" t="s">
        <v>829</v>
      </c>
      <c r="B106" t="s">
        <v>830</v>
      </c>
      <c r="C106" t="s">
        <v>3155</v>
      </c>
      <c r="D106" t="s">
        <v>159</v>
      </c>
      <c r="E106">
        <v>19166.5794456</v>
      </c>
      <c r="F106">
        <v>801.6</v>
      </c>
      <c r="G106">
        <v>129.82996655858099</v>
      </c>
      <c r="H106">
        <f>(Table2[[#This Row],[1Y Return vs Nifty]]-AVERAGE(Table2[1Y Return vs Nifty]))/_xlfn.STDEV.P(Table2[1Y Return vs Nifty])</f>
        <v>1.6798260903064401</v>
      </c>
      <c r="I106">
        <v>9.3550112002330295</v>
      </c>
      <c r="J106">
        <f>(Table2[[#This Row],[1M Return vs Nifty]]-AVERAGE(Table2[1M Return vs Nifty]))/_xlfn.STDEV.P(Table2[1M Return vs Nifty])</f>
        <v>0.90042545174380761</v>
      </c>
      <c r="K106">
        <v>-2.7508141643983901</v>
      </c>
      <c r="L106">
        <f>(Table2[[#This Row],[6M Return vs Nifty]]-AVERAGE(Table2[6M Return vs Nifty]))/_xlfn.STDEV.P(Table2[6M Return vs Nifty])</f>
        <v>-0.28931443975052501</v>
      </c>
      <c r="M106">
        <v>-2.0385677073233799</v>
      </c>
      <c r="N106">
        <f>(Table2[[#This Row],[1W Return vs Nifty]]-AVERAGE(Table2[1W Return vs Nifty]))/_xlfn.STDEV.P(Table2[1W Return vs Nifty])</f>
        <v>-0.44024620614342602</v>
      </c>
      <c r="O106">
        <v>823.82</v>
      </c>
      <c r="P106">
        <v>815.90804512263003</v>
      </c>
      <c r="Q106">
        <v>715.34792661275196</v>
      </c>
      <c r="R106">
        <v>39.277442200185</v>
      </c>
      <c r="S106" s="1">
        <f>(Table2[[#This Row],[Close Price]]-Table2[[#This Row],[20D EMA]])/Table2[[#This Row],[20D EMA]]</f>
        <v>-2.6971911339855825E-2</v>
      </c>
      <c r="T106" s="1">
        <f>(Table2[[#This Row],[Close Price]]-Table2[[#This Row],[50D EMA]])/Table2[[#This Row],[50D EMA]]</f>
        <v>-1.7536345190075339E-2</v>
      </c>
      <c r="U106" s="1">
        <f>(Table2[[#This Row],[Close Price]]-Table2[[#This Row],[200D EMA]])/Table2[[#This Row],[200D EMA]]</f>
        <v>0.12057359807508039</v>
      </c>
      <c r="V106">
        <v>0.87813417400041105</v>
      </c>
      <c r="W106">
        <v>795</v>
      </c>
      <c r="X106">
        <v>836.7</v>
      </c>
      <c r="Y106">
        <v>795</v>
      </c>
      <c r="Z106">
        <v>836.7</v>
      </c>
      <c r="AA106">
        <v>737.05</v>
      </c>
      <c r="AB106">
        <v>880</v>
      </c>
      <c r="AC106" s="1">
        <f>(Table2[[#This Row],[Close Price]]/Table2[[#This Row],[Day Low]])-1</f>
        <v>8.3018867924529172E-3</v>
      </c>
      <c r="AD106" s="1">
        <f>(Table2[[#This Row],[Day High]]/Table2[[#This Row],[Close Price]])-1</f>
        <v>4.3787425149700576E-2</v>
      </c>
      <c r="AE106" s="1">
        <f>(Table2[[#This Row],[Close Price]]/Table2[[#This Row],[Current Week Low]])-1</f>
        <v>8.3018867924529172E-3</v>
      </c>
      <c r="AF106" s="1">
        <f>(Table2[[#This Row],[Current Week High]]/Table2[[#This Row],[Close Price]])-1</f>
        <v>4.3787425149700576E-2</v>
      </c>
      <c r="AG106" s="1">
        <f>(Table2[[#This Row],[Close Price]]/Table2[[#This Row],[Current Month Low]])-1</f>
        <v>8.7578861678312192E-2</v>
      </c>
      <c r="AH106" s="1">
        <f>(Table2[[#This Row],[Current Month High]]/Table2[[#This Row],[Close Price]])-1</f>
        <v>9.780439121756479E-2</v>
      </c>
      <c r="AI106">
        <v>22.255489021955999</v>
      </c>
      <c r="AJ106">
        <v>167.2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0.04</v>
      </c>
      <c r="AM106" t="s">
        <v>3192</v>
      </c>
      <c r="AN106">
        <v>1.78</v>
      </c>
      <c r="AO106" t="s">
        <v>3192</v>
      </c>
      <c r="AP106">
        <v>0.200883472091204</v>
      </c>
      <c r="AQ106">
        <f>(Table2[[#This Row],[Sharpe Ratio]]-AVERAGE(Table2[Sharpe Ratio]))/_xlfn.STDEV.P(Table2[Sharpe Ratio])</f>
        <v>1.5865465192383581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3.4372374153946552</v>
      </c>
      <c r="AS106">
        <f>_xlfn.RANK.AVG(Table2[[#This Row],[1Y Return vs Nifty Z-Score]],Table2[1Y Return vs Nifty Z-Score])</f>
        <v>47</v>
      </c>
      <c r="AT106">
        <f>_xlfn.RANK.AVG(Table2[[#This Row],[6M Return vs Nifty Z-Score]],Table2[6M Return vs Nifty Z-Score])</f>
        <v>423</v>
      </c>
      <c r="AU106">
        <f>_xlfn.RANK.AVG(Table2[[#This Row],[Sharpe Ratio Z-Score]],Table2[Sharpe Ratio Z-Score])</f>
        <v>39</v>
      </c>
      <c r="AV106">
        <f>(Table2[[#This Row],[Rank 1Y]]+Table2[[#This Row],[Rank 6M]]+Table2[[#This Row],[Rank Sharpe]])/3</f>
        <v>169.66666666666666</v>
      </c>
    </row>
    <row r="107" spans="1:48" x14ac:dyDescent="0.3">
      <c r="A107" t="s">
        <v>1239</v>
      </c>
      <c r="B107" t="s">
        <v>1240</v>
      </c>
      <c r="C107" t="s">
        <v>3157</v>
      </c>
      <c r="D107" t="s">
        <v>278</v>
      </c>
      <c r="E107">
        <v>9482.5720329600008</v>
      </c>
      <c r="F107">
        <v>581.1</v>
      </c>
      <c r="G107">
        <v>32.4875448277297</v>
      </c>
      <c r="H107">
        <f>(Table2[[#This Row],[1Y Return vs Nifty]]-AVERAGE(Table2[1Y Return vs Nifty]))/_xlfn.STDEV.P(Table2[1Y Return vs Nifty])</f>
        <v>7.2130829191993248E-2</v>
      </c>
      <c r="I107">
        <v>4.9214531763488996</v>
      </c>
      <c r="J107">
        <f>(Table2[[#This Row],[1M Return vs Nifty]]-AVERAGE(Table2[1M Return vs Nifty]))/_xlfn.STDEV.P(Table2[1M Return vs Nifty])</f>
        <v>0.39512700281670171</v>
      </c>
      <c r="K107">
        <v>38.572369542366403</v>
      </c>
      <c r="L107">
        <f>(Table2[[#This Row],[6M Return vs Nifty]]-AVERAGE(Table2[6M Return vs Nifty]))/_xlfn.STDEV.P(Table2[6M Return vs Nifty])</f>
        <v>1.0749926956576448</v>
      </c>
      <c r="M107">
        <v>1.4825849319542601</v>
      </c>
      <c r="N107">
        <f>(Table2[[#This Row],[1W Return vs Nifty]]-AVERAGE(Table2[1W Return vs Nifty]))/_xlfn.STDEV.P(Table2[1W Return vs Nifty])</f>
        <v>0.23418031811289619</v>
      </c>
      <c r="O107">
        <v>584.16999999999996</v>
      </c>
      <c r="P107">
        <v>567.11819934244102</v>
      </c>
      <c r="Q107">
        <v>486.092527825753</v>
      </c>
      <c r="R107">
        <v>42.500956424676801</v>
      </c>
      <c r="S107" s="1">
        <f>(Table2[[#This Row],[Close Price]]-Table2[[#This Row],[20D EMA]])/Table2[[#This Row],[20D EMA]]</f>
        <v>-5.2553195131553087E-3</v>
      </c>
      <c r="T107" s="1">
        <f>(Table2[[#This Row],[Close Price]]-Table2[[#This Row],[50D EMA]])/Table2[[#This Row],[50D EMA]]</f>
        <v>2.465412091125015E-2</v>
      </c>
      <c r="U107" s="1">
        <f>(Table2[[#This Row],[Close Price]]-Table2[[#This Row],[200D EMA]])/Table2[[#This Row],[200D EMA]]</f>
        <v>0.19545141456752418</v>
      </c>
      <c r="V107">
        <v>0.83810078732109194</v>
      </c>
      <c r="W107">
        <v>575</v>
      </c>
      <c r="X107">
        <v>589.54999999999995</v>
      </c>
      <c r="Y107">
        <v>575</v>
      </c>
      <c r="Z107">
        <v>589.54999999999995</v>
      </c>
      <c r="AA107">
        <v>568.20000000000005</v>
      </c>
      <c r="AB107">
        <v>616.5</v>
      </c>
      <c r="AC107" s="1">
        <f>(Table2[[#This Row],[Close Price]]/Table2[[#This Row],[Day Low]])-1</f>
        <v>1.0608695652174038E-2</v>
      </c>
      <c r="AD107" s="1">
        <f>(Table2[[#This Row],[Day High]]/Table2[[#This Row],[Close Price]])-1</f>
        <v>1.4541387024608277E-2</v>
      </c>
      <c r="AE107" s="1">
        <f>(Table2[[#This Row],[Close Price]]/Table2[[#This Row],[Current Week Low]])-1</f>
        <v>1.0608695652174038E-2</v>
      </c>
      <c r="AF107" s="1">
        <f>(Table2[[#This Row],[Current Week High]]/Table2[[#This Row],[Close Price]])-1</f>
        <v>1.4541387024608277E-2</v>
      </c>
      <c r="AG107" s="1">
        <f>(Table2[[#This Row],[Close Price]]/Table2[[#This Row],[Current Month Low]])-1</f>
        <v>2.2703273495248144E-2</v>
      </c>
      <c r="AH107" s="1">
        <f>(Table2[[#This Row],[Current Month High]]/Table2[[#This Row],[Close Price]])-1</f>
        <v>6.0918946824987108E-2</v>
      </c>
      <c r="AI107">
        <v>6.0918946824987099</v>
      </c>
      <c r="AJ107">
        <v>65.437722419928804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0.01</v>
      </c>
      <c r="AM107" t="s">
        <v>3192</v>
      </c>
      <c r="AN107">
        <v>-0.81</v>
      </c>
      <c r="AO107" t="s">
        <v>3191</v>
      </c>
      <c r="AP107">
        <v>0.12927995643479301</v>
      </c>
      <c r="AQ107">
        <f>(Table2[[#This Row],[Sharpe Ratio]]-AVERAGE(Table2[Sharpe Ratio]))/_xlfn.STDEV.P(Table2[Sharpe Ratio])</f>
        <v>0.75160559705794128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2.5280364428371773</v>
      </c>
      <c r="AS107">
        <f>_xlfn.RANK.AVG(Table2[[#This Row],[1Y Return vs Nifty Z-Score]],Table2[1Y Return vs Nifty Z-Score])</f>
        <v>273</v>
      </c>
      <c r="AT107">
        <f>_xlfn.RANK.AVG(Table2[[#This Row],[6M Return vs Nifty Z-Score]],Table2[6M Return vs Nifty Z-Score])</f>
        <v>80</v>
      </c>
      <c r="AU107">
        <f>_xlfn.RANK.AVG(Table2[[#This Row],[Sharpe Ratio Z-Score]],Table2[Sharpe Ratio Z-Score])</f>
        <v>156</v>
      </c>
      <c r="AV107">
        <f>(Table2[[#This Row],[Rank 1Y]]+Table2[[#This Row],[Rank 6M]]+Table2[[#This Row],[Rank Sharpe]])/3</f>
        <v>169.66666666666666</v>
      </c>
    </row>
    <row r="108" spans="1:48" x14ac:dyDescent="0.3">
      <c r="A108" t="s">
        <v>1269</v>
      </c>
      <c r="B108" t="s">
        <v>1270</v>
      </c>
      <c r="C108" t="s">
        <v>3155</v>
      </c>
      <c r="D108" t="s">
        <v>268</v>
      </c>
      <c r="E108">
        <v>9202.3264212939994</v>
      </c>
      <c r="F108">
        <v>79.19</v>
      </c>
      <c r="G108">
        <v>51.004039778295898</v>
      </c>
      <c r="H108">
        <f>(Table2[[#This Row],[1Y Return vs Nifty]]-AVERAGE(Table2[1Y Return vs Nifty]))/_xlfn.STDEV.P(Table2[1Y Return vs Nifty])</f>
        <v>0.37794694363780879</v>
      </c>
      <c r="I108">
        <v>4.7618916186973301</v>
      </c>
      <c r="J108">
        <f>(Table2[[#This Row],[1M Return vs Nifty]]-AVERAGE(Table2[1M Return vs Nifty]))/_xlfn.STDEV.P(Table2[1M Return vs Nifty])</f>
        <v>0.37694156187843331</v>
      </c>
      <c r="K108">
        <v>10.8814835893919</v>
      </c>
      <c r="L108">
        <f>(Table2[[#This Row],[6M Return vs Nifty]]-AVERAGE(Table2[6M Return vs Nifty]))/_xlfn.STDEV.P(Table2[6M Return vs Nifty])</f>
        <v>0.16076320260838589</v>
      </c>
      <c r="M108">
        <v>-1.4012197552159</v>
      </c>
      <c r="N108">
        <f>(Table2[[#This Row],[1W Return vs Nifty]]-AVERAGE(Table2[1W Return vs Nifty]))/_xlfn.STDEV.P(Table2[1W Return vs Nifty])</f>
        <v>-0.31817130394040349</v>
      </c>
      <c r="O108">
        <v>79.02</v>
      </c>
      <c r="P108">
        <v>78.482244510902206</v>
      </c>
      <c r="Q108">
        <v>66.9810897577389</v>
      </c>
      <c r="R108">
        <v>50.4312279828941</v>
      </c>
      <c r="S108" s="1">
        <f>(Table2[[#This Row],[Close Price]]-Table2[[#This Row],[20D EMA]])/Table2[[#This Row],[20D EMA]]</f>
        <v>2.1513540875727883E-3</v>
      </c>
      <c r="T108" s="1">
        <f>(Table2[[#This Row],[Close Price]]-Table2[[#This Row],[50D EMA]])/Table2[[#This Row],[50D EMA]]</f>
        <v>9.0180332317009067E-3</v>
      </c>
      <c r="U108" s="1">
        <f>(Table2[[#This Row],[Close Price]]-Table2[[#This Row],[200D EMA]])/Table2[[#This Row],[200D EMA]]</f>
        <v>0.18227398638061867</v>
      </c>
      <c r="V108">
        <v>1.03566195509241</v>
      </c>
      <c r="W108">
        <v>78.510000000000005</v>
      </c>
      <c r="X108">
        <v>83</v>
      </c>
      <c r="Y108">
        <v>78.510000000000005</v>
      </c>
      <c r="Z108">
        <v>83</v>
      </c>
      <c r="AA108">
        <v>70.63</v>
      </c>
      <c r="AB108">
        <v>83.6</v>
      </c>
      <c r="AC108" s="1">
        <f>(Table2[[#This Row],[Close Price]]/Table2[[#This Row],[Day Low]])-1</f>
        <v>8.6613170296776509E-3</v>
      </c>
      <c r="AD108" s="1">
        <f>(Table2[[#This Row],[Day High]]/Table2[[#This Row],[Close Price]])-1</f>
        <v>4.8112135370627529E-2</v>
      </c>
      <c r="AE108" s="1">
        <f>(Table2[[#This Row],[Close Price]]/Table2[[#This Row],[Current Week Low]])-1</f>
        <v>8.6613170296776509E-3</v>
      </c>
      <c r="AF108" s="1">
        <f>(Table2[[#This Row],[Current Week High]]/Table2[[#This Row],[Close Price]])-1</f>
        <v>4.8112135370627529E-2</v>
      </c>
      <c r="AG108" s="1">
        <f>(Table2[[#This Row],[Close Price]]/Table2[[#This Row],[Current Month Low]])-1</f>
        <v>0.12119495964887439</v>
      </c>
      <c r="AH108" s="1">
        <f>(Table2[[#This Row],[Current Month High]]/Table2[[#This Row],[Close Price]])-1</f>
        <v>5.5688849602222534E-2</v>
      </c>
      <c r="AI108">
        <v>17.944184871827201</v>
      </c>
      <c r="AJ108">
        <v>99.974747474747403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-0.02</v>
      </c>
      <c r="AM108" t="s">
        <v>3191</v>
      </c>
      <c r="AN108">
        <v>2.2999999999999998</v>
      </c>
      <c r="AO108" t="s">
        <v>3192</v>
      </c>
      <c r="AP108">
        <v>0.19057788721035701</v>
      </c>
      <c r="AQ108">
        <f>(Table2[[#This Row],[Sharpe Ratio]]-AVERAGE(Table2[Sharpe Ratio]))/_xlfn.STDEV.P(Table2[Sharpe Ratio])</f>
        <v>1.4663770769261699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2.0638574811103947</v>
      </c>
      <c r="AS108">
        <f>_xlfn.RANK.AVG(Table2[[#This Row],[1Y Return vs Nifty Z-Score]],Table2[1Y Return vs Nifty Z-Score])</f>
        <v>195</v>
      </c>
      <c r="AT108">
        <f>_xlfn.RANK.AVG(Table2[[#This Row],[6M Return vs Nifty Z-Score]],Table2[6M Return vs Nifty Z-Score])</f>
        <v>263</v>
      </c>
      <c r="AU108">
        <f>_xlfn.RANK.AVG(Table2[[#This Row],[Sharpe Ratio Z-Score]],Table2[Sharpe Ratio Z-Score])</f>
        <v>53</v>
      </c>
      <c r="AV108">
        <f>(Table2[[#This Row],[Rank 1Y]]+Table2[[#This Row],[Rank 6M]]+Table2[[#This Row],[Rank Sharpe]])/3</f>
        <v>170.33333333333334</v>
      </c>
    </row>
    <row r="109" spans="1:48" x14ac:dyDescent="0.3">
      <c r="A109" t="s">
        <v>1078</v>
      </c>
      <c r="B109" t="s">
        <v>1079</v>
      </c>
      <c r="C109" t="s">
        <v>3155</v>
      </c>
      <c r="D109" t="s">
        <v>268</v>
      </c>
      <c r="E109">
        <v>12080.84928244</v>
      </c>
      <c r="F109">
        <v>1815.7</v>
      </c>
      <c r="G109">
        <v>78.103934135696605</v>
      </c>
      <c r="H109">
        <f>(Table2[[#This Row],[1Y Return vs Nifty]]-AVERAGE(Table2[1Y Return vs Nifty]))/_xlfn.STDEV.P(Table2[1Y Return vs Nifty])</f>
        <v>0.82552540902220628</v>
      </c>
      <c r="I109">
        <v>3.6488253528483998</v>
      </c>
      <c r="J109">
        <f>(Table2[[#This Row],[1M Return vs Nifty]]-AVERAGE(Table2[1M Return vs Nifty]))/_xlfn.STDEV.P(Table2[1M Return vs Nifty])</f>
        <v>0.25008393316202404</v>
      </c>
      <c r="K109">
        <v>13.391782287061</v>
      </c>
      <c r="L109">
        <f>(Table2[[#This Row],[6M Return vs Nifty]]-AVERAGE(Table2[6M Return vs Nifty]))/_xlfn.STDEV.P(Table2[6M Return vs Nifty])</f>
        <v>0.24364206425512611</v>
      </c>
      <c r="M109">
        <v>-0.67268323503525096</v>
      </c>
      <c r="N109">
        <f>(Table2[[#This Row],[1W Return vs Nifty]]-AVERAGE(Table2[1W Return vs Nifty]))/_xlfn.STDEV.P(Table2[1W Return vs Nifty])</f>
        <v>-0.17863053322277006</v>
      </c>
      <c r="O109">
        <v>1872.29</v>
      </c>
      <c r="P109">
        <v>1822.42942963974</v>
      </c>
      <c r="Q109">
        <v>1553.3039643542199</v>
      </c>
      <c r="R109">
        <v>36.0981429634585</v>
      </c>
      <c r="S109" s="1">
        <f>(Table2[[#This Row],[Close Price]]-Table2[[#This Row],[20D EMA]])/Table2[[#This Row],[20D EMA]]</f>
        <v>-3.0225018560158908E-2</v>
      </c>
      <c r="T109" s="1">
        <f>(Table2[[#This Row],[Close Price]]-Table2[[#This Row],[50D EMA]])/Table2[[#This Row],[50D EMA]]</f>
        <v>-3.6925597942468482E-3</v>
      </c>
      <c r="U109" s="1">
        <f>(Table2[[#This Row],[Close Price]]-Table2[[#This Row],[200D EMA]])/Table2[[#This Row],[200D EMA]]</f>
        <v>0.1689276803943974</v>
      </c>
      <c r="V109">
        <v>0.90599616486760104</v>
      </c>
      <c r="W109">
        <v>1810.4</v>
      </c>
      <c r="X109">
        <v>1865.5</v>
      </c>
      <c r="Y109">
        <v>1810.4</v>
      </c>
      <c r="Z109">
        <v>1865.5</v>
      </c>
      <c r="AA109">
        <v>1778.2</v>
      </c>
      <c r="AB109">
        <v>2034.95</v>
      </c>
      <c r="AC109" s="1">
        <f>(Table2[[#This Row],[Close Price]]/Table2[[#This Row],[Day Low]])-1</f>
        <v>2.9275298276623118E-3</v>
      </c>
      <c r="AD109" s="1">
        <f>(Table2[[#This Row],[Day High]]/Table2[[#This Row],[Close Price]])-1</f>
        <v>2.7427438453488939E-2</v>
      </c>
      <c r="AE109" s="1">
        <f>(Table2[[#This Row],[Close Price]]/Table2[[#This Row],[Current Week Low]])-1</f>
        <v>2.9275298276623118E-3</v>
      </c>
      <c r="AF109" s="1">
        <f>(Table2[[#This Row],[Current Week High]]/Table2[[#This Row],[Close Price]])-1</f>
        <v>2.7427438453488939E-2</v>
      </c>
      <c r="AG109" s="1">
        <f>(Table2[[#This Row],[Close Price]]/Table2[[#This Row],[Current Month Low]])-1</f>
        <v>2.1088741423911816E-2</v>
      </c>
      <c r="AH109" s="1">
        <f>(Table2[[#This Row],[Current Month High]]/Table2[[#This Row],[Close Price]])-1</f>
        <v>0.12075232692625426</v>
      </c>
      <c r="AI109">
        <v>12.0752326926254</v>
      </c>
      <c r="AJ109">
        <v>115.718189378638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0.01</v>
      </c>
      <c r="AM109" t="s">
        <v>3192</v>
      </c>
      <c r="AN109">
        <v>-6.51</v>
      </c>
      <c r="AO109" t="s">
        <v>3191</v>
      </c>
      <c r="AP109">
        <v>0.130383616665148</v>
      </c>
      <c r="AQ109">
        <f>(Table2[[#This Row],[Sharpe Ratio]]-AVERAGE(Table2[Sharpe Ratio]))/_xlfn.STDEV.P(Table2[Sharpe Ratio])</f>
        <v>0.76447495245283859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1.905095825669425</v>
      </c>
      <c r="AS109">
        <f>_xlfn.RANK.AVG(Table2[[#This Row],[1Y Return vs Nifty Z-Score]],Table2[1Y Return vs Nifty Z-Score])</f>
        <v>121</v>
      </c>
      <c r="AT109">
        <f>_xlfn.RANK.AVG(Table2[[#This Row],[6M Return vs Nifty Z-Score]],Table2[6M Return vs Nifty Z-Score])</f>
        <v>238</v>
      </c>
      <c r="AU109">
        <f>_xlfn.RANK.AVG(Table2[[#This Row],[Sharpe Ratio Z-Score]],Table2[Sharpe Ratio Z-Score])</f>
        <v>154</v>
      </c>
      <c r="AV109">
        <f>(Table2[[#This Row],[Rank 1Y]]+Table2[[#This Row],[Rank 6M]]+Table2[[#This Row],[Rank Sharpe]])/3</f>
        <v>171</v>
      </c>
    </row>
    <row r="110" spans="1:48" x14ac:dyDescent="0.3">
      <c r="A110" t="s">
        <v>274</v>
      </c>
      <c r="B110" t="s">
        <v>275</v>
      </c>
      <c r="C110" t="s">
        <v>3150</v>
      </c>
      <c r="D110" t="s">
        <v>51</v>
      </c>
      <c r="E110">
        <v>98159.760025840005</v>
      </c>
      <c r="F110">
        <v>2151.9499999999998</v>
      </c>
      <c r="G110">
        <v>57.437076190382797</v>
      </c>
      <c r="H110">
        <f>(Table2[[#This Row],[1Y Return vs Nifty]]-AVERAGE(Table2[1Y Return vs Nifty]))/_xlfn.STDEV.P(Table2[1Y Return vs Nifty])</f>
        <v>0.48419416833584533</v>
      </c>
      <c r="I110">
        <v>4.6410290723029002</v>
      </c>
      <c r="J110">
        <f>(Table2[[#This Row],[1M Return vs Nifty]]-AVERAGE(Table2[1M Return vs Nifty]))/_xlfn.STDEV.P(Table2[1M Return vs Nifty])</f>
        <v>0.36316669823675202</v>
      </c>
      <c r="K110">
        <v>22.297042137152498</v>
      </c>
      <c r="L110">
        <f>(Table2[[#This Row],[6M Return vs Nifty]]-AVERAGE(Table2[6M Return vs Nifty]))/_xlfn.STDEV.P(Table2[6M Return vs Nifty])</f>
        <v>0.53765400782555317</v>
      </c>
      <c r="M110">
        <v>-0.31320385096901199</v>
      </c>
      <c r="N110">
        <f>(Table2[[#This Row],[1W Return vs Nifty]]-AVERAGE(Table2[1W Return vs Nifty]))/_xlfn.STDEV.P(Table2[1W Return vs Nifty])</f>
        <v>-0.10977738870605469</v>
      </c>
      <c r="O110">
        <v>2198.7199999999998</v>
      </c>
      <c r="P110">
        <v>2142.0754644181102</v>
      </c>
      <c r="Q110">
        <v>1790.5254618491499</v>
      </c>
      <c r="R110">
        <v>39.1055276293907</v>
      </c>
      <c r="S110" s="1">
        <f>(Table2[[#This Row],[Close Price]]-Table2[[#This Row],[20D EMA]])/Table2[[#This Row],[20D EMA]]</f>
        <v>-2.1271467035366025E-2</v>
      </c>
      <c r="T110" s="1">
        <f>(Table2[[#This Row],[Close Price]]-Table2[[#This Row],[50D EMA]])/Table2[[#This Row],[50D EMA]]</f>
        <v>4.6097981821438894E-3</v>
      </c>
      <c r="U110" s="1">
        <f>(Table2[[#This Row],[Close Price]]-Table2[[#This Row],[200D EMA]])/Table2[[#This Row],[200D EMA]]</f>
        <v>0.20185389476539015</v>
      </c>
      <c r="V110">
        <v>0.72302179146378098</v>
      </c>
      <c r="W110">
        <v>2131.65</v>
      </c>
      <c r="X110">
        <v>2206.9499999999998</v>
      </c>
      <c r="Y110">
        <v>2131.65</v>
      </c>
      <c r="Z110">
        <v>2206.9499999999998</v>
      </c>
      <c r="AA110">
        <v>2112</v>
      </c>
      <c r="AB110">
        <v>2304.9</v>
      </c>
      <c r="AC110" s="1">
        <f>(Table2[[#This Row],[Close Price]]/Table2[[#This Row],[Day Low]])-1</f>
        <v>9.5231393521448826E-3</v>
      </c>
      <c r="AD110" s="1">
        <f>(Table2[[#This Row],[Day High]]/Table2[[#This Row],[Close Price]])-1</f>
        <v>2.5558214642533494E-2</v>
      </c>
      <c r="AE110" s="1">
        <f>(Table2[[#This Row],[Close Price]]/Table2[[#This Row],[Current Week Low]])-1</f>
        <v>9.5231393521448826E-3</v>
      </c>
      <c r="AF110" s="1">
        <f>(Table2[[#This Row],[Current Week High]]/Table2[[#This Row],[Close Price]])-1</f>
        <v>2.5558214642533494E-2</v>
      </c>
      <c r="AG110" s="1">
        <f>(Table2[[#This Row],[Close Price]]/Table2[[#This Row],[Current Month Low]])-1</f>
        <v>1.8915719696969591E-2</v>
      </c>
      <c r="AH110" s="1">
        <f>(Table2[[#This Row],[Current Month High]]/Table2[[#This Row],[Close Price]])-1</f>
        <v>7.1075071446827343E-2</v>
      </c>
      <c r="AI110">
        <v>7.4374404609772498</v>
      </c>
      <c r="AJ110">
        <v>91.625111308993695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0.04</v>
      </c>
      <c r="AM110" t="s">
        <v>3192</v>
      </c>
      <c r="AN110">
        <v>-1.45</v>
      </c>
      <c r="AO110" t="s">
        <v>3191</v>
      </c>
      <c r="AP110">
        <v>0.114453975251226</v>
      </c>
      <c r="AQ110">
        <f>(Table2[[#This Row],[Sharpe Ratio]]-AVERAGE(Table2[Sharpe Ratio]))/_xlfn.STDEV.P(Table2[Sharpe Ratio])</f>
        <v>0.57872556053799395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1.8539630462300898</v>
      </c>
      <c r="AS110">
        <f>_xlfn.RANK.AVG(Table2[[#This Row],[1Y Return vs Nifty Z-Score]],Table2[1Y Return vs Nifty Z-Score])</f>
        <v>167</v>
      </c>
      <c r="AT110">
        <f>_xlfn.RANK.AVG(Table2[[#This Row],[6M Return vs Nifty Z-Score]],Table2[6M Return vs Nifty Z-Score])</f>
        <v>157</v>
      </c>
      <c r="AU110">
        <f>_xlfn.RANK.AVG(Table2[[#This Row],[Sharpe Ratio Z-Score]],Table2[Sharpe Ratio Z-Score])</f>
        <v>191</v>
      </c>
      <c r="AV110">
        <f>(Table2[[#This Row],[Rank 1Y]]+Table2[[#This Row],[Rank 6M]]+Table2[[#This Row],[Rank Sharpe]])/3</f>
        <v>171.66666666666666</v>
      </c>
    </row>
    <row r="111" spans="1:48" x14ac:dyDescent="0.3">
      <c r="A111" t="s">
        <v>1824</v>
      </c>
      <c r="B111" t="s">
        <v>1825</v>
      </c>
      <c r="C111" t="s">
        <v>3152</v>
      </c>
      <c r="D111" t="s">
        <v>188</v>
      </c>
      <c r="E111">
        <v>4205.881668</v>
      </c>
      <c r="F111">
        <v>1598</v>
      </c>
      <c r="G111">
        <v>54.723805866131599</v>
      </c>
      <c r="H111">
        <f>(Table2[[#This Row],[1Y Return vs Nifty]]-AVERAGE(Table2[1Y Return vs Nifty]))/_xlfn.STDEV.P(Table2[1Y Return vs Nifty])</f>
        <v>0.4393821350531496</v>
      </c>
      <c r="I111">
        <v>-0.934797997646588</v>
      </c>
      <c r="J111">
        <f>(Table2[[#This Row],[1M Return vs Nifty]]-AVERAGE(Table2[1M Return vs Nifty]))/_xlfn.STDEV.P(Table2[1M Return vs Nifty])</f>
        <v>-0.27231765874092928</v>
      </c>
      <c r="K111">
        <v>28.565110218119901</v>
      </c>
      <c r="L111">
        <f>(Table2[[#This Row],[6M Return vs Nifty]]-AVERAGE(Table2[6M Return vs Nifty]))/_xlfn.STDEV.P(Table2[6M Return vs Nifty])</f>
        <v>0.74459764674677431</v>
      </c>
      <c r="M111">
        <v>-2.11191723856229</v>
      </c>
      <c r="N111">
        <f>(Table2[[#This Row],[1W Return vs Nifty]]-AVERAGE(Table2[1W Return vs Nifty]))/_xlfn.STDEV.P(Table2[1W Return vs Nifty])</f>
        <v>-0.45429526180135887</v>
      </c>
      <c r="O111">
        <v>1653.42</v>
      </c>
      <c r="P111">
        <v>1592.78373921806</v>
      </c>
      <c r="Q111">
        <v>1339.8709086018</v>
      </c>
      <c r="R111">
        <v>34.6566611413187</v>
      </c>
      <c r="S111" s="1">
        <f>(Table2[[#This Row],[Close Price]]-Table2[[#This Row],[20D EMA]])/Table2[[#This Row],[20D EMA]]</f>
        <v>-3.3518404277195192E-2</v>
      </c>
      <c r="T111" s="1">
        <f>(Table2[[#This Row],[Close Price]]-Table2[[#This Row],[50D EMA]])/Table2[[#This Row],[50D EMA]]</f>
        <v>3.2749334724504644E-3</v>
      </c>
      <c r="U111" s="1">
        <f>(Table2[[#This Row],[Close Price]]-Table2[[#This Row],[200D EMA]])/Table2[[#This Row],[200D EMA]]</f>
        <v>0.1926522098069629</v>
      </c>
      <c r="V111">
        <v>0.58464549480591599</v>
      </c>
      <c r="W111">
        <v>1567.5</v>
      </c>
      <c r="X111">
        <v>1627.3</v>
      </c>
      <c r="Y111">
        <v>1567.5</v>
      </c>
      <c r="Z111">
        <v>1627.3</v>
      </c>
      <c r="AA111">
        <v>1561.1</v>
      </c>
      <c r="AB111">
        <v>1767</v>
      </c>
      <c r="AC111" s="1">
        <f>(Table2[[#This Row],[Close Price]]/Table2[[#This Row],[Day Low]])-1</f>
        <v>1.9457735247208952E-2</v>
      </c>
      <c r="AD111" s="1">
        <f>(Table2[[#This Row],[Day High]]/Table2[[#This Row],[Close Price]])-1</f>
        <v>1.8335419274092546E-2</v>
      </c>
      <c r="AE111" s="1">
        <f>(Table2[[#This Row],[Close Price]]/Table2[[#This Row],[Current Week Low]])-1</f>
        <v>1.9457735247208952E-2</v>
      </c>
      <c r="AF111" s="1">
        <f>(Table2[[#This Row],[Current Week High]]/Table2[[#This Row],[Close Price]])-1</f>
        <v>1.8335419274092546E-2</v>
      </c>
      <c r="AG111" s="1">
        <f>(Table2[[#This Row],[Close Price]]/Table2[[#This Row],[Current Month Low]])-1</f>
        <v>2.3637178912305545E-2</v>
      </c>
      <c r="AH111" s="1">
        <f>(Table2[[#This Row],[Current Month High]]/Table2[[#This Row],[Close Price]])-1</f>
        <v>0.10575719649561943</v>
      </c>
      <c r="AI111">
        <v>12.015018773466799</v>
      </c>
      <c r="AJ111">
        <v>94.403892944038901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0.23</v>
      </c>
      <c r="AM111" t="s">
        <v>3192</v>
      </c>
      <c r="AN111">
        <v>-4.07</v>
      </c>
      <c r="AO111" t="s">
        <v>3191</v>
      </c>
      <c r="AP111">
        <v>0.10795094288198701</v>
      </c>
      <c r="AQ111">
        <f>(Table2[[#This Row],[Sharpe Ratio]]-AVERAGE(Table2[Sharpe Ratio]))/_xlfn.STDEV.P(Table2[Sharpe Ratio])</f>
        <v>0.5028962134233127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0.9602630746809484</v>
      </c>
      <c r="AS111">
        <f>_xlfn.RANK.AVG(Table2[[#This Row],[1Y Return vs Nifty Z-Score]],Table2[1Y Return vs Nifty Z-Score])</f>
        <v>180</v>
      </c>
      <c r="AT111">
        <f>_xlfn.RANK.AVG(Table2[[#This Row],[6M Return vs Nifty Z-Score]],Table2[6M Return vs Nifty Z-Score])</f>
        <v>122</v>
      </c>
      <c r="AU111">
        <f>_xlfn.RANK.AVG(Table2[[#This Row],[Sharpe Ratio Z-Score]],Table2[Sharpe Ratio Z-Score])</f>
        <v>213</v>
      </c>
      <c r="AV111">
        <f>(Table2[[#This Row],[Rank 1Y]]+Table2[[#This Row],[Rank 6M]]+Table2[[#This Row],[Rank Sharpe]])/3</f>
        <v>171.66666666666666</v>
      </c>
    </row>
    <row r="112" spans="1:48" x14ac:dyDescent="0.3">
      <c r="A112" t="s">
        <v>771</v>
      </c>
      <c r="B112" t="s">
        <v>772</v>
      </c>
      <c r="C112" t="s">
        <v>3156</v>
      </c>
      <c r="D112" t="s">
        <v>300</v>
      </c>
      <c r="E112">
        <v>21429.208460170001</v>
      </c>
      <c r="F112">
        <v>6344.45</v>
      </c>
      <c r="G112">
        <v>100.27699649498901</v>
      </c>
      <c r="H112">
        <f>(Table2[[#This Row],[1Y Return vs Nifty]]-AVERAGE(Table2[1Y Return vs Nifty]))/_xlfn.STDEV.P(Table2[1Y Return vs Nifty])</f>
        <v>1.191732933404472</v>
      </c>
      <c r="I112">
        <v>26.002054870956901</v>
      </c>
      <c r="J112">
        <f>(Table2[[#This Row],[1M Return vs Nifty]]-AVERAGE(Table2[1M Return vs Nifty]))/_xlfn.STDEV.P(Table2[1M Return vs Nifty])</f>
        <v>2.7977109503712199</v>
      </c>
      <c r="K112">
        <v>61.525360708953997</v>
      </c>
      <c r="L112">
        <f>(Table2[[#This Row],[6M Return vs Nifty]]-AVERAGE(Table2[6M Return vs Nifty]))/_xlfn.STDEV.P(Table2[6M Return vs Nifty])</f>
        <v>1.8327980440971881</v>
      </c>
      <c r="M112">
        <v>8.4078174932140808</v>
      </c>
      <c r="N112">
        <f>(Table2[[#This Row],[1W Return vs Nifty]]-AVERAGE(Table2[1W Return vs Nifty]))/_xlfn.STDEV.P(Table2[1W Return vs Nifty])</f>
        <v>1.5606097588188033</v>
      </c>
      <c r="O112">
        <v>5164.29</v>
      </c>
      <c r="P112">
        <v>4801.5692632942901</v>
      </c>
      <c r="Q112">
        <v>4108.5422450876003</v>
      </c>
      <c r="R112">
        <v>85.948758816298493</v>
      </c>
      <c r="S112" s="1">
        <f>(Table2[[#This Row],[Close Price]]-Table2[[#This Row],[20D EMA]])/Table2[[#This Row],[20D EMA]]</f>
        <v>0.2285231851813124</v>
      </c>
      <c r="T112" s="1">
        <f>(Table2[[#This Row],[Close Price]]-Table2[[#This Row],[50D EMA]])/Table2[[#This Row],[50D EMA]]</f>
        <v>0.32132843495569213</v>
      </c>
      <c r="U112" s="1">
        <f>(Table2[[#This Row],[Close Price]]-Table2[[#This Row],[200D EMA]])/Table2[[#This Row],[200D EMA]]</f>
        <v>0.54420950827164405</v>
      </c>
      <c r="V112">
        <v>2.1144257155777999</v>
      </c>
      <c r="W112">
        <v>5420.1</v>
      </c>
      <c r="X112">
        <v>6484.25</v>
      </c>
      <c r="Y112">
        <v>5420.1</v>
      </c>
      <c r="Z112">
        <v>6484.25</v>
      </c>
      <c r="AA112">
        <v>4703.8</v>
      </c>
      <c r="AB112">
        <v>6484.25</v>
      </c>
      <c r="AC112" s="1">
        <f>(Table2[[#This Row],[Close Price]]/Table2[[#This Row],[Day Low]])-1</f>
        <v>0.1705411339274181</v>
      </c>
      <c r="AD112" s="1">
        <f>(Table2[[#This Row],[Day High]]/Table2[[#This Row],[Close Price]])-1</f>
        <v>2.2035006974599813E-2</v>
      </c>
      <c r="AE112" s="1">
        <f>(Table2[[#This Row],[Close Price]]/Table2[[#This Row],[Current Week Low]])-1</f>
        <v>0.1705411339274181</v>
      </c>
      <c r="AF112" s="1">
        <f>(Table2[[#This Row],[Current Week High]]/Table2[[#This Row],[Close Price]])-1</f>
        <v>2.2035006974599813E-2</v>
      </c>
      <c r="AG112" s="1">
        <f>(Table2[[#This Row],[Close Price]]/Table2[[#This Row],[Current Month Low]])-1</f>
        <v>0.34879246566605704</v>
      </c>
      <c r="AH112" s="1">
        <f>(Table2[[#This Row],[Current Month High]]/Table2[[#This Row],[Close Price]])-1</f>
        <v>2.2035006974599813E-2</v>
      </c>
      <c r="AI112">
        <v>2.20350069745998</v>
      </c>
      <c r="AJ112">
        <v>133.161830910861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0.47</v>
      </c>
      <c r="AM112" t="s">
        <v>3192</v>
      </c>
      <c r="AN112">
        <v>22.86</v>
      </c>
      <c r="AO112" t="s">
        <v>3192</v>
      </c>
      <c r="AP112">
        <v>4.4926738731106003E-2</v>
      </c>
      <c r="AQ112">
        <f>(Table2[[#This Row],[Sharpe Ratio]]-AVERAGE(Table2[Sharpe Ratio]))/_xlfn.STDEV.P(Table2[Sharpe Ratio])</f>
        <v>-0.23200467309079803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7.1508470136008846</v>
      </c>
      <c r="AS112">
        <f>_xlfn.RANK.AVG(Table2[[#This Row],[1Y Return vs Nifty Z-Score]],Table2[1Y Return vs Nifty Z-Score])</f>
        <v>81</v>
      </c>
      <c r="AT112">
        <f>_xlfn.RANK.AVG(Table2[[#This Row],[6M Return vs Nifty Z-Score]],Table2[6M Return vs Nifty Z-Score])</f>
        <v>41</v>
      </c>
      <c r="AU112">
        <f>_xlfn.RANK.AVG(Table2[[#This Row],[Sharpe Ratio Z-Score]],Table2[Sharpe Ratio Z-Score])</f>
        <v>402</v>
      </c>
      <c r="AV112">
        <f>(Table2[[#This Row],[Rank 1Y]]+Table2[[#This Row],[Rank 6M]]+Table2[[#This Row],[Rank Sharpe]])/3</f>
        <v>174.66666666666666</v>
      </c>
    </row>
    <row r="113" spans="1:48" x14ac:dyDescent="0.3">
      <c r="A113" t="s">
        <v>1546</v>
      </c>
      <c r="B113" t="s">
        <v>1547</v>
      </c>
      <c r="C113" t="s">
        <v>3155</v>
      </c>
      <c r="D113" t="s">
        <v>159</v>
      </c>
      <c r="E113">
        <v>6411.5634965549998</v>
      </c>
      <c r="F113">
        <v>410.55</v>
      </c>
      <c r="G113">
        <v>42.528664944737002</v>
      </c>
      <c r="H113">
        <f>(Table2[[#This Row],[1Y Return vs Nifty]]-AVERAGE(Table2[1Y Return vs Nifty]))/_xlfn.STDEV.P(Table2[1Y Return vs Nifty])</f>
        <v>0.23796871303906492</v>
      </c>
      <c r="I113">
        <v>7.71087913365254</v>
      </c>
      <c r="J113">
        <f>(Table2[[#This Row],[1M Return vs Nifty]]-AVERAGE(Table2[1M Return vs Nifty]))/_xlfn.STDEV.P(Table2[1M Return vs Nifty])</f>
        <v>0.71304155407089187</v>
      </c>
      <c r="K113">
        <v>13.7335847725824</v>
      </c>
      <c r="L113">
        <f>(Table2[[#This Row],[6M Return vs Nifty]]-AVERAGE(Table2[6M Return vs Nifty]))/_xlfn.STDEV.P(Table2[6M Return vs Nifty])</f>
        <v>0.25492685715022811</v>
      </c>
      <c r="M113">
        <v>7.0591866181364198</v>
      </c>
      <c r="N113">
        <f>(Table2[[#This Row],[1W Return vs Nifty]]-AVERAGE(Table2[1W Return vs Nifty]))/_xlfn.STDEV.P(Table2[1W Return vs Nifty])</f>
        <v>1.3022987661519296</v>
      </c>
      <c r="O113">
        <v>403.53</v>
      </c>
      <c r="P113">
        <v>403.22857407985498</v>
      </c>
      <c r="Q113">
        <v>353.41647765043899</v>
      </c>
      <c r="R113">
        <v>57.6822075548546</v>
      </c>
      <c r="S113" s="1">
        <f>(Table2[[#This Row],[Close Price]]-Table2[[#This Row],[20D EMA]])/Table2[[#This Row],[20D EMA]]</f>
        <v>1.7396476098431441E-2</v>
      </c>
      <c r="T113" s="1">
        <f>(Table2[[#This Row],[Close Price]]-Table2[[#This Row],[50D EMA]])/Table2[[#This Row],[50D EMA]]</f>
        <v>1.8157011657351209E-2</v>
      </c>
      <c r="U113" s="1">
        <f>(Table2[[#This Row],[Close Price]]-Table2[[#This Row],[200D EMA]])/Table2[[#This Row],[200D EMA]]</f>
        <v>0.16166060713804992</v>
      </c>
      <c r="V113">
        <v>0.99340403988163195</v>
      </c>
      <c r="W113">
        <v>406</v>
      </c>
      <c r="X113">
        <v>427</v>
      </c>
      <c r="Y113">
        <v>406</v>
      </c>
      <c r="Z113">
        <v>427</v>
      </c>
      <c r="AA113">
        <v>372.2</v>
      </c>
      <c r="AB113">
        <v>427</v>
      </c>
      <c r="AC113" s="1">
        <f>(Table2[[#This Row],[Close Price]]/Table2[[#This Row],[Day Low]])-1</f>
        <v>1.1206896551724244E-2</v>
      </c>
      <c r="AD113" s="1">
        <f>(Table2[[#This Row],[Day High]]/Table2[[#This Row],[Close Price]])-1</f>
        <v>4.0068201193520947E-2</v>
      </c>
      <c r="AE113" s="1">
        <f>(Table2[[#This Row],[Close Price]]/Table2[[#This Row],[Current Week Low]])-1</f>
        <v>1.1206896551724244E-2</v>
      </c>
      <c r="AF113" s="1">
        <f>(Table2[[#This Row],[Current Week High]]/Table2[[#This Row],[Close Price]])-1</f>
        <v>4.0068201193520947E-2</v>
      </c>
      <c r="AG113" s="1">
        <f>(Table2[[#This Row],[Close Price]]/Table2[[#This Row],[Current Month Low]])-1</f>
        <v>0.10303600214938213</v>
      </c>
      <c r="AH113" s="1">
        <f>(Table2[[#This Row],[Current Month High]]/Table2[[#This Row],[Close Price]])-1</f>
        <v>4.0068201193520947E-2</v>
      </c>
      <c r="AI113">
        <v>9.8526367068566501</v>
      </c>
      <c r="AJ113">
        <v>81.619110816191096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0.08</v>
      </c>
      <c r="AM113" t="s">
        <v>3192</v>
      </c>
      <c r="AN113">
        <v>2.89</v>
      </c>
      <c r="AO113" t="s">
        <v>3192</v>
      </c>
      <c r="AP113">
        <v>0.181764780922094</v>
      </c>
      <c r="AQ113">
        <f>(Table2[[#This Row],[Sharpe Ratio]]-AVERAGE(Table2[Sharpe Ratio]))/_xlfn.STDEV.P(Table2[Sharpe Ratio])</f>
        <v>1.3636108506572575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3.8718467410693727</v>
      </c>
      <c r="AS113">
        <f>_xlfn.RANK.AVG(Table2[[#This Row],[1Y Return vs Nifty Z-Score]],Table2[1Y Return vs Nifty Z-Score])</f>
        <v>226</v>
      </c>
      <c r="AT113">
        <f>_xlfn.RANK.AVG(Table2[[#This Row],[6M Return vs Nifty Z-Score]],Table2[6M Return vs Nifty Z-Score])</f>
        <v>229</v>
      </c>
      <c r="AU113">
        <f>_xlfn.RANK.AVG(Table2[[#This Row],[Sharpe Ratio Z-Score]],Table2[Sharpe Ratio Z-Score])</f>
        <v>70</v>
      </c>
      <c r="AV113">
        <f>(Table2[[#This Row],[Rank 1Y]]+Table2[[#This Row],[Rank 6M]]+Table2[[#This Row],[Rank Sharpe]])/3</f>
        <v>175</v>
      </c>
    </row>
    <row r="114" spans="1:48" x14ac:dyDescent="0.3">
      <c r="A114" t="s">
        <v>218</v>
      </c>
      <c r="B114" t="s">
        <v>219</v>
      </c>
      <c r="C114" t="s">
        <v>3150</v>
      </c>
      <c r="D114" t="s">
        <v>51</v>
      </c>
      <c r="E114">
        <v>114817.61552000001</v>
      </c>
      <c r="F114">
        <v>3392.5</v>
      </c>
      <c r="G114">
        <v>53.906442033122602</v>
      </c>
      <c r="H114">
        <f>(Table2[[#This Row],[1Y Return vs Nifty]]-AVERAGE(Table2[1Y Return vs Nifty]))/_xlfn.STDEV.P(Table2[1Y Return vs Nifty])</f>
        <v>0.42588265622809762</v>
      </c>
      <c r="I114">
        <v>2.86847543021939</v>
      </c>
      <c r="J114">
        <f>(Table2[[#This Row],[1M Return vs Nifty]]-AVERAGE(Table2[1M Return vs Nifty]))/_xlfn.STDEV.P(Table2[1M Return vs Nifty])</f>
        <v>0.16114642441608437</v>
      </c>
      <c r="K114">
        <v>18.994827157353001</v>
      </c>
      <c r="L114">
        <f>(Table2[[#This Row],[6M Return vs Nifty]]-AVERAGE(Table2[6M Return vs Nifty]))/_xlfn.STDEV.P(Table2[6M Return vs Nifty])</f>
        <v>0.4286296041987176</v>
      </c>
      <c r="M114">
        <v>0.13074696289023199</v>
      </c>
      <c r="N114">
        <f>(Table2[[#This Row],[1W Return vs Nifty]]-AVERAGE(Table2[1W Return vs Nifty]))/_xlfn.STDEV.P(Table2[1W Return vs Nifty])</f>
        <v>-2.4744947626397482E-2</v>
      </c>
      <c r="O114">
        <v>3447.72</v>
      </c>
      <c r="P114">
        <v>3375.5014084183999</v>
      </c>
      <c r="Q114">
        <v>2915.64556246129</v>
      </c>
      <c r="R114">
        <v>41.523249002218897</v>
      </c>
      <c r="S114" s="1">
        <f>(Table2[[#This Row],[Close Price]]-Table2[[#This Row],[20D EMA]])/Table2[[#This Row],[20D EMA]]</f>
        <v>-1.6016381840752672E-2</v>
      </c>
      <c r="T114" s="1">
        <f>(Table2[[#This Row],[Close Price]]-Table2[[#This Row],[50D EMA]])/Table2[[#This Row],[50D EMA]]</f>
        <v>5.0358715713185861E-3</v>
      </c>
      <c r="U114" s="1">
        <f>(Table2[[#This Row],[Close Price]]-Table2[[#This Row],[200D EMA]])/Table2[[#This Row],[200D EMA]]</f>
        <v>0.1635502077749689</v>
      </c>
      <c r="V114">
        <v>0.77263271413631895</v>
      </c>
      <c r="W114">
        <v>3380</v>
      </c>
      <c r="X114">
        <v>3458.1</v>
      </c>
      <c r="Y114">
        <v>3380</v>
      </c>
      <c r="Z114">
        <v>3458.1</v>
      </c>
      <c r="AA114">
        <v>3331.45</v>
      </c>
      <c r="AB114">
        <v>3590.7</v>
      </c>
      <c r="AC114" s="1">
        <f>(Table2[[#This Row],[Close Price]]/Table2[[#This Row],[Day Low]])-1</f>
        <v>3.6982248520709415E-3</v>
      </c>
      <c r="AD114" s="1">
        <f>(Table2[[#This Row],[Day High]]/Table2[[#This Row],[Close Price]])-1</f>
        <v>1.933677229182007E-2</v>
      </c>
      <c r="AE114" s="1">
        <f>(Table2[[#This Row],[Close Price]]/Table2[[#This Row],[Current Week Low]])-1</f>
        <v>3.6982248520709415E-3</v>
      </c>
      <c r="AF114" s="1">
        <f>(Table2[[#This Row],[Current Week High]]/Table2[[#This Row],[Close Price]])-1</f>
        <v>1.933677229182007E-2</v>
      </c>
      <c r="AG114" s="1">
        <f>(Table2[[#This Row],[Close Price]]/Table2[[#This Row],[Current Month Low]])-1</f>
        <v>1.8325353824911073E-2</v>
      </c>
      <c r="AH114" s="1">
        <f>(Table2[[#This Row],[Current Month High]]/Table2[[#This Row],[Close Price]])-1</f>
        <v>5.8422991893883447E-2</v>
      </c>
      <c r="AI114">
        <v>5.8422991893883403</v>
      </c>
      <c r="AJ114">
        <v>86.140297934212995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</v>
      </c>
      <c r="AM114" t="s">
        <v>3193</v>
      </c>
      <c r="AN114">
        <v>0.01</v>
      </c>
      <c r="AO114" t="s">
        <v>3192</v>
      </c>
      <c r="AP114">
        <v>0.12463826603417801</v>
      </c>
      <c r="AQ114">
        <f>(Table2[[#This Row],[Sharpe Ratio]]-AVERAGE(Table2[Sharpe Ratio]))/_xlfn.STDEV.P(Table2[Sharpe Ratio])</f>
        <v>0.69748063925332426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1.6883943764698264</v>
      </c>
      <c r="AS114">
        <f>_xlfn.RANK.AVG(Table2[[#This Row],[1Y Return vs Nifty Z-Score]],Table2[1Y Return vs Nifty Z-Score])</f>
        <v>183</v>
      </c>
      <c r="AT114">
        <f>_xlfn.RANK.AVG(Table2[[#This Row],[6M Return vs Nifty Z-Score]],Table2[6M Return vs Nifty Z-Score])</f>
        <v>181</v>
      </c>
      <c r="AU114">
        <f>_xlfn.RANK.AVG(Table2[[#This Row],[Sharpe Ratio Z-Score]],Table2[Sharpe Ratio Z-Score])</f>
        <v>164</v>
      </c>
      <c r="AV114">
        <f>(Table2[[#This Row],[Rank 1Y]]+Table2[[#This Row],[Rank 6M]]+Table2[[#This Row],[Rank Sharpe]])/3</f>
        <v>176</v>
      </c>
    </row>
    <row r="115" spans="1:48" x14ac:dyDescent="0.3">
      <c r="A115" t="s">
        <v>496</v>
      </c>
      <c r="B115" t="s">
        <v>497</v>
      </c>
      <c r="C115" t="s">
        <v>3153</v>
      </c>
      <c r="D115" t="s">
        <v>171</v>
      </c>
      <c r="E115">
        <v>42242.531101</v>
      </c>
      <c r="F115">
        <v>230</v>
      </c>
      <c r="G115">
        <v>129.60503808009099</v>
      </c>
      <c r="H115">
        <f>(Table2[[#This Row],[1Y Return vs Nifty]]-AVERAGE(Table2[1Y Return vs Nifty]))/_xlfn.STDEV.P(Table2[1Y Return vs Nifty])</f>
        <v>1.6761111996911449</v>
      </c>
      <c r="I115">
        <v>30.757050809017901</v>
      </c>
      <c r="J115">
        <f>(Table2[[#This Row],[1M Return vs Nifty]]-AVERAGE(Table2[1M Return vs Nifty]))/_xlfn.STDEV.P(Table2[1M Return vs Nifty])</f>
        <v>3.3396441018521097</v>
      </c>
      <c r="K115">
        <v>12.128937404854399</v>
      </c>
      <c r="L115">
        <f>(Table2[[#This Row],[6M Return vs Nifty]]-AVERAGE(Table2[6M Return vs Nifty]))/_xlfn.STDEV.P(Table2[6M Return vs Nifty])</f>
        <v>0.20194856125849936</v>
      </c>
      <c r="M115">
        <v>4.2612857135678004</v>
      </c>
      <c r="N115">
        <f>(Table2[[#This Row],[1W Return vs Nifty]]-AVERAGE(Table2[1W Return vs Nifty]))/_xlfn.STDEV.P(Table2[1W Return vs Nifty])</f>
        <v>0.76640078739547768</v>
      </c>
      <c r="O115">
        <v>214.21</v>
      </c>
      <c r="P115">
        <v>200.556205899899</v>
      </c>
      <c r="Q115">
        <v>173.079091102549</v>
      </c>
      <c r="R115">
        <v>67.816124237403599</v>
      </c>
      <c r="S115" s="1">
        <f>(Table2[[#This Row],[Close Price]]-Table2[[#This Row],[20D EMA]])/Table2[[#This Row],[20D EMA]]</f>
        <v>7.3712711824844734E-2</v>
      </c>
      <c r="T115" s="1">
        <f>(Table2[[#This Row],[Close Price]]-Table2[[#This Row],[50D EMA]])/Table2[[#This Row],[50D EMA]]</f>
        <v>0.14681068565286332</v>
      </c>
      <c r="U115" s="1">
        <f>(Table2[[#This Row],[Close Price]]-Table2[[#This Row],[200D EMA]])/Table2[[#This Row],[200D EMA]]</f>
        <v>0.32887224294311485</v>
      </c>
      <c r="V115">
        <v>1.32361146987822</v>
      </c>
      <c r="W115">
        <v>227.75</v>
      </c>
      <c r="X115">
        <v>235.37</v>
      </c>
      <c r="Y115">
        <v>227.75</v>
      </c>
      <c r="Z115">
        <v>235.37</v>
      </c>
      <c r="AA115">
        <v>200</v>
      </c>
      <c r="AB115">
        <v>235.37</v>
      </c>
      <c r="AC115" s="1">
        <f>(Table2[[#This Row],[Close Price]]/Table2[[#This Row],[Day Low]])-1</f>
        <v>9.8792535675082949E-3</v>
      </c>
      <c r="AD115" s="1">
        <f>(Table2[[#This Row],[Day High]]/Table2[[#This Row],[Close Price]])-1</f>
        <v>2.3347826086956625E-2</v>
      </c>
      <c r="AE115" s="1">
        <f>(Table2[[#This Row],[Close Price]]/Table2[[#This Row],[Current Week Low]])-1</f>
        <v>9.8792535675082949E-3</v>
      </c>
      <c r="AF115" s="1">
        <f>(Table2[[#This Row],[Current Week High]]/Table2[[#This Row],[Close Price]])-1</f>
        <v>2.3347826086956625E-2</v>
      </c>
      <c r="AG115" s="1">
        <f>(Table2[[#This Row],[Close Price]]/Table2[[#This Row],[Current Month Low]])-1</f>
        <v>0.14999999999999991</v>
      </c>
      <c r="AH115" s="1">
        <f>(Table2[[#This Row],[Current Month High]]/Table2[[#This Row],[Close Price]])-1</f>
        <v>2.3347826086956625E-2</v>
      </c>
      <c r="AI115">
        <v>2.3347826086956598</v>
      </c>
      <c r="AJ115">
        <v>159.593679458239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0.19</v>
      </c>
      <c r="AM115" t="s">
        <v>3192</v>
      </c>
      <c r="AN115">
        <v>3.35</v>
      </c>
      <c r="AO115" t="s">
        <v>3192</v>
      </c>
      <c r="AP115">
        <v>0.10118287006225</v>
      </c>
      <c r="AQ115">
        <f>(Table2[[#This Row],[Sharpe Ratio]]-AVERAGE(Table2[Sharpe Ratio]))/_xlfn.STDEV.P(Table2[Sharpe Ratio])</f>
        <v>0.42397633205028862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6.4080809822475198</v>
      </c>
      <c r="AS115">
        <f>_xlfn.RANK.AVG(Table2[[#This Row],[1Y Return vs Nifty Z-Score]],Table2[1Y Return vs Nifty Z-Score])</f>
        <v>48</v>
      </c>
      <c r="AT115">
        <f>_xlfn.RANK.AVG(Table2[[#This Row],[6M Return vs Nifty Z-Score]],Table2[6M Return vs Nifty Z-Score])</f>
        <v>249</v>
      </c>
      <c r="AU115">
        <f>_xlfn.RANK.AVG(Table2[[#This Row],[Sharpe Ratio Z-Score]],Table2[Sharpe Ratio Z-Score])</f>
        <v>231</v>
      </c>
      <c r="AV115">
        <f>(Table2[[#This Row],[Rank 1Y]]+Table2[[#This Row],[Rank 6M]]+Table2[[#This Row],[Rank Sharpe]])/3</f>
        <v>176</v>
      </c>
    </row>
    <row r="116" spans="1:48" x14ac:dyDescent="0.3">
      <c r="A116" t="s">
        <v>1414</v>
      </c>
      <c r="B116" t="s">
        <v>1415</v>
      </c>
      <c r="C116" t="s">
        <v>3148</v>
      </c>
      <c r="D116" t="s">
        <v>125</v>
      </c>
      <c r="E116">
        <v>7779.5726095949904</v>
      </c>
      <c r="F116">
        <v>1289.55</v>
      </c>
      <c r="G116">
        <v>65.967036696368993</v>
      </c>
      <c r="H116">
        <f>(Table2[[#This Row],[1Y Return vs Nifty]]-AVERAGE(Table2[1Y Return vs Nifty]))/_xlfn.STDEV.P(Table2[1Y Return vs Nifty])</f>
        <v>0.62507392907248494</v>
      </c>
      <c r="I116">
        <v>10.909192949253001</v>
      </c>
      <c r="J116">
        <f>(Table2[[#This Row],[1M Return vs Nifty]]-AVERAGE(Table2[1M Return vs Nifty]))/_xlfn.STDEV.P(Table2[1M Return vs Nifty])</f>
        <v>1.0775575932202381</v>
      </c>
      <c r="K116">
        <v>28.963744733596599</v>
      </c>
      <c r="L116">
        <f>(Table2[[#This Row],[6M Return vs Nifty]]-AVERAGE(Table2[6M Return vs Nifty]))/_xlfn.STDEV.P(Table2[6M Return vs Nifty])</f>
        <v>0.75775877967748317</v>
      </c>
      <c r="M116">
        <v>0.88033544320170198</v>
      </c>
      <c r="N116">
        <f>(Table2[[#This Row],[1W Return vs Nifty]]-AVERAGE(Table2[1W Return vs Nifty]))/_xlfn.STDEV.P(Table2[1W Return vs Nifty])</f>
        <v>0.11882802554148958</v>
      </c>
      <c r="O116">
        <v>1243.96</v>
      </c>
      <c r="P116">
        <v>1211.4058222636199</v>
      </c>
      <c r="Q116">
        <v>1049.78944570982</v>
      </c>
      <c r="R116">
        <v>63.947279225854501</v>
      </c>
      <c r="S116" s="1">
        <f>(Table2[[#This Row],[Close Price]]-Table2[[#This Row],[20D EMA]])/Table2[[#This Row],[20D EMA]]</f>
        <v>3.6649088395125179E-2</v>
      </c>
      <c r="T116" s="1">
        <f>(Table2[[#This Row],[Close Price]]-Table2[[#This Row],[50D EMA]])/Table2[[#This Row],[50D EMA]]</f>
        <v>6.4507018457580667E-2</v>
      </c>
      <c r="U116" s="1">
        <f>(Table2[[#This Row],[Close Price]]-Table2[[#This Row],[200D EMA]])/Table2[[#This Row],[200D EMA]]</f>
        <v>0.22838918344055623</v>
      </c>
      <c r="V116">
        <v>1.0052841159513499</v>
      </c>
      <c r="W116">
        <v>1269.3</v>
      </c>
      <c r="X116">
        <v>1337.9</v>
      </c>
      <c r="Y116">
        <v>1269.3</v>
      </c>
      <c r="Z116">
        <v>1337.9</v>
      </c>
      <c r="AA116">
        <v>1130.7</v>
      </c>
      <c r="AB116">
        <v>1337.9</v>
      </c>
      <c r="AC116" s="1">
        <f>(Table2[[#This Row],[Close Price]]/Table2[[#This Row],[Day Low]])-1</f>
        <v>1.5953675254076982E-2</v>
      </c>
      <c r="AD116" s="1">
        <f>(Table2[[#This Row],[Day High]]/Table2[[#This Row],[Close Price]])-1</f>
        <v>3.7493699352487475E-2</v>
      </c>
      <c r="AE116" s="1">
        <f>(Table2[[#This Row],[Close Price]]/Table2[[#This Row],[Current Week Low]])-1</f>
        <v>1.5953675254076982E-2</v>
      </c>
      <c r="AF116" s="1">
        <f>(Table2[[#This Row],[Current Week High]]/Table2[[#This Row],[Close Price]])-1</f>
        <v>3.7493699352487475E-2</v>
      </c>
      <c r="AG116" s="1">
        <f>(Table2[[#This Row],[Close Price]]/Table2[[#This Row],[Current Month Low]])-1</f>
        <v>0.14048819315468286</v>
      </c>
      <c r="AH116" s="1">
        <f>(Table2[[#This Row],[Current Month High]]/Table2[[#This Row],[Close Price]])-1</f>
        <v>3.7493699352487475E-2</v>
      </c>
      <c r="AI116">
        <v>4.38525066883797</v>
      </c>
      <c r="AJ116">
        <v>98.0115163147792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0.09</v>
      </c>
      <c r="AM116" t="s">
        <v>3192</v>
      </c>
      <c r="AN116">
        <v>9.69</v>
      </c>
      <c r="AO116" t="s">
        <v>3192</v>
      </c>
      <c r="AP116">
        <v>9.0726176114649004E-2</v>
      </c>
      <c r="AQ116">
        <f>(Table2[[#This Row],[Sharpe Ratio]]-AVERAGE(Table2[Sharpe Ratio]))/_xlfn.STDEV.P(Table2[Sharpe Ratio])</f>
        <v>0.30204486531250058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2.8812631928241963</v>
      </c>
      <c r="AS116">
        <f>_xlfn.RANK.AVG(Table2[[#This Row],[1Y Return vs Nifty Z-Score]],Table2[1Y Return vs Nifty Z-Score])</f>
        <v>143</v>
      </c>
      <c r="AT116">
        <f>_xlfn.RANK.AVG(Table2[[#This Row],[6M Return vs Nifty Z-Score]],Table2[6M Return vs Nifty Z-Score])</f>
        <v>120</v>
      </c>
      <c r="AU116">
        <f>_xlfn.RANK.AVG(Table2[[#This Row],[Sharpe Ratio Z-Score]],Table2[Sharpe Ratio Z-Score])</f>
        <v>267</v>
      </c>
      <c r="AV116">
        <f>(Table2[[#This Row],[Rank 1Y]]+Table2[[#This Row],[Rank 6M]]+Table2[[#This Row],[Rank Sharpe]])/3</f>
        <v>176.66666666666666</v>
      </c>
    </row>
    <row r="117" spans="1:48" x14ac:dyDescent="0.3">
      <c r="A117" t="s">
        <v>1455</v>
      </c>
      <c r="B117" t="s">
        <v>1456</v>
      </c>
      <c r="C117" t="s">
        <v>3154</v>
      </c>
      <c r="D117" t="s">
        <v>77</v>
      </c>
      <c r="E117">
        <v>7220.5994461999999</v>
      </c>
      <c r="F117">
        <v>352.45</v>
      </c>
      <c r="G117">
        <v>55.010618657196297</v>
      </c>
      <c r="H117">
        <f>(Table2[[#This Row],[1Y Return vs Nifty]]-AVERAGE(Table2[1Y Return vs Nifty]))/_xlfn.STDEV.P(Table2[1Y Return vs Nifty])</f>
        <v>0.44411909923405596</v>
      </c>
      <c r="I117">
        <v>18.134835610630599</v>
      </c>
      <c r="J117">
        <f>(Table2[[#This Row],[1M Return vs Nifty]]-AVERAGE(Table2[1M Return vs Nifty]))/_xlfn.STDEV.P(Table2[1M Return vs Nifty])</f>
        <v>1.9010736066854195</v>
      </c>
      <c r="K117">
        <v>63.760413887628097</v>
      </c>
      <c r="L117">
        <f>(Table2[[#This Row],[6M Return vs Nifty]]-AVERAGE(Table2[6M Return vs Nifty]))/_xlfn.STDEV.P(Table2[6M Return vs Nifty])</f>
        <v>1.906589526895804</v>
      </c>
      <c r="M117">
        <v>13.4012707800242</v>
      </c>
      <c r="N117">
        <f>(Table2[[#This Row],[1W Return vs Nifty]]-AVERAGE(Table2[1W Return vs Nifty]))/_xlfn.STDEV.P(Table2[1W Return vs Nifty])</f>
        <v>2.5170344552927792</v>
      </c>
      <c r="O117">
        <v>310.61</v>
      </c>
      <c r="P117">
        <v>304.503336615438</v>
      </c>
      <c r="Q117">
        <v>267.81663364460701</v>
      </c>
      <c r="R117">
        <v>75.373837123394495</v>
      </c>
      <c r="S117" s="1">
        <f>(Table2[[#This Row],[Close Price]]-Table2[[#This Row],[20D EMA]])/Table2[[#This Row],[20D EMA]]</f>
        <v>0.13470268181964512</v>
      </c>
      <c r="T117" s="1">
        <f>(Table2[[#This Row],[Close Price]]-Table2[[#This Row],[50D EMA]])/Table2[[#This Row],[50D EMA]]</f>
        <v>0.15745858129993029</v>
      </c>
      <c r="U117" s="1">
        <f>(Table2[[#This Row],[Close Price]]-Table2[[#This Row],[200D EMA]])/Table2[[#This Row],[200D EMA]]</f>
        <v>0.31601235966434243</v>
      </c>
      <c r="V117">
        <v>1.1350129896004699</v>
      </c>
      <c r="W117">
        <v>326.35000000000002</v>
      </c>
      <c r="X117">
        <v>355.5</v>
      </c>
      <c r="Y117">
        <v>326.35000000000002</v>
      </c>
      <c r="Z117">
        <v>355.5</v>
      </c>
      <c r="AA117">
        <v>282.05</v>
      </c>
      <c r="AB117">
        <v>355.5</v>
      </c>
      <c r="AC117" s="1">
        <f>(Table2[[#This Row],[Close Price]]/Table2[[#This Row],[Day Low]])-1</f>
        <v>7.9975486440937438E-2</v>
      </c>
      <c r="AD117" s="1">
        <f>(Table2[[#This Row],[Day High]]/Table2[[#This Row],[Close Price]])-1</f>
        <v>8.6537097460632761E-3</v>
      </c>
      <c r="AE117" s="1">
        <f>(Table2[[#This Row],[Close Price]]/Table2[[#This Row],[Current Week Low]])-1</f>
        <v>7.9975486440937438E-2</v>
      </c>
      <c r="AF117" s="1">
        <f>(Table2[[#This Row],[Current Week High]]/Table2[[#This Row],[Close Price]])-1</f>
        <v>8.6537097460632761E-3</v>
      </c>
      <c r="AG117" s="1">
        <f>(Table2[[#This Row],[Close Price]]/Table2[[#This Row],[Current Month Low]])-1</f>
        <v>0.2496011345506115</v>
      </c>
      <c r="AH117" s="1">
        <f>(Table2[[#This Row],[Current Month High]]/Table2[[#This Row],[Close Price]])-1</f>
        <v>8.6537097460632761E-3</v>
      </c>
      <c r="AI117">
        <v>4.8659384309831299</v>
      </c>
      <c r="AJ117">
        <v>93.653846153846104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0.09</v>
      </c>
      <c r="AM117" t="s">
        <v>3192</v>
      </c>
      <c r="AN117">
        <v>13.93</v>
      </c>
      <c r="AO117" t="s">
        <v>3192</v>
      </c>
      <c r="AP117">
        <v>7.5183479718929996E-2</v>
      </c>
      <c r="AQ117">
        <f>(Table2[[#This Row],[Sharpe Ratio]]-AVERAGE(Table2[Sharpe Ratio]))/_xlfn.STDEV.P(Table2[Sharpe Ratio])</f>
        <v>0.12080748970537199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6.8896241778134302</v>
      </c>
      <c r="AS117">
        <f>_xlfn.RANK.AVG(Table2[[#This Row],[1Y Return vs Nifty Z-Score]],Table2[1Y Return vs Nifty Z-Score])</f>
        <v>179</v>
      </c>
      <c r="AT117">
        <f>_xlfn.RANK.AVG(Table2[[#This Row],[6M Return vs Nifty Z-Score]],Table2[6M Return vs Nifty Z-Score])</f>
        <v>37</v>
      </c>
      <c r="AU117">
        <f>_xlfn.RANK.AVG(Table2[[#This Row],[Sharpe Ratio Z-Score]],Table2[Sharpe Ratio Z-Score])</f>
        <v>314</v>
      </c>
      <c r="AV117">
        <f>(Table2[[#This Row],[Rank 1Y]]+Table2[[#This Row],[Rank 6M]]+Table2[[#This Row],[Rank Sharpe]])/3</f>
        <v>176.66666666666666</v>
      </c>
    </row>
    <row r="118" spans="1:48" x14ac:dyDescent="0.3">
      <c r="A118" t="s">
        <v>120</v>
      </c>
      <c r="B118" t="s">
        <v>121</v>
      </c>
      <c r="C118" t="s">
        <v>3158</v>
      </c>
      <c r="D118" t="s">
        <v>122</v>
      </c>
      <c r="E118">
        <v>231324.3148202</v>
      </c>
      <c r="F118">
        <v>265.7</v>
      </c>
      <c r="G118">
        <v>109.604331715748</v>
      </c>
      <c r="H118">
        <f>(Table2[[#This Row],[1Y Return vs Nifty]]-AVERAGE(Table2[1Y Return vs Nifty]))/_xlfn.STDEV.P(Table2[1Y Return vs Nifty])</f>
        <v>1.3457820351897372</v>
      </c>
      <c r="I118">
        <v>-8.2625450822292592</v>
      </c>
      <c r="J118">
        <f>(Table2[[#This Row],[1M Return vs Nifty]]-AVERAGE(Table2[1M Return vs Nifty]))/_xlfn.STDEV.P(Table2[1M Return vs Nifty])</f>
        <v>-1.1074706478352059</v>
      </c>
      <c r="K118">
        <v>25.525477791976702</v>
      </c>
      <c r="L118">
        <f>(Table2[[#This Row],[6M Return vs Nifty]]-AVERAGE(Table2[6M Return vs Nifty]))/_xlfn.STDEV.P(Table2[6M Return vs Nifty])</f>
        <v>0.64424254735673547</v>
      </c>
      <c r="M118">
        <v>-7.0981572692049797</v>
      </c>
      <c r="N118">
        <f>(Table2[[#This Row],[1W Return vs Nifty]]-AVERAGE(Table2[1W Return vs Nifty]))/_xlfn.STDEV.P(Table2[1W Return vs Nifty])</f>
        <v>-1.4093383620243505</v>
      </c>
      <c r="O118">
        <v>272.76</v>
      </c>
      <c r="P118">
        <v>264.220590786777</v>
      </c>
      <c r="Q118">
        <v>209.187431048473</v>
      </c>
      <c r="R118">
        <v>41.224250153089898</v>
      </c>
      <c r="S118" s="1">
        <f>(Table2[[#This Row],[Close Price]]-Table2[[#This Row],[20D EMA]])/Table2[[#This Row],[20D EMA]]</f>
        <v>-2.5883560639389951E-2</v>
      </c>
      <c r="T118" s="1">
        <f>(Table2[[#This Row],[Close Price]]-Table2[[#This Row],[50D EMA]])/Table2[[#This Row],[50D EMA]]</f>
        <v>5.5991442938558098E-3</v>
      </c>
      <c r="U118" s="1">
        <f>(Table2[[#This Row],[Close Price]]-Table2[[#This Row],[200D EMA]])/Table2[[#This Row],[200D EMA]]</f>
        <v>0.27015279392398994</v>
      </c>
      <c r="V118">
        <v>0.79637614156882497</v>
      </c>
      <c r="W118">
        <v>254.5</v>
      </c>
      <c r="X118">
        <v>267</v>
      </c>
      <c r="Y118">
        <v>254.5</v>
      </c>
      <c r="Z118">
        <v>267</v>
      </c>
      <c r="AA118">
        <v>254.5</v>
      </c>
      <c r="AB118">
        <v>290</v>
      </c>
      <c r="AC118" s="1">
        <f>(Table2[[#This Row],[Close Price]]/Table2[[#This Row],[Day Low]])-1</f>
        <v>4.4007858546168954E-2</v>
      </c>
      <c r="AD118" s="1">
        <f>(Table2[[#This Row],[Day High]]/Table2[[#This Row],[Close Price]])-1</f>
        <v>4.8927361686113002E-3</v>
      </c>
      <c r="AE118" s="1">
        <f>(Table2[[#This Row],[Close Price]]/Table2[[#This Row],[Current Week Low]])-1</f>
        <v>4.4007858546168954E-2</v>
      </c>
      <c r="AF118" s="1">
        <f>(Table2[[#This Row],[Current Week High]]/Table2[[#This Row],[Close Price]])-1</f>
        <v>4.8927361686113002E-3</v>
      </c>
      <c r="AG118" s="1">
        <f>(Table2[[#This Row],[Close Price]]/Table2[[#This Row],[Current Month Low]])-1</f>
        <v>4.4007858546168954E-2</v>
      </c>
      <c r="AH118" s="1">
        <f>(Table2[[#This Row],[Current Month High]]/Table2[[#This Row],[Close Price]])-1</f>
        <v>9.1456529920963536E-2</v>
      </c>
      <c r="AI118">
        <v>12.2506586375611</v>
      </c>
      <c r="AJ118">
        <v>162.41975308641901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0.11</v>
      </c>
      <c r="AM118" t="s">
        <v>3192</v>
      </c>
      <c r="AN118">
        <v>-1.23</v>
      </c>
      <c r="AO118" t="s">
        <v>3191</v>
      </c>
      <c r="AP118">
        <v>7.0354837506242995E-2</v>
      </c>
      <c r="AQ118">
        <f>(Table2[[#This Row],[Sharpe Ratio]]-AVERAGE(Table2[Sharpe Ratio]))/_xlfn.STDEV.P(Table2[Sharpe Ratio])</f>
        <v>6.4502559074787746E-2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-0.46228186823829587</v>
      </c>
      <c r="AS118">
        <f>_xlfn.RANK.AVG(Table2[[#This Row],[1Y Return vs Nifty Z-Score]],Table2[1Y Return vs Nifty Z-Score])</f>
        <v>72</v>
      </c>
      <c r="AT118">
        <f>_xlfn.RANK.AVG(Table2[[#This Row],[6M Return vs Nifty Z-Score]],Table2[6M Return vs Nifty Z-Score])</f>
        <v>138</v>
      </c>
      <c r="AU118">
        <f>_xlfn.RANK.AVG(Table2[[#This Row],[Sharpe Ratio Z-Score]],Table2[Sharpe Ratio Z-Score])</f>
        <v>325</v>
      </c>
      <c r="AV118">
        <f>(Table2[[#This Row],[Rank 1Y]]+Table2[[#This Row],[Rank 6M]]+Table2[[#This Row],[Rank Sharpe]])/3</f>
        <v>178.33333333333334</v>
      </c>
    </row>
    <row r="119" spans="1:48" x14ac:dyDescent="0.3">
      <c r="A119" t="s">
        <v>1060</v>
      </c>
      <c r="B119" t="s">
        <v>1061</v>
      </c>
      <c r="C119" t="s">
        <v>3160</v>
      </c>
      <c r="D119" t="s">
        <v>406</v>
      </c>
      <c r="E119">
        <v>12505.1189445</v>
      </c>
      <c r="F119">
        <v>990.6</v>
      </c>
      <c r="G119">
        <v>35.375528231720999</v>
      </c>
      <c r="H119">
        <f>(Table2[[#This Row],[1Y Return vs Nifty]]-AVERAGE(Table2[1Y Return vs Nifty]))/_xlfn.STDEV.P(Table2[1Y Return vs Nifty])</f>
        <v>0.11982840184548363</v>
      </c>
      <c r="I119">
        <v>7.9767452441690603</v>
      </c>
      <c r="J119">
        <f>(Table2[[#This Row],[1M Return vs Nifty]]-AVERAGE(Table2[1M Return vs Nifty]))/_xlfn.STDEV.P(Table2[1M Return vs Nifty])</f>
        <v>0.74334266494900914</v>
      </c>
      <c r="K119">
        <v>67.141171410317</v>
      </c>
      <c r="L119">
        <f>(Table2[[#This Row],[6M Return vs Nifty]]-AVERAGE(Table2[6M Return vs Nifty]))/_xlfn.STDEV.P(Table2[6M Return vs Nifty])</f>
        <v>2.0182070548195843</v>
      </c>
      <c r="M119">
        <v>-2.2393602377358199</v>
      </c>
      <c r="N119">
        <f>(Table2[[#This Row],[1W Return vs Nifty]]-AVERAGE(Table2[1W Return vs Nifty]))/_xlfn.STDEV.P(Table2[1W Return vs Nifty])</f>
        <v>-0.4787051490680006</v>
      </c>
      <c r="O119">
        <v>1044.49</v>
      </c>
      <c r="P119">
        <v>1007.66085439241</v>
      </c>
      <c r="Q119">
        <v>803.27659494020804</v>
      </c>
      <c r="R119">
        <v>30.226867898130401</v>
      </c>
      <c r="S119" s="1">
        <f>(Table2[[#This Row],[Close Price]]-Table2[[#This Row],[20D EMA]])/Table2[[#This Row],[20D EMA]]</f>
        <v>-5.1594558109699457E-2</v>
      </c>
      <c r="T119" s="1">
        <f>(Table2[[#This Row],[Close Price]]-Table2[[#This Row],[50D EMA]])/Table2[[#This Row],[50D EMA]]</f>
        <v>-1.6931147337957433E-2</v>
      </c>
      <c r="U119" s="1">
        <f>(Table2[[#This Row],[Close Price]]-Table2[[#This Row],[200D EMA]])/Table2[[#This Row],[200D EMA]]</f>
        <v>0.23319913245291979</v>
      </c>
      <c r="V119">
        <v>0.399649553954248</v>
      </c>
      <c r="W119">
        <v>985</v>
      </c>
      <c r="X119">
        <v>1031.5</v>
      </c>
      <c r="Y119">
        <v>985</v>
      </c>
      <c r="Z119">
        <v>1031.5</v>
      </c>
      <c r="AA119">
        <v>985</v>
      </c>
      <c r="AB119">
        <v>1163.8499999999999</v>
      </c>
      <c r="AC119" s="1">
        <f>(Table2[[#This Row],[Close Price]]/Table2[[#This Row],[Day Low]])-1</f>
        <v>5.6852791878172493E-3</v>
      </c>
      <c r="AD119" s="1">
        <f>(Table2[[#This Row],[Day High]]/Table2[[#This Row],[Close Price]])-1</f>
        <v>4.1288108217242048E-2</v>
      </c>
      <c r="AE119" s="1">
        <f>(Table2[[#This Row],[Close Price]]/Table2[[#This Row],[Current Week Low]])-1</f>
        <v>5.6852791878172493E-3</v>
      </c>
      <c r="AF119" s="1">
        <f>(Table2[[#This Row],[Current Week High]]/Table2[[#This Row],[Close Price]])-1</f>
        <v>4.1288108217242048E-2</v>
      </c>
      <c r="AG119" s="1">
        <f>(Table2[[#This Row],[Close Price]]/Table2[[#This Row],[Current Month Low]])-1</f>
        <v>5.6852791878172493E-3</v>
      </c>
      <c r="AH119" s="1">
        <f>(Table2[[#This Row],[Current Month High]]/Table2[[#This Row],[Close Price]])-1</f>
        <v>0.17489400363416108</v>
      </c>
      <c r="AI119">
        <v>17.489400363416099</v>
      </c>
      <c r="AJ119">
        <v>120.133333333333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0.12</v>
      </c>
      <c r="AM119" t="s">
        <v>3192</v>
      </c>
      <c r="AN119">
        <v>-12.01</v>
      </c>
      <c r="AO119" t="s">
        <v>3191</v>
      </c>
      <c r="AP119">
        <v>9.4911428861622002E-2</v>
      </c>
      <c r="AQ119">
        <f>(Table2[[#This Row],[Sharpe Ratio]]-AVERAGE(Table2[Sharpe Ratio]))/_xlfn.STDEV.P(Table2[Sharpe Ratio])</f>
        <v>0.35084748004560667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2.7535204525916828</v>
      </c>
      <c r="AS119">
        <f>_xlfn.RANK.AVG(Table2[[#This Row],[1Y Return vs Nifty Z-Score]],Table2[1Y Return vs Nifty Z-Score])</f>
        <v>255</v>
      </c>
      <c r="AT119">
        <f>_xlfn.RANK.AVG(Table2[[#This Row],[6M Return vs Nifty Z-Score]],Table2[6M Return vs Nifty Z-Score])</f>
        <v>30</v>
      </c>
      <c r="AU119">
        <f>_xlfn.RANK.AVG(Table2[[#This Row],[Sharpe Ratio Z-Score]],Table2[Sharpe Ratio Z-Score])</f>
        <v>252</v>
      </c>
      <c r="AV119">
        <f>(Table2[[#This Row],[Rank 1Y]]+Table2[[#This Row],[Rank 6M]]+Table2[[#This Row],[Rank Sharpe]])/3</f>
        <v>179</v>
      </c>
    </row>
    <row r="120" spans="1:48" x14ac:dyDescent="0.3">
      <c r="A120" t="s">
        <v>235</v>
      </c>
      <c r="B120" t="s">
        <v>236</v>
      </c>
      <c r="C120" t="s">
        <v>3152</v>
      </c>
      <c r="D120" t="s">
        <v>188</v>
      </c>
      <c r="E120">
        <v>108652.0628006</v>
      </c>
      <c r="F120">
        <v>36839.15</v>
      </c>
      <c r="G120">
        <v>59.010847766195198</v>
      </c>
      <c r="H120">
        <f>(Table2[[#This Row],[1Y Return vs Nifty]]-AVERAGE(Table2[1Y Return vs Nifty]))/_xlfn.STDEV.P(Table2[1Y Return vs Nifty])</f>
        <v>0.51018638282487849</v>
      </c>
      <c r="I120">
        <v>7.4044029566166802</v>
      </c>
      <c r="J120">
        <f>(Table2[[#This Row],[1M Return vs Nifty]]-AVERAGE(Table2[1M Return vs Nifty]))/_xlfn.STDEV.P(Table2[1M Return vs Nifty])</f>
        <v>0.6781120604102544</v>
      </c>
      <c r="K120">
        <v>14.518638956495201</v>
      </c>
      <c r="L120">
        <f>(Table2[[#This Row],[6M Return vs Nifty]]-AVERAGE(Table2[6M Return vs Nifty]))/_xlfn.STDEV.P(Table2[6M Return vs Nifty])</f>
        <v>0.28084584326694723</v>
      </c>
      <c r="M120">
        <v>-2.6591796533174499</v>
      </c>
      <c r="N120">
        <f>(Table2[[#This Row],[1W Return vs Nifty]]-AVERAGE(Table2[1W Return vs Nifty]))/_xlfn.STDEV.P(Table2[1W Return vs Nifty])</f>
        <v>-0.55911556527879125</v>
      </c>
      <c r="O120">
        <v>37057.82</v>
      </c>
      <c r="P120">
        <v>35608.263280463798</v>
      </c>
      <c r="Q120">
        <v>31085.144129583899</v>
      </c>
      <c r="R120">
        <v>41.772662904284601</v>
      </c>
      <c r="S120" s="1">
        <f>(Table2[[#This Row],[Close Price]]-Table2[[#This Row],[20D EMA]])/Table2[[#This Row],[20D EMA]]</f>
        <v>-5.9007788369633794E-3</v>
      </c>
      <c r="T120" s="1">
        <f>(Table2[[#This Row],[Close Price]]-Table2[[#This Row],[50D EMA]])/Table2[[#This Row],[50D EMA]]</f>
        <v>3.4567446040299307E-2</v>
      </c>
      <c r="U120" s="1">
        <f>(Table2[[#This Row],[Close Price]]-Table2[[#This Row],[200D EMA]])/Table2[[#This Row],[200D EMA]]</f>
        <v>0.1851046868700211</v>
      </c>
      <c r="V120">
        <v>0.83477659971653695</v>
      </c>
      <c r="W120">
        <v>36510</v>
      </c>
      <c r="X120">
        <v>37265.5</v>
      </c>
      <c r="Y120">
        <v>36510</v>
      </c>
      <c r="Z120">
        <v>37265.5</v>
      </c>
      <c r="AA120">
        <v>36060.15</v>
      </c>
      <c r="AB120">
        <v>39088.800000000003</v>
      </c>
      <c r="AC120" s="1">
        <f>(Table2[[#This Row],[Close Price]]/Table2[[#This Row],[Day Low]])-1</f>
        <v>9.0153382634894363E-3</v>
      </c>
      <c r="AD120" s="1">
        <f>(Table2[[#This Row],[Day High]]/Table2[[#This Row],[Close Price]])-1</f>
        <v>1.1573285485685814E-2</v>
      </c>
      <c r="AE120" s="1">
        <f>(Table2[[#This Row],[Close Price]]/Table2[[#This Row],[Current Week Low]])-1</f>
        <v>9.0153382634894363E-3</v>
      </c>
      <c r="AF120" s="1">
        <f>(Table2[[#This Row],[Current Week High]]/Table2[[#This Row],[Close Price]])-1</f>
        <v>1.1573285485685814E-2</v>
      </c>
      <c r="AG120" s="1">
        <f>(Table2[[#This Row],[Close Price]]/Table2[[#This Row],[Current Month Low]])-1</f>
        <v>2.1602794220212607E-2</v>
      </c>
      <c r="AH120" s="1">
        <f>(Table2[[#This Row],[Current Month High]]/Table2[[#This Row],[Close Price]])-1</f>
        <v>6.1066827003337432E-2</v>
      </c>
      <c r="AI120">
        <v>6.1066827003337396</v>
      </c>
      <c r="AJ120">
        <v>90.876424870466295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0.12</v>
      </c>
      <c r="AM120" t="s">
        <v>3192</v>
      </c>
      <c r="AN120">
        <v>-0.76</v>
      </c>
      <c r="AO120" t="s">
        <v>3191</v>
      </c>
      <c r="AP120">
        <v>0.128440901976306</v>
      </c>
      <c r="AQ120">
        <f>(Table2[[#This Row],[Sharpe Ratio]]-AVERAGE(Table2[Sharpe Ratio]))/_xlfn.STDEV.P(Table2[Sharpe Ratio])</f>
        <v>0.74182170730188002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1.6518504285251692</v>
      </c>
      <c r="AS120">
        <f>_xlfn.RANK.AVG(Table2[[#This Row],[1Y Return vs Nifty Z-Score]],Table2[1Y Return vs Nifty Z-Score])</f>
        <v>163</v>
      </c>
      <c r="AT120">
        <f>_xlfn.RANK.AVG(Table2[[#This Row],[6M Return vs Nifty Z-Score]],Table2[6M Return vs Nifty Z-Score])</f>
        <v>219</v>
      </c>
      <c r="AU120">
        <f>_xlfn.RANK.AVG(Table2[[#This Row],[Sharpe Ratio Z-Score]],Table2[Sharpe Ratio Z-Score])</f>
        <v>158</v>
      </c>
      <c r="AV120">
        <f>(Table2[[#This Row],[Rank 1Y]]+Table2[[#This Row],[Rank 6M]]+Table2[[#This Row],[Rank Sharpe]])/3</f>
        <v>180</v>
      </c>
    </row>
    <row r="121" spans="1:48" x14ac:dyDescent="0.3">
      <c r="A121" t="s">
        <v>1371</v>
      </c>
      <c r="B121" t="s">
        <v>1372</v>
      </c>
      <c r="C121" t="s">
        <v>3150</v>
      </c>
      <c r="D121" t="s">
        <v>51</v>
      </c>
      <c r="E121">
        <v>8124.9575911800002</v>
      </c>
      <c r="F121">
        <v>830.85</v>
      </c>
      <c r="G121">
        <v>140.77932273263599</v>
      </c>
      <c r="H121">
        <f>(Table2[[#This Row],[1Y Return vs Nifty]]-AVERAGE(Table2[1Y Return vs Nifty]))/_xlfn.STDEV.P(Table2[1Y Return vs Nifty])</f>
        <v>1.860664287263927</v>
      </c>
      <c r="I121">
        <v>3.3510046253408898</v>
      </c>
      <c r="J121">
        <f>(Table2[[#This Row],[1M Return vs Nifty]]-AVERAGE(Table2[1M Return vs Nifty]))/_xlfn.STDEV.P(Table2[1M Return vs Nifty])</f>
        <v>0.2161409124871648</v>
      </c>
      <c r="K121">
        <v>43.028907728663697</v>
      </c>
      <c r="L121">
        <f>(Table2[[#This Row],[6M Return vs Nifty]]-AVERAGE(Table2[6M Return vs Nifty]))/_xlfn.STDEV.P(Table2[6M Return vs Nifty])</f>
        <v>1.2221277007901037</v>
      </c>
      <c r="M121">
        <v>-0.37824403434652298</v>
      </c>
      <c r="N121">
        <f>(Table2[[#This Row],[1W Return vs Nifty]]-AVERAGE(Table2[1W Return vs Nifty]))/_xlfn.STDEV.P(Table2[1W Return vs Nifty])</f>
        <v>-0.12223490739552774</v>
      </c>
      <c r="O121">
        <v>842.94</v>
      </c>
      <c r="P121">
        <v>798.81330473800597</v>
      </c>
      <c r="Q121">
        <v>615.32541718944105</v>
      </c>
      <c r="R121">
        <v>43.400120439859002</v>
      </c>
      <c r="S121" s="1">
        <f>(Table2[[#This Row],[Close Price]]-Table2[[#This Row],[20D EMA]])/Table2[[#This Row],[20D EMA]]</f>
        <v>-1.4342657840415725E-2</v>
      </c>
      <c r="T121" s="1">
        <f>(Table2[[#This Row],[Close Price]]-Table2[[#This Row],[50D EMA]])/Table2[[#This Row],[50D EMA]]</f>
        <v>4.0105360128548963E-2</v>
      </c>
      <c r="U121" s="1">
        <f>(Table2[[#This Row],[Close Price]]-Table2[[#This Row],[200D EMA]])/Table2[[#This Row],[200D EMA]]</f>
        <v>0.35026114116167761</v>
      </c>
      <c r="V121">
        <v>0.61380758367119503</v>
      </c>
      <c r="W121">
        <v>817.55</v>
      </c>
      <c r="X121">
        <v>865</v>
      </c>
      <c r="Y121">
        <v>817.55</v>
      </c>
      <c r="Z121">
        <v>865</v>
      </c>
      <c r="AA121">
        <v>747.1</v>
      </c>
      <c r="AB121">
        <v>919.9</v>
      </c>
      <c r="AC121" s="1">
        <f>(Table2[[#This Row],[Close Price]]/Table2[[#This Row],[Day Low]])-1</f>
        <v>1.626811815791096E-2</v>
      </c>
      <c r="AD121" s="1">
        <f>(Table2[[#This Row],[Day High]]/Table2[[#This Row],[Close Price]])-1</f>
        <v>4.1102485406511402E-2</v>
      </c>
      <c r="AE121" s="1">
        <f>(Table2[[#This Row],[Close Price]]/Table2[[#This Row],[Current Week Low]])-1</f>
        <v>1.626811815791096E-2</v>
      </c>
      <c r="AF121" s="1">
        <f>(Table2[[#This Row],[Current Week High]]/Table2[[#This Row],[Close Price]])-1</f>
        <v>4.1102485406511402E-2</v>
      </c>
      <c r="AG121" s="1">
        <f>(Table2[[#This Row],[Close Price]]/Table2[[#This Row],[Current Month Low]])-1</f>
        <v>0.1121001204658012</v>
      </c>
      <c r="AH121" s="1">
        <f>(Table2[[#This Row],[Current Month High]]/Table2[[#This Row],[Close Price]])-1</f>
        <v>0.10717939459589565</v>
      </c>
      <c r="AI121">
        <v>15.484142745381201</v>
      </c>
      <c r="AJ121">
        <v>179.935983827493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0.14000000000000001</v>
      </c>
      <c r="AM121" t="s">
        <v>3192</v>
      </c>
      <c r="AN121">
        <v>3.12</v>
      </c>
      <c r="AO121" t="s">
        <v>3192</v>
      </c>
      <c r="AP121">
        <v>3.3401664256582003E-2</v>
      </c>
      <c r="AQ121">
        <f>(Table2[[#This Row],[Sharpe Ratio]]-AVERAGE(Table2[Sharpe Ratio]))/_xlfn.STDEV.P(Table2[Sharpe Ratio])</f>
        <v>-0.3663941122369398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2.810303880908728</v>
      </c>
      <c r="AS121">
        <f>_xlfn.RANK.AVG(Table2[[#This Row],[1Y Return vs Nifty Z-Score]],Table2[1Y Return vs Nifty Z-Score])</f>
        <v>39</v>
      </c>
      <c r="AT121">
        <f>_xlfn.RANK.AVG(Table2[[#This Row],[6M Return vs Nifty Z-Score]],Table2[6M Return vs Nifty Z-Score])</f>
        <v>71</v>
      </c>
      <c r="AU121">
        <f>_xlfn.RANK.AVG(Table2[[#This Row],[Sharpe Ratio Z-Score]],Table2[Sharpe Ratio Z-Score])</f>
        <v>433</v>
      </c>
      <c r="AV121">
        <f>(Table2[[#This Row],[Rank 1Y]]+Table2[[#This Row],[Rank 6M]]+Table2[[#This Row],[Rank Sharpe]])/3</f>
        <v>181</v>
      </c>
    </row>
    <row r="122" spans="1:48" x14ac:dyDescent="0.3">
      <c r="A122" t="s">
        <v>1428</v>
      </c>
      <c r="B122" t="s">
        <v>1429</v>
      </c>
      <c r="C122" t="s">
        <v>3145</v>
      </c>
      <c r="D122" t="s">
        <v>21</v>
      </c>
      <c r="E122">
        <v>7529.2404004399996</v>
      </c>
      <c r="F122">
        <v>909.2</v>
      </c>
      <c r="G122">
        <v>87.881912720602401</v>
      </c>
      <c r="H122">
        <f>(Table2[[#This Row],[1Y Return vs Nifty]]-AVERAGE(Table2[1Y Return vs Nifty]))/_xlfn.STDEV.P(Table2[1Y Return vs Nifty])</f>
        <v>0.9870172802404602</v>
      </c>
      <c r="I122">
        <v>13.5681204279567</v>
      </c>
      <c r="J122">
        <f>(Table2[[#This Row],[1M Return vs Nifty]]-AVERAGE(Table2[1M Return vs Nifty]))/_xlfn.STDEV.P(Table2[1M Return vs Nifty])</f>
        <v>1.380599060944526</v>
      </c>
      <c r="K122">
        <v>7.9349553593113704</v>
      </c>
      <c r="L122">
        <f>(Table2[[#This Row],[6M Return vs Nifty]]-AVERAGE(Table2[6M Return vs Nifty]))/_xlfn.STDEV.P(Table2[6M Return vs Nifty])</f>
        <v>6.3481988326670583E-2</v>
      </c>
      <c r="M122">
        <v>-0.63539454273506701</v>
      </c>
      <c r="N122">
        <f>(Table2[[#This Row],[1W Return vs Nifty]]-AVERAGE(Table2[1W Return vs Nifty]))/_xlfn.STDEV.P(Table2[1W Return vs Nifty])</f>
        <v>-0.17148841650179891</v>
      </c>
      <c r="O122">
        <v>908.95</v>
      </c>
      <c r="P122">
        <v>875.87803471428003</v>
      </c>
      <c r="Q122">
        <v>751.81489042939097</v>
      </c>
      <c r="R122">
        <v>44.487790650722097</v>
      </c>
      <c r="S122" s="1">
        <f>(Table2[[#This Row],[Close Price]]-Table2[[#This Row],[20D EMA]])/Table2[[#This Row],[20D EMA]]</f>
        <v>2.750426316078992E-4</v>
      </c>
      <c r="T122" s="1">
        <f>(Table2[[#This Row],[Close Price]]-Table2[[#This Row],[50D EMA]])/Table2[[#This Row],[50D EMA]]</f>
        <v>3.8044070024646708E-2</v>
      </c>
      <c r="U122" s="1">
        <f>(Table2[[#This Row],[Close Price]]-Table2[[#This Row],[200D EMA]])/Table2[[#This Row],[200D EMA]]</f>
        <v>0.20934023996348392</v>
      </c>
      <c r="V122">
        <v>1.7113015143890999</v>
      </c>
      <c r="W122">
        <v>900.15</v>
      </c>
      <c r="X122">
        <v>950.75</v>
      </c>
      <c r="Y122">
        <v>900.15</v>
      </c>
      <c r="Z122">
        <v>950.75</v>
      </c>
      <c r="AA122">
        <v>830</v>
      </c>
      <c r="AB122">
        <v>992.95</v>
      </c>
      <c r="AC122" s="1">
        <f>(Table2[[#This Row],[Close Price]]/Table2[[#This Row],[Day Low]])-1</f>
        <v>1.0053879908904051E-2</v>
      </c>
      <c r="AD122" s="1">
        <f>(Table2[[#This Row],[Day High]]/Table2[[#This Row],[Close Price]])-1</f>
        <v>4.5699516058072875E-2</v>
      </c>
      <c r="AE122" s="1">
        <f>(Table2[[#This Row],[Close Price]]/Table2[[#This Row],[Current Week Low]])-1</f>
        <v>1.0053879908904051E-2</v>
      </c>
      <c r="AF122" s="1">
        <f>(Table2[[#This Row],[Current Week High]]/Table2[[#This Row],[Close Price]])-1</f>
        <v>4.5699516058072875E-2</v>
      </c>
      <c r="AG122" s="1">
        <f>(Table2[[#This Row],[Close Price]]/Table2[[#This Row],[Current Month Low]])-1</f>
        <v>9.5421686746987922E-2</v>
      </c>
      <c r="AH122" s="1">
        <f>(Table2[[#This Row],[Current Month High]]/Table2[[#This Row],[Close Price]])-1</f>
        <v>9.2113946326440876E-2</v>
      </c>
      <c r="AI122">
        <v>9.2113946326440796</v>
      </c>
      <c r="AJ122">
        <v>119.084337349397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0.05</v>
      </c>
      <c r="AM122" t="s">
        <v>3192</v>
      </c>
      <c r="AN122">
        <v>4.07</v>
      </c>
      <c r="AO122" t="s">
        <v>3192</v>
      </c>
      <c r="AP122">
        <v>0.13710780900919201</v>
      </c>
      <c r="AQ122">
        <f>(Table2[[#This Row],[Sharpe Ratio]]-AVERAGE(Table2[Sharpe Ratio]))/_xlfn.STDEV.P(Table2[Sharpe Ratio])</f>
        <v>0.84288316055807744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3.1024930735679352</v>
      </c>
      <c r="AS122">
        <f>_xlfn.RANK.AVG(Table2[[#This Row],[1Y Return vs Nifty Z-Score]],Table2[1Y Return vs Nifty Z-Score])</f>
        <v>107</v>
      </c>
      <c r="AT122">
        <f>_xlfn.RANK.AVG(Table2[[#This Row],[6M Return vs Nifty Z-Score]],Table2[6M Return vs Nifty Z-Score])</f>
        <v>297</v>
      </c>
      <c r="AU122">
        <f>_xlfn.RANK.AVG(Table2[[#This Row],[Sharpe Ratio Z-Score]],Table2[Sharpe Ratio Z-Score])</f>
        <v>139</v>
      </c>
      <c r="AV122">
        <f>(Table2[[#This Row],[Rank 1Y]]+Table2[[#This Row],[Rank 6M]]+Table2[[#This Row],[Rank Sharpe]])/3</f>
        <v>181</v>
      </c>
    </row>
    <row r="123" spans="1:48" x14ac:dyDescent="0.3">
      <c r="A123" t="s">
        <v>186</v>
      </c>
      <c r="B123" t="s">
        <v>187</v>
      </c>
      <c r="C123" t="s">
        <v>3152</v>
      </c>
      <c r="D123" t="s">
        <v>188</v>
      </c>
      <c r="E123">
        <v>140282.614750779</v>
      </c>
      <c r="F123">
        <v>199.37</v>
      </c>
      <c r="G123">
        <v>88.033143738800405</v>
      </c>
      <c r="H123">
        <f>(Table2[[#This Row],[1Y Return vs Nifty]]-AVERAGE(Table2[1Y Return vs Nifty]))/_xlfn.STDEV.P(Table2[1Y Return vs Nifty])</f>
        <v>0.98951499282010713</v>
      </c>
      <c r="I123">
        <v>4.5779673906163296</v>
      </c>
      <c r="J123">
        <f>(Table2[[#This Row],[1M Return vs Nifty]]-AVERAGE(Table2[1M Return vs Nifty]))/_xlfn.STDEV.P(Table2[1M Return vs Nifty])</f>
        <v>0.35597947529497515</v>
      </c>
      <c r="K123">
        <v>44.230017277238296</v>
      </c>
      <c r="L123">
        <f>(Table2[[#This Row],[6M Return vs Nifty]]-AVERAGE(Table2[6M Return vs Nifty]))/_xlfn.STDEV.P(Table2[6M Return vs Nifty])</f>
        <v>1.2617829785430363</v>
      </c>
      <c r="M123">
        <v>-2.6791538468553502</v>
      </c>
      <c r="N123">
        <f>(Table2[[#This Row],[1W Return vs Nifty]]-AVERAGE(Table2[1W Return vs Nifty]))/_xlfn.STDEV.P(Table2[1W Return vs Nifty])</f>
        <v>-0.56294133692308812</v>
      </c>
      <c r="O123">
        <v>204.95</v>
      </c>
      <c r="P123">
        <v>199.15055618838699</v>
      </c>
      <c r="Q123">
        <v>163.18900837960001</v>
      </c>
      <c r="R123">
        <v>36.206309493659198</v>
      </c>
      <c r="S123" s="1">
        <f>(Table2[[#This Row],[Close Price]]-Table2[[#This Row],[20D EMA]])/Table2[[#This Row],[20D EMA]]</f>
        <v>-2.7226152720175575E-2</v>
      </c>
      <c r="T123" s="1">
        <f>(Table2[[#This Row],[Close Price]]-Table2[[#This Row],[50D EMA]])/Table2[[#This Row],[50D EMA]]</f>
        <v>1.1018990647730614E-3</v>
      </c>
      <c r="U123" s="1">
        <f>(Table2[[#This Row],[Close Price]]-Table2[[#This Row],[200D EMA]])/Table2[[#This Row],[200D EMA]]</f>
        <v>0.22171218502803844</v>
      </c>
      <c r="V123">
        <v>0.67433385503393395</v>
      </c>
      <c r="W123">
        <v>199</v>
      </c>
      <c r="X123">
        <v>206.66</v>
      </c>
      <c r="Y123">
        <v>199</v>
      </c>
      <c r="Z123">
        <v>206.66</v>
      </c>
      <c r="AA123">
        <v>195.36</v>
      </c>
      <c r="AB123">
        <v>215.87</v>
      </c>
      <c r="AC123" s="1">
        <f>(Table2[[#This Row],[Close Price]]/Table2[[#This Row],[Day Low]])-1</f>
        <v>1.8592964824120095E-3</v>
      </c>
      <c r="AD123" s="1">
        <f>(Table2[[#This Row],[Day High]]/Table2[[#This Row],[Close Price]])-1</f>
        <v>3.65651803180016E-2</v>
      </c>
      <c r="AE123" s="1">
        <f>(Table2[[#This Row],[Close Price]]/Table2[[#This Row],[Current Week Low]])-1</f>
        <v>1.8592964824120095E-3</v>
      </c>
      <c r="AF123" s="1">
        <f>(Table2[[#This Row],[Current Week High]]/Table2[[#This Row],[Close Price]])-1</f>
        <v>3.65651803180016E-2</v>
      </c>
      <c r="AG123" s="1">
        <f>(Table2[[#This Row],[Close Price]]/Table2[[#This Row],[Current Month Low]])-1</f>
        <v>2.0526208026208081E-2</v>
      </c>
      <c r="AH123" s="1">
        <f>(Table2[[#This Row],[Current Month High]]/Table2[[#This Row],[Close Price]])-1</f>
        <v>8.2760696193008076E-2</v>
      </c>
      <c r="AI123">
        <v>8.8378391934593896</v>
      </c>
      <c r="AJ123">
        <v>129.68894009216501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7.0000000000000007E-2</v>
      </c>
      <c r="AM123" t="s">
        <v>3192</v>
      </c>
      <c r="AN123">
        <v>-2.23</v>
      </c>
      <c r="AO123" t="s">
        <v>3191</v>
      </c>
      <c r="AP123">
        <v>5.3322959802111998E-2</v>
      </c>
      <c r="AQ123">
        <f>(Table2[[#This Row],[Sharpe Ratio]]-AVERAGE(Table2[Sharpe Ratio]))/_xlfn.STDEV.P(Table2[Sharpe Ratio])</f>
        <v>-0.13409958421924728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1.9102365255157832</v>
      </c>
      <c r="AS123">
        <f>_xlfn.RANK.AVG(Table2[[#This Row],[1Y Return vs Nifty Z-Score]],Table2[1Y Return vs Nifty Z-Score])</f>
        <v>106</v>
      </c>
      <c r="AT123">
        <f>_xlfn.RANK.AVG(Table2[[#This Row],[6M Return vs Nifty Z-Score]],Table2[6M Return vs Nifty Z-Score])</f>
        <v>68</v>
      </c>
      <c r="AU123">
        <f>_xlfn.RANK.AVG(Table2[[#This Row],[Sharpe Ratio Z-Score]],Table2[Sharpe Ratio Z-Score])</f>
        <v>370</v>
      </c>
      <c r="AV123">
        <f>(Table2[[#This Row],[Rank 1Y]]+Table2[[#This Row],[Rank 6M]]+Table2[[#This Row],[Rank Sharpe]])/3</f>
        <v>181.33333333333334</v>
      </c>
    </row>
    <row r="124" spans="1:48" x14ac:dyDescent="0.3">
      <c r="A124" t="s">
        <v>345</v>
      </c>
      <c r="B124" t="s">
        <v>346</v>
      </c>
      <c r="C124" t="s">
        <v>3159</v>
      </c>
      <c r="D124" t="s">
        <v>130</v>
      </c>
      <c r="E124">
        <v>72558.644404534905</v>
      </c>
      <c r="F124">
        <v>1995.55</v>
      </c>
      <c r="G124">
        <v>57.175789368170797</v>
      </c>
      <c r="H124">
        <f>(Table2[[#This Row],[1Y Return vs Nifty]]-AVERAGE(Table2[1Y Return vs Nifty]))/_xlfn.STDEV.P(Table2[1Y Return vs Nifty])</f>
        <v>0.47987878786356403</v>
      </c>
      <c r="I124">
        <v>7.7847364248310598</v>
      </c>
      <c r="J124">
        <f>(Table2[[#This Row],[1M Return vs Nifty]]-AVERAGE(Table2[1M Return vs Nifty]))/_xlfn.STDEV.P(Table2[1M Return vs Nifty])</f>
        <v>0.72145916684902989</v>
      </c>
      <c r="K124">
        <v>28.336780638066401</v>
      </c>
      <c r="L124">
        <f>(Table2[[#This Row],[6M Return vs Nifty]]-AVERAGE(Table2[6M Return vs Nifty]))/_xlfn.STDEV.P(Table2[6M Return vs Nifty])</f>
        <v>0.73705922285614978</v>
      </c>
      <c r="M124">
        <v>1.5670671201558899</v>
      </c>
      <c r="N124">
        <f>(Table2[[#This Row],[1W Return vs Nifty]]-AVERAGE(Table2[1W Return vs Nifty]))/_xlfn.STDEV.P(Table2[1W Return vs Nifty])</f>
        <v>0.25036167529543579</v>
      </c>
      <c r="O124">
        <v>1903.13</v>
      </c>
      <c r="P124">
        <v>1845.1829527539201</v>
      </c>
      <c r="Q124">
        <v>1647.801711289</v>
      </c>
      <c r="R124">
        <v>61.897988677005202</v>
      </c>
      <c r="S124" s="1">
        <f>(Table2[[#This Row],[Close Price]]-Table2[[#This Row],[20D EMA]])/Table2[[#This Row],[20D EMA]]</f>
        <v>4.8562105583958973E-2</v>
      </c>
      <c r="T124" s="1">
        <f>(Table2[[#This Row],[Close Price]]-Table2[[#This Row],[50D EMA]])/Table2[[#This Row],[50D EMA]]</f>
        <v>8.1491673777745632E-2</v>
      </c>
      <c r="U124" s="1">
        <f>(Table2[[#This Row],[Close Price]]-Table2[[#This Row],[200D EMA]])/Table2[[#This Row],[200D EMA]]</f>
        <v>0.21103770334051444</v>
      </c>
      <c r="V124">
        <v>1.5897531003424601</v>
      </c>
      <c r="W124">
        <v>1956.15</v>
      </c>
      <c r="X124">
        <v>2018.45</v>
      </c>
      <c r="Y124">
        <v>1956.15</v>
      </c>
      <c r="Z124">
        <v>2018.45</v>
      </c>
      <c r="AA124">
        <v>1714.05</v>
      </c>
      <c r="AB124">
        <v>2065.1999999999998</v>
      </c>
      <c r="AC124" s="1">
        <f>(Table2[[#This Row],[Close Price]]/Table2[[#This Row],[Day Low]])-1</f>
        <v>2.0141604682667458E-2</v>
      </c>
      <c r="AD124" s="1">
        <f>(Table2[[#This Row],[Day High]]/Table2[[#This Row],[Close Price]])-1</f>
        <v>1.1475533061060972E-2</v>
      </c>
      <c r="AE124" s="1">
        <f>(Table2[[#This Row],[Close Price]]/Table2[[#This Row],[Current Week Low]])-1</f>
        <v>2.0141604682667458E-2</v>
      </c>
      <c r="AF124" s="1">
        <f>(Table2[[#This Row],[Current Week High]]/Table2[[#This Row],[Close Price]])-1</f>
        <v>1.1475533061060972E-2</v>
      </c>
      <c r="AG124" s="1">
        <f>(Table2[[#This Row],[Close Price]]/Table2[[#This Row],[Current Month Low]])-1</f>
        <v>0.16423091508415744</v>
      </c>
      <c r="AH124" s="1">
        <f>(Table2[[#This Row],[Current Month High]]/Table2[[#This Row],[Close Price]])-1</f>
        <v>3.4902658414973198E-2</v>
      </c>
      <c r="AI124">
        <v>3.49026584149731</v>
      </c>
      <c r="AJ124">
        <v>89.853486823327898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0.13</v>
      </c>
      <c r="AM124" t="s">
        <v>3192</v>
      </c>
      <c r="AN124">
        <v>8.15</v>
      </c>
      <c r="AO124" t="s">
        <v>3192</v>
      </c>
      <c r="AP124">
        <v>9.4606086205136997E-2</v>
      </c>
      <c r="AQ124">
        <f>(Table2[[#This Row],[Sharpe Ratio]]-AVERAGE(Table2[Sharpe Ratio]))/_xlfn.STDEV.P(Table2[Sharpe Ratio])</f>
        <v>0.34728699733956259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2.5360458502037422</v>
      </c>
      <c r="AS124">
        <f>_xlfn.RANK.AVG(Table2[[#This Row],[1Y Return vs Nifty Z-Score]],Table2[1Y Return vs Nifty Z-Score])</f>
        <v>168</v>
      </c>
      <c r="AT124">
        <f>_xlfn.RANK.AVG(Table2[[#This Row],[6M Return vs Nifty Z-Score]],Table2[6M Return vs Nifty Z-Score])</f>
        <v>123</v>
      </c>
      <c r="AU124">
        <f>_xlfn.RANK.AVG(Table2[[#This Row],[Sharpe Ratio Z-Score]],Table2[Sharpe Ratio Z-Score])</f>
        <v>253</v>
      </c>
      <c r="AV124">
        <f>(Table2[[#This Row],[Rank 1Y]]+Table2[[#This Row],[Rank 6M]]+Table2[[#This Row],[Rank Sharpe]])/3</f>
        <v>181.33333333333334</v>
      </c>
    </row>
    <row r="125" spans="1:48" x14ac:dyDescent="0.3">
      <c r="A125" t="s">
        <v>203</v>
      </c>
      <c r="B125" t="s">
        <v>204</v>
      </c>
      <c r="C125" t="s">
        <v>3146</v>
      </c>
      <c r="D125" t="s">
        <v>54</v>
      </c>
      <c r="E125">
        <v>124583.074560539</v>
      </c>
      <c r="F125">
        <v>3313.3</v>
      </c>
      <c r="G125">
        <v>49.434143371962598</v>
      </c>
      <c r="H125">
        <f>(Table2[[#This Row],[1Y Return vs Nifty]]-AVERAGE(Table2[1Y Return vs Nifty]))/_xlfn.STDEV.P(Table2[1Y Return vs Nifty])</f>
        <v>0.35201873096316227</v>
      </c>
      <c r="I125">
        <v>-2.1270384141077701</v>
      </c>
      <c r="J125">
        <f>(Table2[[#This Row],[1M Return vs Nifty]]-AVERAGE(Table2[1M Return vs Nifty]))/_xlfn.STDEV.P(Table2[1M Return vs Nifty])</f>
        <v>-0.40819886970978037</v>
      </c>
      <c r="K125">
        <v>24.756940400308601</v>
      </c>
      <c r="L125">
        <f>(Table2[[#This Row],[6M Return vs Nifty]]-AVERAGE(Table2[6M Return vs Nifty]))/_xlfn.STDEV.P(Table2[6M Return vs Nifty])</f>
        <v>0.61886887201939389</v>
      </c>
      <c r="M125">
        <v>0.78887447516734099</v>
      </c>
      <c r="N125">
        <f>(Table2[[#This Row],[1W Return vs Nifty]]-AVERAGE(Table2[1W Return vs Nifty]))/_xlfn.STDEV.P(Table2[1W Return vs Nifty])</f>
        <v>0.101309982702771</v>
      </c>
      <c r="O125">
        <v>3374.78</v>
      </c>
      <c r="P125">
        <v>3280.5588005223399</v>
      </c>
      <c r="Q125">
        <v>2765.6434081694501</v>
      </c>
      <c r="R125">
        <v>41.6955951026669</v>
      </c>
      <c r="S125" s="1">
        <f>(Table2[[#This Row],[Close Price]]-Table2[[#This Row],[20D EMA]])/Table2[[#This Row],[20D EMA]]</f>
        <v>-1.8217483806351825E-2</v>
      </c>
      <c r="T125" s="1">
        <f>(Table2[[#This Row],[Close Price]]-Table2[[#This Row],[50D EMA]])/Table2[[#This Row],[50D EMA]]</f>
        <v>9.9803726951783814E-3</v>
      </c>
      <c r="U125" s="1">
        <f>(Table2[[#This Row],[Close Price]]-Table2[[#This Row],[200D EMA]])/Table2[[#This Row],[200D EMA]]</f>
        <v>0.19802140442720276</v>
      </c>
      <c r="V125">
        <v>0.84323673445019198</v>
      </c>
      <c r="W125">
        <v>3272</v>
      </c>
      <c r="X125">
        <v>3383.5</v>
      </c>
      <c r="Y125">
        <v>3272</v>
      </c>
      <c r="Z125">
        <v>3383.5</v>
      </c>
      <c r="AA125">
        <v>3145.75</v>
      </c>
      <c r="AB125">
        <v>3627.8</v>
      </c>
      <c r="AC125" s="1">
        <f>(Table2[[#This Row],[Close Price]]/Table2[[#This Row],[Day Low]])-1</f>
        <v>1.2622249388753115E-2</v>
      </c>
      <c r="AD125" s="1">
        <f>(Table2[[#This Row],[Day High]]/Table2[[#This Row],[Close Price]])-1</f>
        <v>2.1187335888690928E-2</v>
      </c>
      <c r="AE125" s="1">
        <f>(Table2[[#This Row],[Close Price]]/Table2[[#This Row],[Current Week Low]])-1</f>
        <v>1.2622249388753115E-2</v>
      </c>
      <c r="AF125" s="1">
        <f>(Table2[[#This Row],[Current Week High]]/Table2[[#This Row],[Close Price]])-1</f>
        <v>2.1187335888690928E-2</v>
      </c>
      <c r="AG125" s="1">
        <f>(Table2[[#This Row],[Close Price]]/Table2[[#This Row],[Current Month Low]])-1</f>
        <v>5.3262338075180882E-2</v>
      </c>
      <c r="AH125" s="1">
        <f>(Table2[[#This Row],[Current Month High]]/Table2[[#This Row],[Close Price]])-1</f>
        <v>9.4920472036942094E-2</v>
      </c>
      <c r="AI125">
        <v>10.229982192979699</v>
      </c>
      <c r="AJ125">
        <v>88.164806769457897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0.08</v>
      </c>
      <c r="AM125" t="s">
        <v>3192</v>
      </c>
      <c r="AN125">
        <v>-2.82</v>
      </c>
      <c r="AO125" t="s">
        <v>3191</v>
      </c>
      <c r="AP125">
        <v>0.11120479075492</v>
      </c>
      <c r="AQ125">
        <f>(Table2[[#This Row],[Sharpe Ratio]]-AVERAGE(Table2[Sharpe Ratio]))/_xlfn.STDEV.P(Table2[Sharpe Ratio])</f>
        <v>0.5408380758969078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1.2048367918724547</v>
      </c>
      <c r="AS125">
        <f>_xlfn.RANK.AVG(Table2[[#This Row],[1Y Return vs Nifty Z-Score]],Table2[1Y Return vs Nifty Z-Score])</f>
        <v>200</v>
      </c>
      <c r="AT125">
        <f>_xlfn.RANK.AVG(Table2[[#This Row],[6M Return vs Nifty Z-Score]],Table2[6M Return vs Nifty Z-Score])</f>
        <v>143</v>
      </c>
      <c r="AU125">
        <f>_xlfn.RANK.AVG(Table2[[#This Row],[Sharpe Ratio Z-Score]],Table2[Sharpe Ratio Z-Score])</f>
        <v>202</v>
      </c>
      <c r="AV125">
        <f>(Table2[[#This Row],[Rank 1Y]]+Table2[[#This Row],[Rank 6M]]+Table2[[#This Row],[Rank Sharpe]])/3</f>
        <v>181.66666666666666</v>
      </c>
    </row>
    <row r="126" spans="1:48" x14ac:dyDescent="0.3">
      <c r="A126" t="s">
        <v>1008</v>
      </c>
      <c r="B126" t="s">
        <v>1009</v>
      </c>
      <c r="C126" t="s">
        <v>3146</v>
      </c>
      <c r="D126" t="s">
        <v>526</v>
      </c>
      <c r="E126">
        <v>14054.358702584999</v>
      </c>
      <c r="F126">
        <v>147.05000000000001</v>
      </c>
      <c r="G126">
        <v>55.074806407002498</v>
      </c>
      <c r="H126">
        <f>(Table2[[#This Row],[1Y Return vs Nifty]]-AVERAGE(Table2[1Y Return vs Nifty]))/_xlfn.STDEV.P(Table2[1Y Return vs Nifty])</f>
        <v>0.44517921608085437</v>
      </c>
      <c r="I126">
        <v>28.407558096492799</v>
      </c>
      <c r="J126">
        <f>(Table2[[#This Row],[1M Return vs Nifty]]-AVERAGE(Table2[1M Return vs Nifty]))/_xlfn.STDEV.P(Table2[1M Return vs Nifty])</f>
        <v>3.0718693220908198</v>
      </c>
      <c r="K126">
        <v>68.204268970366698</v>
      </c>
      <c r="L126">
        <f>(Table2[[#This Row],[6M Return vs Nifty]]-AVERAGE(Table2[6M Return vs Nifty]))/_xlfn.STDEV.P(Table2[6M Return vs Nifty])</f>
        <v>2.0533057925427713</v>
      </c>
      <c r="M126">
        <v>4.1721478541357602</v>
      </c>
      <c r="N126">
        <f>(Table2[[#This Row],[1W Return vs Nifty]]-AVERAGE(Table2[1W Return vs Nifty]))/_xlfn.STDEV.P(Table2[1W Return vs Nifty])</f>
        <v>0.74932770284759154</v>
      </c>
      <c r="O126">
        <v>146.07</v>
      </c>
      <c r="P126">
        <v>130.55779462500001</v>
      </c>
      <c r="Q126">
        <v>103.74755522961</v>
      </c>
      <c r="R126">
        <v>46.089420613754903</v>
      </c>
      <c r="S126" s="1">
        <f>(Table2[[#This Row],[Close Price]]-Table2[[#This Row],[20D EMA]])/Table2[[#This Row],[20D EMA]]</f>
        <v>6.7091120695558174E-3</v>
      </c>
      <c r="T126" s="1">
        <f>(Table2[[#This Row],[Close Price]]-Table2[[#This Row],[50D EMA]])/Table2[[#This Row],[50D EMA]]</f>
        <v>0.12632110876543534</v>
      </c>
      <c r="U126" s="1">
        <f>(Table2[[#This Row],[Close Price]]-Table2[[#This Row],[200D EMA]])/Table2[[#This Row],[200D EMA]]</f>
        <v>0.41738279687222263</v>
      </c>
      <c r="V126">
        <v>1.3417243040460001</v>
      </c>
      <c r="W126">
        <v>142.71</v>
      </c>
      <c r="X126">
        <v>168.75</v>
      </c>
      <c r="Y126">
        <v>142.71</v>
      </c>
      <c r="Z126">
        <v>168.75</v>
      </c>
      <c r="AA126">
        <v>134.68</v>
      </c>
      <c r="AB126">
        <v>168.75</v>
      </c>
      <c r="AC126" s="1">
        <f>(Table2[[#This Row],[Close Price]]/Table2[[#This Row],[Day Low]])-1</f>
        <v>3.0411323663373402E-2</v>
      </c>
      <c r="AD126" s="1">
        <f>(Table2[[#This Row],[Day High]]/Table2[[#This Row],[Close Price]])-1</f>
        <v>0.14756885413124787</v>
      </c>
      <c r="AE126" s="1">
        <f>(Table2[[#This Row],[Close Price]]/Table2[[#This Row],[Current Week Low]])-1</f>
        <v>3.0411323663373402E-2</v>
      </c>
      <c r="AF126" s="1">
        <f>(Table2[[#This Row],[Current Week High]]/Table2[[#This Row],[Close Price]])-1</f>
        <v>0.14756885413124787</v>
      </c>
      <c r="AG126" s="1">
        <f>(Table2[[#This Row],[Close Price]]/Table2[[#This Row],[Current Month Low]])-1</f>
        <v>9.1847341847341779E-2</v>
      </c>
      <c r="AH126" s="1">
        <f>(Table2[[#This Row],[Current Month High]]/Table2[[#This Row],[Close Price]])-1</f>
        <v>0.14756885413124787</v>
      </c>
      <c r="AI126">
        <v>14.756885413124699</v>
      </c>
      <c r="AJ126">
        <v>113.115942028985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0.39</v>
      </c>
      <c r="AM126" t="s">
        <v>3192</v>
      </c>
      <c r="AN126">
        <v>2.2999999999999998</v>
      </c>
      <c r="AO126" t="s">
        <v>3192</v>
      </c>
      <c r="AP126">
        <v>6.0491040147224E-2</v>
      </c>
      <c r="AQ126">
        <f>(Table2[[#This Row],[Sharpe Ratio]]-AVERAGE(Table2[Sharpe Ratio]))/_xlfn.STDEV.P(Table2[Sharpe Ratio])</f>
        <v>-5.0515369690874785E-2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6.2691666638711618</v>
      </c>
      <c r="AS126">
        <f>_xlfn.RANK.AVG(Table2[[#This Row],[1Y Return vs Nifty Z-Score]],Table2[1Y Return vs Nifty Z-Score])</f>
        <v>176</v>
      </c>
      <c r="AT126">
        <f>_xlfn.RANK.AVG(Table2[[#This Row],[6M Return vs Nifty Z-Score]],Table2[6M Return vs Nifty Z-Score])</f>
        <v>29</v>
      </c>
      <c r="AU126">
        <f>_xlfn.RANK.AVG(Table2[[#This Row],[Sharpe Ratio Z-Score]],Table2[Sharpe Ratio Z-Score])</f>
        <v>344</v>
      </c>
      <c r="AV126">
        <f>(Table2[[#This Row],[Rank 1Y]]+Table2[[#This Row],[Rank 6M]]+Table2[[#This Row],[Rank Sharpe]])/3</f>
        <v>183</v>
      </c>
    </row>
    <row r="127" spans="1:48" x14ac:dyDescent="0.3">
      <c r="A127" t="s">
        <v>740</v>
      </c>
      <c r="B127" t="s">
        <v>741</v>
      </c>
      <c r="C127" t="s">
        <v>3157</v>
      </c>
      <c r="D127" t="s">
        <v>742</v>
      </c>
      <c r="E127">
        <v>22582.522818825</v>
      </c>
      <c r="F127">
        <v>327.64999999999998</v>
      </c>
      <c r="G127">
        <v>78.104099993787401</v>
      </c>
      <c r="H127">
        <f>(Table2[[#This Row],[1Y Return vs Nifty]]-AVERAGE(Table2[1Y Return vs Nifty]))/_xlfn.STDEV.P(Table2[1Y Return vs Nifty])</f>
        <v>0.82552814831368737</v>
      </c>
      <c r="I127">
        <v>10.1915374050295</v>
      </c>
      <c r="J127">
        <f>(Table2[[#This Row],[1M Return vs Nifty]]-AVERAGE(Table2[1M Return vs Nifty]))/_xlfn.STDEV.P(Table2[1M Return vs Nifty])</f>
        <v>0.99576544537723299</v>
      </c>
      <c r="K127">
        <v>52.0132432676806</v>
      </c>
      <c r="L127">
        <f>(Table2[[#This Row],[6M Return vs Nifty]]-AVERAGE(Table2[6M Return vs Nifty]))/_xlfn.STDEV.P(Table2[6M Return vs Nifty])</f>
        <v>1.518750370760602</v>
      </c>
      <c r="M127">
        <v>5.75140462559163</v>
      </c>
      <c r="N127">
        <f>(Table2[[#This Row],[1W Return vs Nifty]]-AVERAGE(Table2[1W Return vs Nifty]))/_xlfn.STDEV.P(Table2[1W Return vs Nifty])</f>
        <v>1.0518117938240468</v>
      </c>
      <c r="O127">
        <v>321.52999999999997</v>
      </c>
      <c r="P127">
        <v>307.63676809003903</v>
      </c>
      <c r="Q127">
        <v>246.966194601513</v>
      </c>
      <c r="R127">
        <v>54.944505286243697</v>
      </c>
      <c r="S127" s="1">
        <f>(Table2[[#This Row],[Close Price]]-Table2[[#This Row],[20D EMA]])/Table2[[#This Row],[20D EMA]]</f>
        <v>1.9033993717538038E-2</v>
      </c>
      <c r="T127" s="1">
        <f>(Table2[[#This Row],[Close Price]]-Table2[[#This Row],[50D EMA]])/Table2[[#This Row],[50D EMA]]</f>
        <v>6.5054746330267921E-2</v>
      </c>
      <c r="U127" s="1">
        <f>(Table2[[#This Row],[Close Price]]-Table2[[#This Row],[200D EMA]])/Table2[[#This Row],[200D EMA]]</f>
        <v>0.32669979601326654</v>
      </c>
      <c r="V127">
        <v>0.42190216903094602</v>
      </c>
      <c r="W127">
        <v>325.05</v>
      </c>
      <c r="X127">
        <v>339.2</v>
      </c>
      <c r="Y127">
        <v>325.05</v>
      </c>
      <c r="Z127">
        <v>339.2</v>
      </c>
      <c r="AA127">
        <v>295.05</v>
      </c>
      <c r="AB127">
        <v>346.6</v>
      </c>
      <c r="AC127" s="1">
        <f>(Table2[[#This Row],[Close Price]]/Table2[[#This Row],[Day Low]])-1</f>
        <v>7.9987694200891468E-3</v>
      </c>
      <c r="AD127" s="1">
        <f>(Table2[[#This Row],[Day High]]/Table2[[#This Row],[Close Price]])-1</f>
        <v>3.5251030062566802E-2</v>
      </c>
      <c r="AE127" s="1">
        <f>(Table2[[#This Row],[Close Price]]/Table2[[#This Row],[Current Week Low]])-1</f>
        <v>7.9987694200891468E-3</v>
      </c>
      <c r="AF127" s="1">
        <f>(Table2[[#This Row],[Current Week High]]/Table2[[#This Row],[Close Price]])-1</f>
        <v>3.5251030062566802E-2</v>
      </c>
      <c r="AG127" s="1">
        <f>(Table2[[#This Row],[Close Price]]/Table2[[#This Row],[Current Month Low]])-1</f>
        <v>0.11048974750042362</v>
      </c>
      <c r="AH127" s="1">
        <f>(Table2[[#This Row],[Current Month High]]/Table2[[#This Row],[Close Price]])-1</f>
        <v>5.7836105600488574E-2</v>
      </c>
      <c r="AI127">
        <v>5.7836105600488503</v>
      </c>
      <c r="AJ127">
        <v>120.937289278489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7.0000000000000007E-2</v>
      </c>
      <c r="AM127" t="s">
        <v>3192</v>
      </c>
      <c r="AN127">
        <v>6.6</v>
      </c>
      <c r="AO127" t="s">
        <v>3192</v>
      </c>
      <c r="AP127">
        <v>5.2627375205241002E-2</v>
      </c>
      <c r="AQ127">
        <f>(Table2[[#This Row],[Sharpe Ratio]]-AVERAGE(Table2[Sharpe Ratio]))/_xlfn.STDEV.P(Table2[Sharpe Ratio])</f>
        <v>-0.14221052736836295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4.2496452309072064</v>
      </c>
      <c r="AS127">
        <f>_xlfn.RANK.AVG(Table2[[#This Row],[1Y Return vs Nifty Z-Score]],Table2[1Y Return vs Nifty Z-Score])</f>
        <v>120</v>
      </c>
      <c r="AT127">
        <f>_xlfn.RANK.AVG(Table2[[#This Row],[6M Return vs Nifty Z-Score]],Table2[6M Return vs Nifty Z-Score])</f>
        <v>58</v>
      </c>
      <c r="AU127">
        <f>_xlfn.RANK.AVG(Table2[[#This Row],[Sharpe Ratio Z-Score]],Table2[Sharpe Ratio Z-Score])</f>
        <v>372</v>
      </c>
      <c r="AV127">
        <f>(Table2[[#This Row],[Rank 1Y]]+Table2[[#This Row],[Rank 6M]]+Table2[[#This Row],[Rank Sharpe]])/3</f>
        <v>183.33333333333334</v>
      </c>
    </row>
    <row r="128" spans="1:48" x14ac:dyDescent="0.3">
      <c r="A128" t="s">
        <v>1094</v>
      </c>
      <c r="B128" t="s">
        <v>1095</v>
      </c>
      <c r="C128" t="s">
        <v>3156</v>
      </c>
      <c r="D128" t="s">
        <v>300</v>
      </c>
      <c r="E128">
        <v>11676.541499000001</v>
      </c>
      <c r="F128">
        <v>1700.35</v>
      </c>
      <c r="G128">
        <v>74.229305197855695</v>
      </c>
      <c r="H128">
        <f>(Table2[[#This Row],[1Y Return vs Nifty]]-AVERAGE(Table2[1Y Return vs Nifty]))/_xlfn.STDEV.P(Table2[1Y Return vs Nifty])</f>
        <v>0.76153252214738276</v>
      </c>
      <c r="I128">
        <v>13.6652810315236</v>
      </c>
      <c r="J128">
        <f>(Table2[[#This Row],[1M Return vs Nifty]]-AVERAGE(Table2[1M Return vs Nifty]))/_xlfn.STDEV.P(Table2[1M Return vs Nifty])</f>
        <v>1.3916725829362748</v>
      </c>
      <c r="K128">
        <v>64.756853398027602</v>
      </c>
      <c r="L128">
        <f>(Table2[[#This Row],[6M Return vs Nifty]]-AVERAGE(Table2[6M Return vs Nifty]))/_xlfn.STDEV.P(Table2[6M Return vs Nifty])</f>
        <v>1.9394875132583147</v>
      </c>
      <c r="M128">
        <v>-1.55770312881307</v>
      </c>
      <c r="N128">
        <f>(Table2[[#This Row],[1W Return vs Nifty]]-AVERAGE(Table2[1W Return vs Nifty]))/_xlfn.STDEV.P(Table2[1W Return vs Nifty])</f>
        <v>-0.34814346038196398</v>
      </c>
      <c r="O128">
        <v>1705.32</v>
      </c>
      <c r="P128">
        <v>1591.3963678615301</v>
      </c>
      <c r="Q128">
        <v>1264.54632209909</v>
      </c>
      <c r="R128">
        <v>44.793470502818202</v>
      </c>
      <c r="S128" s="1">
        <f>(Table2[[#This Row],[Close Price]]-Table2[[#This Row],[20D EMA]])/Table2[[#This Row],[20D EMA]]</f>
        <v>-2.9144090258719931E-3</v>
      </c>
      <c r="T128" s="1">
        <f>(Table2[[#This Row],[Close Price]]-Table2[[#This Row],[50D EMA]])/Table2[[#This Row],[50D EMA]]</f>
        <v>6.8464170422154746E-2</v>
      </c>
      <c r="U128" s="1">
        <f>(Table2[[#This Row],[Close Price]]-Table2[[#This Row],[200D EMA]])/Table2[[#This Row],[200D EMA]]</f>
        <v>0.34463243479882599</v>
      </c>
      <c r="V128">
        <v>0.83250989312103196</v>
      </c>
      <c r="W128">
        <v>1678.5</v>
      </c>
      <c r="X128">
        <v>1785</v>
      </c>
      <c r="Y128">
        <v>1678.5</v>
      </c>
      <c r="Z128">
        <v>1785</v>
      </c>
      <c r="AA128">
        <v>1581.05</v>
      </c>
      <c r="AB128">
        <v>1880.95</v>
      </c>
      <c r="AC128" s="1">
        <f>(Table2[[#This Row],[Close Price]]/Table2[[#This Row],[Day Low]])-1</f>
        <v>1.3017575215966692E-2</v>
      </c>
      <c r="AD128" s="1">
        <f>(Table2[[#This Row],[Day High]]/Table2[[#This Row],[Close Price]])-1</f>
        <v>4.9783868027170941E-2</v>
      </c>
      <c r="AE128" s="1">
        <f>(Table2[[#This Row],[Close Price]]/Table2[[#This Row],[Current Week Low]])-1</f>
        <v>1.3017575215966692E-2</v>
      </c>
      <c r="AF128" s="1">
        <f>(Table2[[#This Row],[Current Week High]]/Table2[[#This Row],[Close Price]])-1</f>
        <v>4.9783868027170941E-2</v>
      </c>
      <c r="AG128" s="1">
        <f>(Table2[[#This Row],[Close Price]]/Table2[[#This Row],[Current Month Low]])-1</f>
        <v>7.5456184181398323E-2</v>
      </c>
      <c r="AH128" s="1">
        <f>(Table2[[#This Row],[Current Month High]]/Table2[[#This Row],[Close Price]])-1</f>
        <v>0.10621342664745503</v>
      </c>
      <c r="AI128">
        <v>10.6213426647455</v>
      </c>
      <c r="AJ128">
        <v>107.35975609755999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0.37</v>
      </c>
      <c r="AM128" t="s">
        <v>3192</v>
      </c>
      <c r="AN128">
        <v>5.52</v>
      </c>
      <c r="AO128" t="s">
        <v>3192</v>
      </c>
      <c r="AP128">
        <v>4.8863493162482001E-2</v>
      </c>
      <c r="AQ128">
        <f>(Table2[[#This Row],[Sharpe Ratio]]-AVERAGE(Table2[Sharpe Ratio]))/_xlfn.STDEV.P(Table2[Sharpe Ratio])</f>
        <v>-0.1860997011742882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3.5584494567857199</v>
      </c>
      <c r="AS128">
        <f>_xlfn.RANK.AVG(Table2[[#This Row],[1Y Return vs Nifty Z-Score]],Table2[1Y Return vs Nifty Z-Score])</f>
        <v>127</v>
      </c>
      <c r="AT128">
        <f>_xlfn.RANK.AVG(Table2[[#This Row],[6M Return vs Nifty Z-Score]],Table2[6M Return vs Nifty Z-Score])</f>
        <v>34</v>
      </c>
      <c r="AU128">
        <f>_xlfn.RANK.AVG(Table2[[#This Row],[Sharpe Ratio Z-Score]],Table2[Sharpe Ratio Z-Score])</f>
        <v>389</v>
      </c>
      <c r="AV128">
        <f>(Table2[[#This Row],[Rank 1Y]]+Table2[[#This Row],[Rank 6M]]+Table2[[#This Row],[Rank Sharpe]])/3</f>
        <v>183.33333333333334</v>
      </c>
    </row>
    <row r="129" spans="1:48" x14ac:dyDescent="0.3">
      <c r="A129" t="s">
        <v>93</v>
      </c>
      <c r="B129" t="s">
        <v>94</v>
      </c>
      <c r="C129" t="s">
        <v>3152</v>
      </c>
      <c r="D129" t="s">
        <v>95</v>
      </c>
      <c r="E129">
        <v>293234.45128039998</v>
      </c>
      <c r="F129">
        <v>10500.5</v>
      </c>
      <c r="G129">
        <v>67.454225929279204</v>
      </c>
      <c r="H129">
        <f>(Table2[[#This Row],[1Y Return vs Nifty]]-AVERAGE(Table2[1Y Return vs Nifty]))/_xlfn.STDEV.P(Table2[1Y Return vs Nifty])</f>
        <v>0.6496361604164006</v>
      </c>
      <c r="I129">
        <v>-12.7736348747659</v>
      </c>
      <c r="J129">
        <f>(Table2[[#This Row],[1M Return vs Nifty]]-AVERAGE(Table2[1M Return vs Nifty]))/_xlfn.STDEV.P(Table2[1M Return vs Nifty])</f>
        <v>-1.6216054945790628</v>
      </c>
      <c r="K129">
        <v>7.4878092747839702</v>
      </c>
      <c r="L129">
        <f>(Table2[[#This Row],[6M Return vs Nifty]]-AVERAGE(Table2[6M Return vs Nifty]))/_xlfn.STDEV.P(Table2[6M Return vs Nifty])</f>
        <v>4.8719219852210331E-2</v>
      </c>
      <c r="M129">
        <v>-14.221353537749</v>
      </c>
      <c r="N129">
        <f>(Table2[[#This Row],[1W Return vs Nifty]]-AVERAGE(Table2[1W Return vs Nifty]))/_xlfn.STDEV.P(Table2[1W Return vs Nifty])</f>
        <v>-2.7736849249655404</v>
      </c>
      <c r="O129">
        <v>11380.37</v>
      </c>
      <c r="P129">
        <v>11131.492238835501</v>
      </c>
      <c r="Q129">
        <v>9364.3937726891909</v>
      </c>
      <c r="R129">
        <v>30.8620417293873</v>
      </c>
      <c r="S129" s="1">
        <f>(Table2[[#This Row],[Close Price]]-Table2[[#This Row],[20D EMA]])/Table2[[#This Row],[20D EMA]]</f>
        <v>-7.7314709451450234E-2</v>
      </c>
      <c r="T129" s="1">
        <f>(Table2[[#This Row],[Close Price]]-Table2[[#This Row],[50D EMA]])/Table2[[#This Row],[50D EMA]]</f>
        <v>-5.6685323521503954E-2</v>
      </c>
      <c r="U129" s="1">
        <f>(Table2[[#This Row],[Close Price]]-Table2[[#This Row],[200D EMA]])/Table2[[#This Row],[200D EMA]]</f>
        <v>0.12132191948444211</v>
      </c>
      <c r="V129">
        <v>1.7774703654697299</v>
      </c>
      <c r="W129">
        <v>9881.4</v>
      </c>
      <c r="X129">
        <v>10829.85</v>
      </c>
      <c r="Y129">
        <v>9881.4</v>
      </c>
      <c r="Z129">
        <v>10829.85</v>
      </c>
      <c r="AA129">
        <v>9841.1</v>
      </c>
      <c r="AB129">
        <v>12500</v>
      </c>
      <c r="AC129" s="1">
        <f>(Table2[[#This Row],[Close Price]]/Table2[[#This Row],[Day Low]])-1</f>
        <v>6.2653065355111615E-2</v>
      </c>
      <c r="AD129" s="1">
        <f>(Table2[[#This Row],[Day High]]/Table2[[#This Row],[Close Price]])-1</f>
        <v>3.1365173086995934E-2</v>
      </c>
      <c r="AE129" s="1">
        <f>(Table2[[#This Row],[Close Price]]/Table2[[#This Row],[Current Week Low]])-1</f>
        <v>6.2653065355111615E-2</v>
      </c>
      <c r="AF129" s="1">
        <f>(Table2[[#This Row],[Current Week High]]/Table2[[#This Row],[Close Price]])-1</f>
        <v>3.1365173086995934E-2</v>
      </c>
      <c r="AG129" s="1">
        <f>(Table2[[#This Row],[Close Price]]/Table2[[#This Row],[Current Month Low]])-1</f>
        <v>6.700470475861442E-2</v>
      </c>
      <c r="AH129" s="1">
        <f>(Table2[[#This Row],[Current Month High]]/Table2[[#This Row],[Close Price]])-1</f>
        <v>0.19041950383315087</v>
      </c>
      <c r="AI129">
        <v>21.651349935717299</v>
      </c>
      <c r="AJ129">
        <v>100.54430863254299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0.13</v>
      </c>
      <c r="AM129" t="s">
        <v>3192</v>
      </c>
      <c r="AN129">
        <v>-11.06</v>
      </c>
      <c r="AO129" t="s">
        <v>3191</v>
      </c>
      <c r="AP129">
        <v>0.14825683252549801</v>
      </c>
      <c r="AQ129">
        <f>(Table2[[#This Row],[Sharpe Ratio]]-AVERAGE(Table2[Sharpe Ratio]))/_xlfn.STDEV.P(Table2[Sharpe Ratio])</f>
        <v>0.97288761481956643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-2.7240474244564257</v>
      </c>
      <c r="AS129">
        <f>_xlfn.RANK.AVG(Table2[[#This Row],[1Y Return vs Nifty Z-Score]],Table2[1Y Return vs Nifty Z-Score])</f>
        <v>136</v>
      </c>
      <c r="AT129">
        <f>_xlfn.RANK.AVG(Table2[[#This Row],[6M Return vs Nifty Z-Score]],Table2[6M Return vs Nifty Z-Score])</f>
        <v>302</v>
      </c>
      <c r="AU129">
        <f>_xlfn.RANK.AVG(Table2[[#This Row],[Sharpe Ratio Z-Score]],Table2[Sharpe Ratio Z-Score])</f>
        <v>116</v>
      </c>
      <c r="AV129">
        <f>(Table2[[#This Row],[Rank 1Y]]+Table2[[#This Row],[Rank 6M]]+Table2[[#This Row],[Rank Sharpe]])/3</f>
        <v>184.66666666666666</v>
      </c>
    </row>
    <row r="130" spans="1:48" x14ac:dyDescent="0.3">
      <c r="A130" t="s">
        <v>1235</v>
      </c>
      <c r="B130" t="s">
        <v>1236</v>
      </c>
      <c r="C130" t="s">
        <v>3152</v>
      </c>
      <c r="D130" t="s">
        <v>188</v>
      </c>
      <c r="E130">
        <v>9534.8653345349994</v>
      </c>
      <c r="F130">
        <v>1544.85</v>
      </c>
      <c r="G130">
        <v>45.3133265976941</v>
      </c>
      <c r="H130">
        <f>(Table2[[#This Row],[1Y Return vs Nifty]]-AVERAGE(Table2[1Y Return vs Nifty]))/_xlfn.STDEV.P(Table2[1Y Return vs Nifty])</f>
        <v>0.28395983657659823</v>
      </c>
      <c r="I130">
        <v>-3.2912015326397901</v>
      </c>
      <c r="J130">
        <f>(Table2[[#This Row],[1M Return vs Nifty]]-AVERAGE(Table2[1M Return vs Nifty]))/_xlfn.STDEV.P(Table2[1M Return vs Nifty])</f>
        <v>-0.54088007404349991</v>
      </c>
      <c r="K130">
        <v>37.165533326256799</v>
      </c>
      <c r="L130">
        <f>(Table2[[#This Row],[6M Return vs Nifty]]-AVERAGE(Table2[6M Return vs Nifty]))/_xlfn.STDEV.P(Table2[6M Return vs Nifty])</f>
        <v>1.0285452413276737</v>
      </c>
      <c r="M130">
        <v>-3.0838128280953598</v>
      </c>
      <c r="N130">
        <f>(Table2[[#This Row],[1W Return vs Nifty]]-AVERAGE(Table2[1W Return vs Nifty]))/_xlfn.STDEV.P(Table2[1W Return vs Nifty])</f>
        <v>-0.64044798834811456</v>
      </c>
      <c r="O130">
        <v>1587.33</v>
      </c>
      <c r="P130">
        <v>1535.1277830782601</v>
      </c>
      <c r="Q130">
        <v>1275.5379063115399</v>
      </c>
      <c r="R130">
        <v>35.785387832498103</v>
      </c>
      <c r="S130" s="1">
        <f>(Table2[[#This Row],[Close Price]]-Table2[[#This Row],[20D EMA]])/Table2[[#This Row],[20D EMA]]</f>
        <v>-2.67619209616148E-2</v>
      </c>
      <c r="T130" s="1">
        <f>(Table2[[#This Row],[Close Price]]-Table2[[#This Row],[50D EMA]])/Table2[[#This Row],[50D EMA]]</f>
        <v>6.3331645931419944E-3</v>
      </c>
      <c r="U130" s="1">
        <f>(Table2[[#This Row],[Close Price]]-Table2[[#This Row],[200D EMA]])/Table2[[#This Row],[200D EMA]]</f>
        <v>0.21113609588226745</v>
      </c>
      <c r="V130">
        <v>0.70887060637432897</v>
      </c>
      <c r="W130">
        <v>1526.25</v>
      </c>
      <c r="X130">
        <v>1575</v>
      </c>
      <c r="Y130">
        <v>1526.25</v>
      </c>
      <c r="Z130">
        <v>1575</v>
      </c>
      <c r="AA130">
        <v>1519</v>
      </c>
      <c r="AB130">
        <v>1697</v>
      </c>
      <c r="AC130" s="1">
        <f>(Table2[[#This Row],[Close Price]]/Table2[[#This Row],[Day Low]])-1</f>
        <v>1.2186732186732163E-2</v>
      </c>
      <c r="AD130" s="1">
        <f>(Table2[[#This Row],[Day High]]/Table2[[#This Row],[Close Price]])-1</f>
        <v>1.9516457908534957E-2</v>
      </c>
      <c r="AE130" s="1">
        <f>(Table2[[#This Row],[Close Price]]/Table2[[#This Row],[Current Week Low]])-1</f>
        <v>1.2186732186732163E-2</v>
      </c>
      <c r="AF130" s="1">
        <f>(Table2[[#This Row],[Current Week High]]/Table2[[#This Row],[Close Price]])-1</f>
        <v>1.9516457908534957E-2</v>
      </c>
      <c r="AG130" s="1">
        <f>(Table2[[#This Row],[Close Price]]/Table2[[#This Row],[Current Month Low]])-1</f>
        <v>1.7017774851876277E-2</v>
      </c>
      <c r="AH130" s="1">
        <f>(Table2[[#This Row],[Current Month High]]/Table2[[#This Row],[Close Price]])-1</f>
        <v>9.8488526394148401E-2</v>
      </c>
      <c r="AI130">
        <v>13.8168754247985</v>
      </c>
      <c r="AJ130">
        <v>88.281535648994506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0.13</v>
      </c>
      <c r="AM130" t="s">
        <v>3192</v>
      </c>
      <c r="AN130">
        <v>-4.3499999999999996</v>
      </c>
      <c r="AO130" t="s">
        <v>3191</v>
      </c>
      <c r="AP130">
        <v>9.3941703906915003E-2</v>
      </c>
      <c r="AQ130">
        <f>(Table2[[#This Row],[Sharpe Ratio]]-AVERAGE(Table2[Sharpe Ratio]))/_xlfn.STDEV.P(Table2[Sharpe Ratio])</f>
        <v>0.33953989213568353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0.47071690764834095</v>
      </c>
      <c r="AS130">
        <f>_xlfn.RANK.AVG(Table2[[#This Row],[1Y Return vs Nifty Z-Score]],Table2[1Y Return vs Nifty Z-Score])</f>
        <v>217</v>
      </c>
      <c r="AT130">
        <f>_xlfn.RANK.AVG(Table2[[#This Row],[6M Return vs Nifty Z-Score]],Table2[6M Return vs Nifty Z-Score])</f>
        <v>86</v>
      </c>
      <c r="AU130">
        <f>_xlfn.RANK.AVG(Table2[[#This Row],[Sharpe Ratio Z-Score]],Table2[Sharpe Ratio Z-Score])</f>
        <v>254</v>
      </c>
      <c r="AV130">
        <f>(Table2[[#This Row],[Rank 1Y]]+Table2[[#This Row],[Rank 6M]]+Table2[[#This Row],[Rank Sharpe]])/3</f>
        <v>185.66666666666666</v>
      </c>
    </row>
    <row r="131" spans="1:48" x14ac:dyDescent="0.3">
      <c r="A131" t="s">
        <v>853</v>
      </c>
      <c r="B131" t="s">
        <v>854</v>
      </c>
      <c r="C131" t="s">
        <v>3150</v>
      </c>
      <c r="D131" t="s">
        <v>51</v>
      </c>
      <c r="E131">
        <v>18480.375</v>
      </c>
      <c r="F131">
        <v>7392.15</v>
      </c>
      <c r="G131">
        <v>34.584865288811798</v>
      </c>
      <c r="H131">
        <f>(Table2[[#This Row],[1Y Return vs Nifty]]-AVERAGE(Table2[1Y Return vs Nifty]))/_xlfn.STDEV.P(Table2[1Y Return vs Nifty])</f>
        <v>0.1067699115814074</v>
      </c>
      <c r="I131">
        <v>12.294370427952501</v>
      </c>
      <c r="J131">
        <f>(Table2[[#This Row],[1M Return vs Nifty]]-AVERAGE(Table2[1M Return vs Nifty]))/_xlfn.STDEV.P(Table2[1M Return vs Nifty])</f>
        <v>1.2354280953553218</v>
      </c>
      <c r="K131">
        <v>29.072936752173401</v>
      </c>
      <c r="L131">
        <f>(Table2[[#This Row],[6M Return vs Nifty]]-AVERAGE(Table2[6M Return vs Nifty]))/_xlfn.STDEV.P(Table2[6M Return vs Nifty])</f>
        <v>0.76136381289881183</v>
      </c>
      <c r="M131">
        <v>-2.2086520892491701</v>
      </c>
      <c r="N131">
        <f>(Table2[[#This Row],[1W Return vs Nifty]]-AVERAGE(Table2[1W Return vs Nifty]))/_xlfn.STDEV.P(Table2[1W Return vs Nifty])</f>
        <v>-0.47282344157847611</v>
      </c>
      <c r="O131">
        <v>7504.4</v>
      </c>
      <c r="P131">
        <v>7202.2262269409903</v>
      </c>
      <c r="Q131">
        <v>6253.83560849488</v>
      </c>
      <c r="R131">
        <v>39.607327391082102</v>
      </c>
      <c r="S131" s="1">
        <f>(Table2[[#This Row],[Close Price]]-Table2[[#This Row],[20D EMA]])/Table2[[#This Row],[20D EMA]]</f>
        <v>-1.4957891370396034E-2</v>
      </c>
      <c r="T131" s="1">
        <f>(Table2[[#This Row],[Close Price]]-Table2[[#This Row],[50D EMA]])/Table2[[#This Row],[50D EMA]]</f>
        <v>2.6370148211753118E-2</v>
      </c>
      <c r="U131" s="1">
        <f>(Table2[[#This Row],[Close Price]]-Table2[[#This Row],[200D EMA]])/Table2[[#This Row],[200D EMA]]</f>
        <v>0.18201859830771591</v>
      </c>
      <c r="V131">
        <v>1.51174991234527</v>
      </c>
      <c r="W131">
        <v>7311.5</v>
      </c>
      <c r="X131">
        <v>7550</v>
      </c>
      <c r="Y131">
        <v>7311.5</v>
      </c>
      <c r="Z131">
        <v>7550</v>
      </c>
      <c r="AA131">
        <v>7306.05</v>
      </c>
      <c r="AB131">
        <v>8139</v>
      </c>
      <c r="AC131" s="1">
        <f>(Table2[[#This Row],[Close Price]]/Table2[[#This Row],[Day Low]])-1</f>
        <v>1.103056828284199E-2</v>
      </c>
      <c r="AD131" s="1">
        <f>(Table2[[#This Row],[Day High]]/Table2[[#This Row],[Close Price]])-1</f>
        <v>2.1353733352272419E-2</v>
      </c>
      <c r="AE131" s="1">
        <f>(Table2[[#This Row],[Close Price]]/Table2[[#This Row],[Current Week Low]])-1</f>
        <v>1.103056828284199E-2</v>
      </c>
      <c r="AF131" s="1">
        <f>(Table2[[#This Row],[Current Week High]]/Table2[[#This Row],[Close Price]])-1</f>
        <v>2.1353733352272419E-2</v>
      </c>
      <c r="AG131" s="1">
        <f>(Table2[[#This Row],[Close Price]]/Table2[[#This Row],[Current Month Low]])-1</f>
        <v>1.1784753731496345E-2</v>
      </c>
      <c r="AH131" s="1">
        <f>(Table2[[#This Row],[Current Month High]]/Table2[[#This Row],[Close Price]])-1</f>
        <v>0.10103285241776749</v>
      </c>
      <c r="AI131">
        <v>10.1032852417767</v>
      </c>
      <c r="AJ131">
        <v>65.187709497206697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-0.01</v>
      </c>
      <c r="AM131" t="s">
        <v>3191</v>
      </c>
      <c r="AN131">
        <v>-3.2</v>
      </c>
      <c r="AO131" t="s">
        <v>3191</v>
      </c>
      <c r="AP131">
        <v>0.11396521315043399</v>
      </c>
      <c r="AQ131">
        <f>(Table2[[#This Row],[Sharpe Ratio]]-AVERAGE(Table2[Sharpe Ratio]))/_xlfn.STDEV.P(Table2[Sharpe Ratio])</f>
        <v>0.57302629458127308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2.2037646728383384</v>
      </c>
      <c r="AS131">
        <f>_xlfn.RANK.AVG(Table2[[#This Row],[1Y Return vs Nifty Z-Score]],Table2[1Y Return vs Nifty Z-Score])</f>
        <v>260</v>
      </c>
      <c r="AT131">
        <f>_xlfn.RANK.AVG(Table2[[#This Row],[6M Return vs Nifty Z-Score]],Table2[6M Return vs Nifty Z-Score])</f>
        <v>118</v>
      </c>
      <c r="AU131">
        <f>_xlfn.RANK.AVG(Table2[[#This Row],[Sharpe Ratio Z-Score]],Table2[Sharpe Ratio Z-Score])</f>
        <v>192</v>
      </c>
      <c r="AV131">
        <f>(Table2[[#This Row],[Rank 1Y]]+Table2[[#This Row],[Rank 6M]]+Table2[[#This Row],[Rank Sharpe]])/3</f>
        <v>190</v>
      </c>
    </row>
    <row r="132" spans="1:48" x14ac:dyDescent="0.3">
      <c r="A132" t="s">
        <v>175</v>
      </c>
      <c r="B132" t="s">
        <v>176</v>
      </c>
      <c r="C132" t="s">
        <v>3146</v>
      </c>
      <c r="D132" t="s">
        <v>143</v>
      </c>
      <c r="E132">
        <v>153108.22115520001</v>
      </c>
      <c r="F132">
        <v>463.95</v>
      </c>
      <c r="G132">
        <v>63.2214046475126</v>
      </c>
      <c r="H132">
        <f>(Table2[[#This Row],[1Y Return vs Nifty]]-AVERAGE(Table2[1Y Return vs Nifty]))/_xlfn.STDEV.P(Table2[1Y Return vs Nifty])</f>
        <v>0.57972741359421454</v>
      </c>
      <c r="I132">
        <v>1.46995270154062</v>
      </c>
      <c r="J132">
        <f>(Table2[[#This Row],[1M Return vs Nifty]]-AVERAGE(Table2[1M Return vs Nifty]))/_xlfn.STDEV.P(Table2[1M Return vs Nifty])</f>
        <v>1.7549465593022196E-3</v>
      </c>
      <c r="K132">
        <v>2.8459954914493202</v>
      </c>
      <c r="L132">
        <f>(Table2[[#This Row],[6M Return vs Nifty]]-AVERAGE(Table2[6M Return vs Nifty]))/_xlfn.STDEV.P(Table2[6M Return vs Nifty])</f>
        <v>-0.10453275876536985</v>
      </c>
      <c r="M132">
        <v>2.2445198025316899</v>
      </c>
      <c r="N132">
        <f>(Table2[[#This Row],[1W Return vs Nifty]]-AVERAGE(Table2[1W Return vs Nifty]))/_xlfn.STDEV.P(Table2[1W Return vs Nifty])</f>
        <v>0.3801180660938091</v>
      </c>
      <c r="O132">
        <v>477.22</v>
      </c>
      <c r="P132">
        <v>491.13818757906</v>
      </c>
      <c r="Q132">
        <v>449.34706852794602</v>
      </c>
      <c r="R132">
        <v>40.2983871808486</v>
      </c>
      <c r="S132" s="1">
        <f>(Table2[[#This Row],[Close Price]]-Table2[[#This Row],[20D EMA]])/Table2[[#This Row],[20D EMA]]</f>
        <v>-2.7806881522149194E-2</v>
      </c>
      <c r="T132" s="1">
        <f>(Table2[[#This Row],[Close Price]]-Table2[[#This Row],[50D EMA]])/Table2[[#This Row],[50D EMA]]</f>
        <v>-5.535751091373535E-2</v>
      </c>
      <c r="U132" s="1">
        <f>(Table2[[#This Row],[Close Price]]-Table2[[#This Row],[200D EMA]])/Table2[[#This Row],[200D EMA]]</f>
        <v>3.2498112249609065E-2</v>
      </c>
      <c r="V132">
        <v>0.77205959970990901</v>
      </c>
      <c r="W132">
        <v>460.1</v>
      </c>
      <c r="X132">
        <v>474.45</v>
      </c>
      <c r="Y132">
        <v>460.1</v>
      </c>
      <c r="Z132">
        <v>474.45</v>
      </c>
      <c r="AA132">
        <v>432.4</v>
      </c>
      <c r="AB132">
        <v>505.05</v>
      </c>
      <c r="AC132" s="1">
        <f>(Table2[[#This Row],[Close Price]]/Table2[[#This Row],[Day Low]])-1</f>
        <v>8.3677461421429733E-3</v>
      </c>
      <c r="AD132" s="1">
        <f>(Table2[[#This Row],[Day High]]/Table2[[#This Row],[Close Price]])-1</f>
        <v>2.2631749110895605E-2</v>
      </c>
      <c r="AE132" s="1">
        <f>(Table2[[#This Row],[Close Price]]/Table2[[#This Row],[Current Week Low]])-1</f>
        <v>8.3677461421429733E-3</v>
      </c>
      <c r="AF132" s="1">
        <f>(Table2[[#This Row],[Current Week High]]/Table2[[#This Row],[Close Price]])-1</f>
        <v>2.2631749110895605E-2</v>
      </c>
      <c r="AG132" s="1">
        <f>(Table2[[#This Row],[Close Price]]/Table2[[#This Row],[Current Month Low]])-1</f>
        <v>7.2964847363552243E-2</v>
      </c>
      <c r="AH132" s="1">
        <f>(Table2[[#This Row],[Current Month High]]/Table2[[#This Row],[Close Price]])-1</f>
        <v>8.8587132234076993E-2</v>
      </c>
      <c r="AI132">
        <v>25.013471279232601</v>
      </c>
      <c r="AJ132">
        <v>105.742793791574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-0.16</v>
      </c>
      <c r="AM132" t="s">
        <v>3191</v>
      </c>
      <c r="AN132">
        <v>-0.77</v>
      </c>
      <c r="AO132" t="s">
        <v>3191</v>
      </c>
      <c r="AP132">
        <v>0.18693594956947801</v>
      </c>
      <c r="AQ132">
        <f>(Table2[[#This Row],[Sharpe Ratio]]-AVERAGE(Table2[Sharpe Ratio]))/_xlfn.STDEV.P(Table2[Sharpe Ratio])</f>
        <v>1.4239098496605374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154</v>
      </c>
      <c r="AT132">
        <f>_xlfn.RANK.AVG(Table2[[#This Row],[6M Return vs Nifty Z-Score]],Table2[6M Return vs Nifty Z-Score])</f>
        <v>354</v>
      </c>
      <c r="AU132">
        <f>_xlfn.RANK.AVG(Table2[[#This Row],[Sharpe Ratio Z-Score]],Table2[Sharpe Ratio Z-Score])</f>
        <v>63</v>
      </c>
      <c r="AV132">
        <f>(Table2[[#This Row],[Rank 1Y]]+Table2[[#This Row],[Rank 6M]]+Table2[[#This Row],[Rank Sharpe]])/3</f>
        <v>190.33333333333334</v>
      </c>
    </row>
    <row r="133" spans="1:48" x14ac:dyDescent="0.3">
      <c r="A133" t="s">
        <v>303</v>
      </c>
      <c r="B133" t="s">
        <v>304</v>
      </c>
      <c r="C133" t="s">
        <v>3144</v>
      </c>
      <c r="D133" t="s">
        <v>18</v>
      </c>
      <c r="E133">
        <v>88336.551793254999</v>
      </c>
      <c r="F133">
        <v>415.15</v>
      </c>
      <c r="G133">
        <v>123.08442853981801</v>
      </c>
      <c r="H133">
        <f>(Table2[[#This Row],[1Y Return vs Nifty]]-AVERAGE(Table2[1Y Return vs Nifty]))/_xlfn.STDEV.P(Table2[1Y Return vs Nifty])</f>
        <v>1.5684176281621753</v>
      </c>
      <c r="I133">
        <v>12.2488540877064</v>
      </c>
      <c r="J133">
        <f>(Table2[[#This Row],[1M Return vs Nifty]]-AVERAGE(Table2[1M Return vs Nifty]))/_xlfn.STDEV.P(Table2[1M Return vs Nifty])</f>
        <v>1.2302405380924435</v>
      </c>
      <c r="K133">
        <v>14.6635502319544</v>
      </c>
      <c r="L133">
        <f>(Table2[[#This Row],[6M Return vs Nifty]]-AVERAGE(Table2[6M Return vs Nifty]))/_xlfn.STDEV.P(Table2[6M Return vs Nifty])</f>
        <v>0.28563016696555227</v>
      </c>
      <c r="M133">
        <v>9.5778786871224906</v>
      </c>
      <c r="N133">
        <f>(Table2[[#This Row],[1W Return vs Nifty]]-AVERAGE(Table2[1W Return vs Nifty]))/_xlfn.STDEV.P(Table2[1W Return vs Nifty])</f>
        <v>1.7847182781066062</v>
      </c>
      <c r="O133">
        <v>415.48</v>
      </c>
      <c r="P133">
        <v>406.19064801219702</v>
      </c>
      <c r="Q133">
        <v>349.61445637604999</v>
      </c>
      <c r="R133">
        <v>48.473011387629697</v>
      </c>
      <c r="S133" s="1">
        <f>(Table2[[#This Row],[Close Price]]-Table2[[#This Row],[20D EMA]])/Table2[[#This Row],[20D EMA]]</f>
        <v>-7.9426205834225692E-4</v>
      </c>
      <c r="T133" s="1">
        <f>(Table2[[#This Row],[Close Price]]-Table2[[#This Row],[50D EMA]])/Table2[[#This Row],[50D EMA]]</f>
        <v>2.205701197614459E-2</v>
      </c>
      <c r="U133" s="1">
        <f>(Table2[[#This Row],[Close Price]]-Table2[[#This Row],[200D EMA]])/Table2[[#This Row],[200D EMA]]</f>
        <v>0.18745089749223379</v>
      </c>
      <c r="V133">
        <v>0.87342328136505498</v>
      </c>
      <c r="W133">
        <v>413.85</v>
      </c>
      <c r="X133">
        <v>436.3</v>
      </c>
      <c r="Y133">
        <v>413.85</v>
      </c>
      <c r="Z133">
        <v>436.3</v>
      </c>
      <c r="AA133">
        <v>381.5</v>
      </c>
      <c r="AB133">
        <v>446.05</v>
      </c>
      <c r="AC133" s="1">
        <f>(Table2[[#This Row],[Close Price]]/Table2[[#This Row],[Day Low]])-1</f>
        <v>3.1412347468888768E-3</v>
      </c>
      <c r="AD133" s="1">
        <f>(Table2[[#This Row],[Day High]]/Table2[[#This Row],[Close Price]])-1</f>
        <v>5.0945441406720526E-2</v>
      </c>
      <c r="AE133" s="1">
        <f>(Table2[[#This Row],[Close Price]]/Table2[[#This Row],[Current Week Low]])-1</f>
        <v>3.1412347468888768E-3</v>
      </c>
      <c r="AF133" s="1">
        <f>(Table2[[#This Row],[Current Week High]]/Table2[[#This Row],[Close Price]])-1</f>
        <v>5.0945441406720526E-2</v>
      </c>
      <c r="AG133" s="1">
        <f>(Table2[[#This Row],[Close Price]]/Table2[[#This Row],[Current Month Low]])-1</f>
        <v>8.8204456094364225E-2</v>
      </c>
      <c r="AH133" s="1">
        <f>(Table2[[#This Row],[Current Month High]]/Table2[[#This Row],[Close Price]])-1</f>
        <v>7.4430928580031308E-2</v>
      </c>
      <c r="AI133">
        <v>10.1168252438877</v>
      </c>
      <c r="AJ133">
        <v>160.336538461538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0.16</v>
      </c>
      <c r="AM133" t="s">
        <v>3192</v>
      </c>
      <c r="AN133">
        <v>0.02</v>
      </c>
      <c r="AO133" t="s">
        <v>3192</v>
      </c>
      <c r="AP133">
        <v>7.9674056361541998E-2</v>
      </c>
      <c r="AQ133">
        <f>(Table2[[#This Row],[Sharpe Ratio]]-AVERAGE(Table2[Sharpe Ratio]))/_xlfn.STDEV.P(Table2[Sharpe Ratio])</f>
        <v>0.17317036838154781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5.0421769797083256</v>
      </c>
      <c r="AS133">
        <f>_xlfn.RANK.AVG(Table2[[#This Row],[1Y Return vs Nifty Z-Score]],Table2[1Y Return vs Nifty Z-Score])</f>
        <v>54</v>
      </c>
      <c r="AT133">
        <f>_xlfn.RANK.AVG(Table2[[#This Row],[6M Return vs Nifty Z-Score]],Table2[6M Return vs Nifty Z-Score])</f>
        <v>218</v>
      </c>
      <c r="AU133">
        <f>_xlfn.RANK.AVG(Table2[[#This Row],[Sharpe Ratio Z-Score]],Table2[Sharpe Ratio Z-Score])</f>
        <v>301</v>
      </c>
      <c r="AV133">
        <f>(Table2[[#This Row],[Rank 1Y]]+Table2[[#This Row],[Rank 6M]]+Table2[[#This Row],[Rank Sharpe]])/3</f>
        <v>191</v>
      </c>
    </row>
    <row r="134" spans="1:48" x14ac:dyDescent="0.3">
      <c r="A134" t="s">
        <v>1511</v>
      </c>
      <c r="B134" t="s">
        <v>1512</v>
      </c>
      <c r="C134" t="s">
        <v>3149</v>
      </c>
      <c r="D134" t="s">
        <v>48</v>
      </c>
      <c r="E134">
        <v>6707.600546998</v>
      </c>
      <c r="F134">
        <v>238.94</v>
      </c>
      <c r="G134">
        <v>56.4309779888533</v>
      </c>
      <c r="H134">
        <f>(Table2[[#This Row],[1Y Return vs Nifty]]-AVERAGE(Table2[1Y Return vs Nifty]))/_xlfn.STDEV.P(Table2[1Y Return vs Nifty])</f>
        <v>0.46757757628837116</v>
      </c>
      <c r="I134">
        <v>7.91888846643376</v>
      </c>
      <c r="J134">
        <f>(Table2[[#This Row],[1M Return vs Nifty]]-AVERAGE(Table2[1M Return vs Nifty]))/_xlfn.STDEV.P(Table2[1M Return vs Nifty])</f>
        <v>0.73674865176770543</v>
      </c>
      <c r="K134">
        <v>24.604433178545801</v>
      </c>
      <c r="L134">
        <f>(Table2[[#This Row],[6M Return vs Nifty]]-AVERAGE(Table2[6M Return vs Nifty]))/_xlfn.STDEV.P(Table2[6M Return vs Nifty])</f>
        <v>0.61383376406815915</v>
      </c>
      <c r="M134">
        <v>-6.9666003039417896</v>
      </c>
      <c r="N134">
        <f>(Table2[[#This Row],[1W Return vs Nifty]]-AVERAGE(Table2[1W Return vs Nifty]))/_xlfn.STDEV.P(Table2[1W Return vs Nifty])</f>
        <v>-1.3841405032793332</v>
      </c>
      <c r="O134">
        <v>244.91</v>
      </c>
      <c r="P134">
        <v>241.29185467144401</v>
      </c>
      <c r="Q134">
        <v>205.44926115908001</v>
      </c>
      <c r="R134">
        <v>41.207476880827201</v>
      </c>
      <c r="S134" s="1">
        <f>(Table2[[#This Row],[Close Price]]-Table2[[#This Row],[20D EMA]])/Table2[[#This Row],[20D EMA]]</f>
        <v>-2.4376301498509653E-2</v>
      </c>
      <c r="T134" s="1">
        <f>(Table2[[#This Row],[Close Price]]-Table2[[#This Row],[50D EMA]])/Table2[[#This Row],[50D EMA]]</f>
        <v>-9.7469293965452269E-3</v>
      </c>
      <c r="U134" s="1">
        <f>(Table2[[#This Row],[Close Price]]-Table2[[#This Row],[200D EMA]])/Table2[[#This Row],[200D EMA]]</f>
        <v>0.16301221358488119</v>
      </c>
      <c r="V134">
        <v>1.29390560924017</v>
      </c>
      <c r="W134">
        <v>238</v>
      </c>
      <c r="X134">
        <v>250.5</v>
      </c>
      <c r="Y134">
        <v>238</v>
      </c>
      <c r="Z134">
        <v>250.5</v>
      </c>
      <c r="AA134">
        <v>228.05</v>
      </c>
      <c r="AB134">
        <v>272.25</v>
      </c>
      <c r="AC134" s="1">
        <f>(Table2[[#This Row],[Close Price]]/Table2[[#This Row],[Day Low]])-1</f>
        <v>3.9495798319326703E-3</v>
      </c>
      <c r="AD134" s="1">
        <f>(Table2[[#This Row],[Day High]]/Table2[[#This Row],[Close Price]])-1</f>
        <v>4.838034653050971E-2</v>
      </c>
      <c r="AE134" s="1">
        <f>(Table2[[#This Row],[Close Price]]/Table2[[#This Row],[Current Week Low]])-1</f>
        <v>3.9495798319326703E-3</v>
      </c>
      <c r="AF134" s="1">
        <f>(Table2[[#This Row],[Current Week High]]/Table2[[#This Row],[Close Price]])-1</f>
        <v>4.838034653050971E-2</v>
      </c>
      <c r="AG134" s="1">
        <f>(Table2[[#This Row],[Close Price]]/Table2[[#This Row],[Current Month Low]])-1</f>
        <v>4.7752685814514306E-2</v>
      </c>
      <c r="AH134" s="1">
        <f>(Table2[[#This Row],[Current Month High]]/Table2[[#This Row],[Close Price]])-1</f>
        <v>0.13940738260651209</v>
      </c>
      <c r="AI134">
        <v>19.167991964509898</v>
      </c>
      <c r="AJ134">
        <v>97.879917184264997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-0.01</v>
      </c>
      <c r="AM134" t="s">
        <v>3191</v>
      </c>
      <c r="AN134">
        <v>-1.65</v>
      </c>
      <c r="AO134" t="s">
        <v>3191</v>
      </c>
      <c r="AP134">
        <v>9.1718559792737006E-2</v>
      </c>
      <c r="AQ134">
        <f>(Table2[[#This Row],[Sharpe Ratio]]-AVERAGE(Table2[Sharpe Ratio]))/_xlfn.STDEV.P(Table2[Sharpe Ratio])</f>
        <v>0.31361666783844822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0.74763615668335071</v>
      </c>
      <c r="AS134">
        <f>_xlfn.RANK.AVG(Table2[[#This Row],[1Y Return vs Nifty Z-Score]],Table2[1Y Return vs Nifty Z-Score])</f>
        <v>169</v>
      </c>
      <c r="AT134">
        <f>_xlfn.RANK.AVG(Table2[[#This Row],[6M Return vs Nifty Z-Score]],Table2[6M Return vs Nifty Z-Score])</f>
        <v>145</v>
      </c>
      <c r="AU134">
        <f>_xlfn.RANK.AVG(Table2[[#This Row],[Sharpe Ratio Z-Score]],Table2[Sharpe Ratio Z-Score])</f>
        <v>262</v>
      </c>
      <c r="AV134">
        <f>(Table2[[#This Row],[Rank 1Y]]+Table2[[#This Row],[Rank 6M]]+Table2[[#This Row],[Rank Sharpe]])/3</f>
        <v>192</v>
      </c>
    </row>
    <row r="135" spans="1:48" x14ac:dyDescent="0.3">
      <c r="A135" t="s">
        <v>796</v>
      </c>
      <c r="B135" t="s">
        <v>797</v>
      </c>
      <c r="C135" t="s">
        <v>3153</v>
      </c>
      <c r="D135" t="s">
        <v>117</v>
      </c>
      <c r="E135">
        <v>20171.703620159999</v>
      </c>
      <c r="F135">
        <v>1105.5999999999999</v>
      </c>
      <c r="G135">
        <v>59.2913984010249</v>
      </c>
      <c r="H135">
        <f>(Table2[[#This Row],[1Y Return vs Nifty]]-AVERAGE(Table2[1Y Return vs Nifty]))/_xlfn.STDEV.P(Table2[1Y Return vs Nifty])</f>
        <v>0.51481992201671689</v>
      </c>
      <c r="I135">
        <v>2.2277760313883102</v>
      </c>
      <c r="J135">
        <f>(Table2[[#This Row],[1M Return vs Nifty]]-AVERAGE(Table2[1M Return vs Nifty]))/_xlfn.STDEV.P(Table2[1M Return vs Nifty])</f>
        <v>8.8125069848528859E-2</v>
      </c>
      <c r="K135">
        <v>-1.3392379326714701</v>
      </c>
      <c r="L135">
        <f>(Table2[[#This Row],[6M Return vs Nifty]]-AVERAGE(Table2[6M Return vs Nifty]))/_xlfn.STDEV.P(Table2[6M Return vs Nifty])</f>
        <v>-0.24271049125557043</v>
      </c>
      <c r="M135">
        <v>-2.5302790819379601</v>
      </c>
      <c r="N135">
        <f>(Table2[[#This Row],[1W Return vs Nifty]]-AVERAGE(Table2[1W Return vs Nifty]))/_xlfn.STDEV.P(Table2[1W Return vs Nifty])</f>
        <v>-0.53442650086266941</v>
      </c>
      <c r="O135">
        <v>1091.75</v>
      </c>
      <c r="P135">
        <v>1049.7192735505801</v>
      </c>
      <c r="Q135">
        <v>909.85713640213203</v>
      </c>
      <c r="R135">
        <v>53.149172743650603</v>
      </c>
      <c r="S135" s="1">
        <f>(Table2[[#This Row],[Close Price]]-Table2[[#This Row],[20D EMA]])/Table2[[#This Row],[20D EMA]]</f>
        <v>1.2686054499656431E-2</v>
      </c>
      <c r="T135" s="1">
        <f>(Table2[[#This Row],[Close Price]]-Table2[[#This Row],[50D EMA]])/Table2[[#This Row],[50D EMA]]</f>
        <v>5.3233972031787487E-2</v>
      </c>
      <c r="U135" s="1">
        <f>(Table2[[#This Row],[Close Price]]-Table2[[#This Row],[200D EMA]])/Table2[[#This Row],[200D EMA]]</f>
        <v>0.21513582272036483</v>
      </c>
      <c r="V135">
        <v>1.03209473907272</v>
      </c>
      <c r="W135">
        <v>1060</v>
      </c>
      <c r="X135">
        <v>1114.4000000000001</v>
      </c>
      <c r="Y135">
        <v>1060</v>
      </c>
      <c r="Z135">
        <v>1114.4000000000001</v>
      </c>
      <c r="AA135">
        <v>972.25</v>
      </c>
      <c r="AB135">
        <v>1177</v>
      </c>
      <c r="AC135" s="1">
        <f>(Table2[[#This Row],[Close Price]]/Table2[[#This Row],[Day Low]])-1</f>
        <v>4.3018867924528248E-2</v>
      </c>
      <c r="AD135" s="1">
        <f>(Table2[[#This Row],[Day High]]/Table2[[#This Row],[Close Price]])-1</f>
        <v>7.9594790159192019E-3</v>
      </c>
      <c r="AE135" s="1">
        <f>(Table2[[#This Row],[Close Price]]/Table2[[#This Row],[Current Week Low]])-1</f>
        <v>4.3018867924528248E-2</v>
      </c>
      <c r="AF135" s="1">
        <f>(Table2[[#This Row],[Current Week High]]/Table2[[#This Row],[Close Price]])-1</f>
        <v>7.9594790159192019E-3</v>
      </c>
      <c r="AG135" s="1">
        <f>(Table2[[#This Row],[Close Price]]/Table2[[#This Row],[Current Month Low]])-1</f>
        <v>0.13715608125482115</v>
      </c>
      <c r="AH135" s="1">
        <f>(Table2[[#This Row],[Current Month High]]/Table2[[#This Row],[Close Price]])-1</f>
        <v>6.4580318379160673E-2</v>
      </c>
      <c r="AI135">
        <v>18.849493487699</v>
      </c>
      <c r="AJ135">
        <v>108.78104050608999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0.19</v>
      </c>
      <c r="AM135" t="s">
        <v>3192</v>
      </c>
      <c r="AN135">
        <v>-0.32</v>
      </c>
      <c r="AO135" t="s">
        <v>3191</v>
      </c>
      <c r="AP135">
        <v>0.245471340026754</v>
      </c>
      <c r="AQ135">
        <f>(Table2[[#This Row],[Sharpe Ratio]]-AVERAGE(Table2[Sharpe Ratio]))/_xlfn.STDEV.P(Table2[Sharpe Ratio])</f>
        <v>2.1064684145654846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1.9322764143124909</v>
      </c>
      <c r="AS135">
        <f>_xlfn.RANK.AVG(Table2[[#This Row],[1Y Return vs Nifty Z-Score]],Table2[1Y Return vs Nifty Z-Score])</f>
        <v>161</v>
      </c>
      <c r="AT135">
        <f>_xlfn.RANK.AVG(Table2[[#This Row],[6M Return vs Nifty Z-Score]],Table2[6M Return vs Nifty Z-Score])</f>
        <v>404</v>
      </c>
      <c r="AU135">
        <f>_xlfn.RANK.AVG(Table2[[#This Row],[Sharpe Ratio Z-Score]],Table2[Sharpe Ratio Z-Score])</f>
        <v>12</v>
      </c>
      <c r="AV135">
        <f>(Table2[[#This Row],[Rank 1Y]]+Table2[[#This Row],[Rank 6M]]+Table2[[#This Row],[Rank Sharpe]])/3</f>
        <v>192.33333333333334</v>
      </c>
    </row>
    <row r="136" spans="1:48" x14ac:dyDescent="0.3">
      <c r="A136" t="s">
        <v>557</v>
      </c>
      <c r="B136" t="s">
        <v>558</v>
      </c>
      <c r="C136" t="s">
        <v>3151</v>
      </c>
      <c r="D136" t="s">
        <v>149</v>
      </c>
      <c r="E136">
        <v>35844.556342650001</v>
      </c>
      <c r="F136">
        <v>258.5</v>
      </c>
      <c r="G136">
        <v>74.832847192455901</v>
      </c>
      <c r="H136">
        <f>(Table2[[#This Row],[1Y Return vs Nifty]]-AVERAGE(Table2[1Y Return vs Nifty]))/_xlfn.STDEV.P(Table2[1Y Return vs Nifty])</f>
        <v>0.7715005462354334</v>
      </c>
      <c r="I136">
        <v>1.61052352036983</v>
      </c>
      <c r="J136">
        <f>(Table2[[#This Row],[1M Return vs Nifty]]-AVERAGE(Table2[1M Return vs Nifty]))/_xlfn.STDEV.P(Table2[1M Return vs Nifty])</f>
        <v>1.7775987974834491E-2</v>
      </c>
      <c r="K136">
        <v>2.5627874663906498</v>
      </c>
      <c r="L136">
        <f>(Table2[[#This Row],[6M Return vs Nifty]]-AVERAGE(Table2[6M Return vs Nifty]))/_xlfn.STDEV.P(Table2[6M Return vs Nifty])</f>
        <v>-0.1138830240337535</v>
      </c>
      <c r="M136">
        <v>0.40837282637926298</v>
      </c>
      <c r="N136">
        <f>(Table2[[#This Row],[1W Return vs Nifty]]-AVERAGE(Table2[1W Return vs Nifty]))/_xlfn.STDEV.P(Table2[1W Return vs Nifty])</f>
        <v>2.8430323467496091E-2</v>
      </c>
      <c r="O136">
        <v>269.72000000000003</v>
      </c>
      <c r="P136">
        <v>269.83651564072397</v>
      </c>
      <c r="Q136">
        <v>240.77723925099801</v>
      </c>
      <c r="R136">
        <v>33.997952124254901</v>
      </c>
      <c r="S136" s="1">
        <f>(Table2[[#This Row],[Close Price]]-Table2[[#This Row],[20D EMA]])/Table2[[#This Row],[20D EMA]]</f>
        <v>-4.1598694942903851E-2</v>
      </c>
      <c r="T136" s="1">
        <f>(Table2[[#This Row],[Close Price]]-Table2[[#This Row],[50D EMA]])/Table2[[#This Row],[50D EMA]]</f>
        <v>-4.2012533454953406E-2</v>
      </c>
      <c r="U136" s="1">
        <f>(Table2[[#This Row],[Close Price]]-Table2[[#This Row],[200D EMA]])/Table2[[#This Row],[200D EMA]]</f>
        <v>7.3606462156196234E-2</v>
      </c>
      <c r="V136">
        <v>0.396317744566758</v>
      </c>
      <c r="W136">
        <v>256</v>
      </c>
      <c r="X136">
        <v>265.05</v>
      </c>
      <c r="Y136">
        <v>256</v>
      </c>
      <c r="Z136">
        <v>265.05</v>
      </c>
      <c r="AA136">
        <v>253</v>
      </c>
      <c r="AB136">
        <v>296.8</v>
      </c>
      <c r="AC136" s="1">
        <f>(Table2[[#This Row],[Close Price]]/Table2[[#This Row],[Day Low]])-1</f>
        <v>9.765625E-3</v>
      </c>
      <c r="AD136" s="1">
        <f>(Table2[[#This Row],[Day High]]/Table2[[#This Row],[Close Price]])-1</f>
        <v>2.5338491295938237E-2</v>
      </c>
      <c r="AE136" s="1">
        <f>(Table2[[#This Row],[Close Price]]/Table2[[#This Row],[Current Week Low]])-1</f>
        <v>9.765625E-3</v>
      </c>
      <c r="AF136" s="1">
        <f>(Table2[[#This Row],[Current Week High]]/Table2[[#This Row],[Close Price]])-1</f>
        <v>2.5338491295938237E-2</v>
      </c>
      <c r="AG136" s="1">
        <f>(Table2[[#This Row],[Close Price]]/Table2[[#This Row],[Current Month Low]])-1</f>
        <v>2.1739130434782705E-2</v>
      </c>
      <c r="AH136" s="1">
        <f>(Table2[[#This Row],[Current Month High]]/Table2[[#This Row],[Close Price]])-1</f>
        <v>0.14816247582205033</v>
      </c>
      <c r="AI136">
        <v>20.618955512572501</v>
      </c>
      <c r="AJ136">
        <v>121.31849315068401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</v>
      </c>
      <c r="AM136" t="s">
        <v>3193</v>
      </c>
      <c r="AN136">
        <v>-8.64</v>
      </c>
      <c r="AO136" t="s">
        <v>3191</v>
      </c>
      <c r="AP136">
        <v>0.15961477443889799</v>
      </c>
      <c r="AQ136">
        <f>(Table2[[#This Row],[Sharpe Ratio]]-AVERAGE(Table2[Sharpe Ratio]))/_xlfn.STDEV.P(Table2[Sharpe Ratio])</f>
        <v>1.1053281857651456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126</v>
      </c>
      <c r="AT136">
        <f>_xlfn.RANK.AVG(Table2[[#This Row],[6M Return vs Nifty Z-Score]],Table2[6M Return vs Nifty Z-Score])</f>
        <v>355</v>
      </c>
      <c r="AU136">
        <f>_xlfn.RANK.AVG(Table2[[#This Row],[Sharpe Ratio Z-Score]],Table2[Sharpe Ratio Z-Score])</f>
        <v>97</v>
      </c>
      <c r="AV136">
        <f>(Table2[[#This Row],[Rank 1Y]]+Table2[[#This Row],[Rank 6M]]+Table2[[#This Row],[Rank Sharpe]])/3</f>
        <v>192.66666666666666</v>
      </c>
    </row>
    <row r="137" spans="1:48" x14ac:dyDescent="0.3">
      <c r="A137" t="s">
        <v>500</v>
      </c>
      <c r="B137" t="s">
        <v>501</v>
      </c>
      <c r="C137" t="s">
        <v>3146</v>
      </c>
      <c r="D137" t="s">
        <v>143</v>
      </c>
      <c r="E137">
        <v>41763.637799999997</v>
      </c>
      <c r="F137">
        <v>208.62</v>
      </c>
      <c r="G137">
        <v>158.38958686463999</v>
      </c>
      <c r="H137">
        <f>(Table2[[#This Row],[1Y Return vs Nifty]]-AVERAGE(Table2[1Y Return vs Nifty]))/_xlfn.STDEV.P(Table2[1Y Return vs Nifty])</f>
        <v>2.1515132068673259</v>
      </c>
      <c r="I137">
        <v>-10.505489989757301</v>
      </c>
      <c r="J137">
        <f>(Table2[[#This Row],[1M Return vs Nifty]]-AVERAGE(Table2[1M Return vs Nifty]))/_xlfn.STDEV.P(Table2[1M Return vs Nifty])</f>
        <v>-1.3631020338906803</v>
      </c>
      <c r="K137">
        <v>-5.2099976035859097</v>
      </c>
      <c r="L137">
        <f>(Table2[[#This Row],[6M Return vs Nifty]]-AVERAGE(Table2[6M Return vs Nifty]))/_xlfn.STDEV.P(Table2[6M Return vs Nifty])</f>
        <v>-0.37050570364658092</v>
      </c>
      <c r="M137">
        <v>-2.1066277125672701</v>
      </c>
      <c r="N137">
        <f>(Table2[[#This Row],[1W Return vs Nifty]]-AVERAGE(Table2[1W Return vs Nifty]))/_xlfn.STDEV.P(Table2[1W Return vs Nifty])</f>
        <v>-0.45328212860401002</v>
      </c>
      <c r="O137">
        <v>227.92</v>
      </c>
      <c r="P137">
        <v>246.75431527278801</v>
      </c>
      <c r="Q137">
        <v>225.980838591626</v>
      </c>
      <c r="R137">
        <v>24.771578133362301</v>
      </c>
      <c r="S137" s="1">
        <f>(Table2[[#This Row],[Close Price]]-Table2[[#This Row],[20D EMA]])/Table2[[#This Row],[20D EMA]]</f>
        <v>-8.4678834678834608E-2</v>
      </c>
      <c r="T137" s="1">
        <f>(Table2[[#This Row],[Close Price]]-Table2[[#This Row],[50D EMA]])/Table2[[#This Row],[50D EMA]]</f>
        <v>-0.15454366109314174</v>
      </c>
      <c r="U137" s="1">
        <f>(Table2[[#This Row],[Close Price]]-Table2[[#This Row],[200D EMA]])/Table2[[#This Row],[200D EMA]]</f>
        <v>-7.682438342924762E-2</v>
      </c>
      <c r="V137">
        <v>0.36754645522306201</v>
      </c>
      <c r="W137">
        <v>207.55</v>
      </c>
      <c r="X137">
        <v>217.55</v>
      </c>
      <c r="Y137">
        <v>207.55</v>
      </c>
      <c r="Z137">
        <v>217.55</v>
      </c>
      <c r="AA137">
        <v>206.56</v>
      </c>
      <c r="AB137">
        <v>241.38</v>
      </c>
      <c r="AC137" s="1">
        <f>(Table2[[#This Row],[Close Price]]/Table2[[#This Row],[Day Low]])-1</f>
        <v>5.1553842447602527E-3</v>
      </c>
      <c r="AD137" s="1">
        <f>(Table2[[#This Row],[Day High]]/Table2[[#This Row],[Close Price]])-1</f>
        <v>4.2805100182149447E-2</v>
      </c>
      <c r="AE137" s="1">
        <f>(Table2[[#This Row],[Close Price]]/Table2[[#This Row],[Current Week Low]])-1</f>
        <v>5.1553842447602527E-3</v>
      </c>
      <c r="AF137" s="1">
        <f>(Table2[[#This Row],[Current Week High]]/Table2[[#This Row],[Close Price]])-1</f>
        <v>4.2805100182149447E-2</v>
      </c>
      <c r="AG137" s="1">
        <f>(Table2[[#This Row],[Close Price]]/Table2[[#This Row],[Current Month Low]])-1</f>
        <v>9.9728892331525376E-3</v>
      </c>
      <c r="AH137" s="1">
        <f>(Table2[[#This Row],[Current Month High]]/Table2[[#This Row],[Close Price]])-1</f>
        <v>0.15703192407247624</v>
      </c>
      <c r="AI137">
        <v>69.542709232096598</v>
      </c>
      <c r="AJ137">
        <v>195.91489361702099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-0.33</v>
      </c>
      <c r="AM137" t="s">
        <v>3191</v>
      </c>
      <c r="AN137">
        <v>-8.69</v>
      </c>
      <c r="AO137" t="s">
        <v>3191</v>
      </c>
      <c r="AP137">
        <v>0.15901933104834601</v>
      </c>
      <c r="AQ137">
        <f>(Table2[[#This Row],[Sharpe Ratio]]-AVERAGE(Table2[Sharpe Ratio]))/_xlfn.STDEV.P(Table2[Sharpe Ratio])</f>
        <v>1.0983849505195562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28</v>
      </c>
      <c r="AT137">
        <f>_xlfn.RANK.AVG(Table2[[#This Row],[6M Return vs Nifty Z-Score]],Table2[6M Return vs Nifty Z-Score])</f>
        <v>451</v>
      </c>
      <c r="AU137">
        <f>_xlfn.RANK.AVG(Table2[[#This Row],[Sharpe Ratio Z-Score]],Table2[Sharpe Ratio Z-Score])</f>
        <v>101</v>
      </c>
      <c r="AV137">
        <f>(Table2[[#This Row],[Rank 1Y]]+Table2[[#This Row],[Rank 6M]]+Table2[[#This Row],[Rank Sharpe]])/3</f>
        <v>193.33333333333334</v>
      </c>
    </row>
    <row r="138" spans="1:48" x14ac:dyDescent="0.3">
      <c r="A138" t="s">
        <v>1186</v>
      </c>
      <c r="B138" t="s">
        <v>1187</v>
      </c>
      <c r="C138" t="s">
        <v>3149</v>
      </c>
      <c r="D138" t="s">
        <v>916</v>
      </c>
      <c r="E138">
        <v>10229.793078750001</v>
      </c>
      <c r="F138">
        <v>1391.25</v>
      </c>
      <c r="G138">
        <v>72.871853790394695</v>
      </c>
      <c r="H138">
        <f>(Table2[[#This Row],[1Y Return vs Nifty]]-AVERAGE(Table2[1Y Return vs Nifty]))/_xlfn.STDEV.P(Table2[1Y Return vs Nifty])</f>
        <v>0.73911302450017646</v>
      </c>
      <c r="I138">
        <v>8.2227114806908492</v>
      </c>
      <c r="J138">
        <f>(Table2[[#This Row],[1M Return vs Nifty]]-AVERAGE(Table2[1M Return vs Nifty]))/_xlfn.STDEV.P(Table2[1M Return vs Nifty])</f>
        <v>0.77137576097106453</v>
      </c>
      <c r="K138">
        <v>23.061183573074398</v>
      </c>
      <c r="L138">
        <f>(Table2[[#This Row],[6M Return vs Nifty]]-AVERAGE(Table2[6M Return vs Nifty]))/_xlfn.STDEV.P(Table2[6M Return vs Nifty])</f>
        <v>0.56288254831960582</v>
      </c>
      <c r="M138">
        <v>9.2998287155678092</v>
      </c>
      <c r="N138">
        <f>(Table2[[#This Row],[1W Return vs Nifty]]-AVERAGE(Table2[1W Return vs Nifty]))/_xlfn.STDEV.P(Table2[1W Return vs Nifty])</f>
        <v>1.7314617751668009</v>
      </c>
      <c r="O138">
        <v>1379.72</v>
      </c>
      <c r="P138">
        <v>1371.5648447179301</v>
      </c>
      <c r="Q138">
        <v>1188.1739901183901</v>
      </c>
      <c r="R138">
        <v>51.726939954348403</v>
      </c>
      <c r="S138" s="1">
        <f>(Table2[[#This Row],[Close Price]]-Table2[[#This Row],[20D EMA]])/Table2[[#This Row],[20D EMA]]</f>
        <v>8.3567680398921318E-3</v>
      </c>
      <c r="T138" s="1">
        <f>(Table2[[#This Row],[Close Price]]-Table2[[#This Row],[50D EMA]])/Table2[[#This Row],[50D EMA]]</f>
        <v>1.4352332926787913E-2</v>
      </c>
      <c r="U138" s="1">
        <f>(Table2[[#This Row],[Close Price]]-Table2[[#This Row],[200D EMA]])/Table2[[#This Row],[200D EMA]]</f>
        <v>0.17091437076599814</v>
      </c>
      <c r="V138">
        <v>0.66021827417277401</v>
      </c>
      <c r="W138">
        <v>1379</v>
      </c>
      <c r="X138">
        <v>1450</v>
      </c>
      <c r="Y138">
        <v>1379</v>
      </c>
      <c r="Z138">
        <v>1450</v>
      </c>
      <c r="AA138">
        <v>1216.95</v>
      </c>
      <c r="AB138">
        <v>1460</v>
      </c>
      <c r="AC138" s="1">
        <f>(Table2[[#This Row],[Close Price]]/Table2[[#This Row],[Day Low]])-1</f>
        <v>8.8832487309644659E-3</v>
      </c>
      <c r="AD138" s="1">
        <f>(Table2[[#This Row],[Day High]]/Table2[[#This Row],[Close Price]])-1</f>
        <v>4.2228212039532753E-2</v>
      </c>
      <c r="AE138" s="1">
        <f>(Table2[[#This Row],[Close Price]]/Table2[[#This Row],[Current Week Low]])-1</f>
        <v>8.8832487309644659E-3</v>
      </c>
      <c r="AF138" s="1">
        <f>(Table2[[#This Row],[Current Week High]]/Table2[[#This Row],[Close Price]])-1</f>
        <v>4.2228212039532753E-2</v>
      </c>
      <c r="AG138" s="1">
        <f>(Table2[[#This Row],[Close Price]]/Table2[[#This Row],[Current Month Low]])-1</f>
        <v>0.1432269197584124</v>
      </c>
      <c r="AH138" s="1">
        <f>(Table2[[#This Row],[Current Month High]]/Table2[[#This Row],[Close Price]])-1</f>
        <v>4.9415992812219312E-2</v>
      </c>
      <c r="AI138">
        <v>14.375561545372801</v>
      </c>
      <c r="AJ138">
        <v>112.080792682926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-0.05</v>
      </c>
      <c r="AM138" t="s">
        <v>3191</v>
      </c>
      <c r="AN138">
        <v>4.3499999999999996</v>
      </c>
      <c r="AO138" t="s">
        <v>3192</v>
      </c>
      <c r="AP138">
        <v>8.0383619325851002E-2</v>
      </c>
      <c r="AQ138">
        <f>(Table2[[#This Row],[Sharpe Ratio]]-AVERAGE(Table2[Sharpe Ratio]))/_xlfn.STDEV.P(Table2[Sharpe Ratio])</f>
        <v>0.18144430787088889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3.9862774168285369</v>
      </c>
      <c r="AS138">
        <f>_xlfn.RANK.AVG(Table2[[#This Row],[1Y Return vs Nifty Z-Score]],Table2[1Y Return vs Nifty Z-Score])</f>
        <v>131</v>
      </c>
      <c r="AT138">
        <f>_xlfn.RANK.AVG(Table2[[#This Row],[6M Return vs Nifty Z-Score]],Table2[6M Return vs Nifty Z-Score])</f>
        <v>154</v>
      </c>
      <c r="AU138">
        <f>_xlfn.RANK.AVG(Table2[[#This Row],[Sharpe Ratio Z-Score]],Table2[Sharpe Ratio Z-Score])</f>
        <v>298</v>
      </c>
      <c r="AV138">
        <f>(Table2[[#This Row],[Rank 1Y]]+Table2[[#This Row],[Rank 6M]]+Table2[[#This Row],[Rank Sharpe]])/3</f>
        <v>194.33333333333334</v>
      </c>
    </row>
    <row r="139" spans="1:48" x14ac:dyDescent="0.3">
      <c r="A139" t="s">
        <v>891</v>
      </c>
      <c r="B139" t="s">
        <v>892</v>
      </c>
      <c r="C139" t="s">
        <v>3146</v>
      </c>
      <c r="D139" t="s">
        <v>222</v>
      </c>
      <c r="E139">
        <v>17203.53577748</v>
      </c>
      <c r="F139">
        <v>4144.3999999999996</v>
      </c>
      <c r="G139">
        <v>94.353297105145302</v>
      </c>
      <c r="H139">
        <f>(Table2[[#This Row],[1Y Return vs Nifty]]-AVERAGE(Table2[1Y Return vs Nifty]))/_xlfn.STDEV.P(Table2[1Y Return vs Nifty])</f>
        <v>1.0938978552547785</v>
      </c>
      <c r="I139">
        <v>13.5956640501766</v>
      </c>
      <c r="J139">
        <f>(Table2[[#This Row],[1M Return vs Nifty]]-AVERAGE(Table2[1M Return vs Nifty]))/_xlfn.STDEV.P(Table2[1M Return vs Nifty])</f>
        <v>1.3837382438559873</v>
      </c>
      <c r="K139">
        <v>-8.8299481479813604</v>
      </c>
      <c r="L139">
        <f>(Table2[[#This Row],[6M Return vs Nifty]]-AVERAGE(Table2[6M Return vs Nifty]))/_xlfn.STDEV.P(Table2[6M Return vs Nifty])</f>
        <v>-0.49002031782997235</v>
      </c>
      <c r="M139">
        <v>7.0296908941395699</v>
      </c>
      <c r="N139">
        <f>(Table2[[#This Row],[1W Return vs Nifty]]-AVERAGE(Table2[1W Return vs Nifty]))/_xlfn.STDEV.P(Table2[1W Return vs Nifty])</f>
        <v>1.2966492812662929</v>
      </c>
      <c r="O139">
        <v>4031.18</v>
      </c>
      <c r="P139">
        <v>3934.1930190713501</v>
      </c>
      <c r="Q139">
        <v>3531.8277540005001</v>
      </c>
      <c r="R139">
        <v>57.527437562372199</v>
      </c>
      <c r="S139" s="1">
        <f>(Table2[[#This Row],[Close Price]]-Table2[[#This Row],[20D EMA]])/Table2[[#This Row],[20D EMA]]</f>
        <v>2.8086069091432238E-2</v>
      </c>
      <c r="T139" s="1">
        <f>(Table2[[#This Row],[Close Price]]-Table2[[#This Row],[50D EMA]])/Table2[[#This Row],[50D EMA]]</f>
        <v>5.3430774725503422E-2</v>
      </c>
      <c r="U139" s="1">
        <f>(Table2[[#This Row],[Close Price]]-Table2[[#This Row],[200D EMA]])/Table2[[#This Row],[200D EMA]]</f>
        <v>0.17344340909763764</v>
      </c>
      <c r="V139">
        <v>2.3881915703087802</v>
      </c>
      <c r="W139">
        <v>4130</v>
      </c>
      <c r="X139">
        <v>4382</v>
      </c>
      <c r="Y139">
        <v>4130</v>
      </c>
      <c r="Z139">
        <v>4382</v>
      </c>
      <c r="AA139">
        <v>3806</v>
      </c>
      <c r="AB139">
        <v>4382</v>
      </c>
      <c r="AC139" s="1">
        <f>(Table2[[#This Row],[Close Price]]/Table2[[#This Row],[Day Low]])-1</f>
        <v>3.4866828087165569E-3</v>
      </c>
      <c r="AD139" s="1">
        <f>(Table2[[#This Row],[Day High]]/Table2[[#This Row],[Close Price]])-1</f>
        <v>5.7330373516069955E-2</v>
      </c>
      <c r="AE139" s="1">
        <f>(Table2[[#This Row],[Close Price]]/Table2[[#This Row],[Current Week Low]])-1</f>
        <v>3.4866828087165569E-3</v>
      </c>
      <c r="AF139" s="1">
        <f>(Table2[[#This Row],[Current Week High]]/Table2[[#This Row],[Close Price]])-1</f>
        <v>5.7330373516069955E-2</v>
      </c>
      <c r="AG139" s="1">
        <f>(Table2[[#This Row],[Close Price]]/Table2[[#This Row],[Current Month Low]])-1</f>
        <v>8.8912243825538528E-2</v>
      </c>
      <c r="AH139" s="1">
        <f>(Table2[[#This Row],[Current Month High]]/Table2[[#This Row],[Close Price]])-1</f>
        <v>5.7330373516069955E-2</v>
      </c>
      <c r="AI139">
        <v>5.7330373516069901</v>
      </c>
      <c r="AJ139">
        <v>138.19759756307801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0.09</v>
      </c>
      <c r="AM139" t="s">
        <v>3192</v>
      </c>
      <c r="AN139">
        <v>5.95</v>
      </c>
      <c r="AO139" t="s">
        <v>3192</v>
      </c>
      <c r="AP139">
        <v>0.27704430384370798</v>
      </c>
      <c r="AQ139">
        <f>(Table2[[#This Row],[Sharpe Ratio]]-AVERAGE(Table2[Sharpe Ratio]))/_xlfn.STDEV.P(Table2[Sharpe Ratio])</f>
        <v>2.4746285430680048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5.758893605615091</v>
      </c>
      <c r="AS139">
        <f>_xlfn.RANK.AVG(Table2[[#This Row],[1Y Return vs Nifty Z-Score]],Table2[1Y Return vs Nifty Z-Score])</f>
        <v>95</v>
      </c>
      <c r="AT139">
        <f>_xlfn.RANK.AVG(Table2[[#This Row],[6M Return vs Nifty Z-Score]],Table2[6M Return vs Nifty Z-Score])</f>
        <v>488</v>
      </c>
      <c r="AU139">
        <f>_xlfn.RANK.AVG(Table2[[#This Row],[Sharpe Ratio Z-Score]],Table2[Sharpe Ratio Z-Score])</f>
        <v>5</v>
      </c>
      <c r="AV139">
        <f>(Table2[[#This Row],[Rank 1Y]]+Table2[[#This Row],[Rank 6M]]+Table2[[#This Row],[Rank Sharpe]])/3</f>
        <v>196</v>
      </c>
    </row>
    <row r="140" spans="1:48" x14ac:dyDescent="0.3">
      <c r="A140" t="s">
        <v>1481</v>
      </c>
      <c r="B140" t="s">
        <v>1482</v>
      </c>
      <c r="C140" t="s">
        <v>3156</v>
      </c>
      <c r="D140" t="s">
        <v>300</v>
      </c>
      <c r="E140">
        <v>6908.6598067199902</v>
      </c>
      <c r="F140">
        <v>2540.8000000000002</v>
      </c>
      <c r="G140">
        <v>98.4929417230382</v>
      </c>
      <c r="H140">
        <f>(Table2[[#This Row],[1Y Return vs Nifty]]-AVERAGE(Table2[1Y Return vs Nifty]))/_xlfn.STDEV.P(Table2[1Y Return vs Nifty])</f>
        <v>1.16226770795154</v>
      </c>
      <c r="I140">
        <v>21.686747169467399</v>
      </c>
      <c r="J140">
        <f>(Table2[[#This Row],[1M Return vs Nifty]]-AVERAGE(Table2[1M Return vs Nifty]))/_xlfn.STDEV.P(Table2[1M Return vs Nifty])</f>
        <v>2.3058896464750904</v>
      </c>
      <c r="K140">
        <v>106.08844490418799</v>
      </c>
      <c r="L140">
        <f>(Table2[[#This Row],[6M Return vs Nifty]]-AVERAGE(Table2[6M Return vs Nifty]))/_xlfn.STDEV.P(Table2[6M Return vs Nifty])</f>
        <v>3.3040722366855948</v>
      </c>
      <c r="M140">
        <v>-1.28048327024859</v>
      </c>
      <c r="N140">
        <f>(Table2[[#This Row],[1W Return vs Nifty]]-AVERAGE(Table2[1W Return vs Nifty]))/_xlfn.STDEV.P(Table2[1W Return vs Nifty])</f>
        <v>-0.29504595373572357</v>
      </c>
      <c r="O140">
        <v>2410.58</v>
      </c>
      <c r="P140">
        <v>2231.12305545039</v>
      </c>
      <c r="Q140">
        <v>1761.33890743952</v>
      </c>
      <c r="R140">
        <v>60.735147900083902</v>
      </c>
      <c r="S140" s="1">
        <f>(Table2[[#This Row],[Close Price]]-Table2[[#This Row],[20D EMA]])/Table2[[#This Row],[20D EMA]]</f>
        <v>5.4020194310083161E-2</v>
      </c>
      <c r="T140" s="1">
        <f>(Table2[[#This Row],[Close Price]]-Table2[[#This Row],[50D EMA]])/Table2[[#This Row],[50D EMA]]</f>
        <v>0.13879868427386971</v>
      </c>
      <c r="U140" s="1">
        <f>(Table2[[#This Row],[Close Price]]-Table2[[#This Row],[200D EMA]])/Table2[[#This Row],[200D EMA]]</f>
        <v>0.4425389624155821</v>
      </c>
      <c r="V140">
        <v>0.840108069583552</v>
      </c>
      <c r="W140">
        <v>2510.0500000000002</v>
      </c>
      <c r="X140">
        <v>2607</v>
      </c>
      <c r="Y140">
        <v>2510.0500000000002</v>
      </c>
      <c r="Z140">
        <v>2607</v>
      </c>
      <c r="AA140">
        <v>2152.1</v>
      </c>
      <c r="AB140">
        <v>2620.1</v>
      </c>
      <c r="AC140" s="1">
        <f>(Table2[[#This Row],[Close Price]]/Table2[[#This Row],[Day Low]])-1</f>
        <v>1.2250751977052277E-2</v>
      </c>
      <c r="AD140" s="1">
        <f>(Table2[[#This Row],[Day High]]/Table2[[#This Row],[Close Price]])-1</f>
        <v>2.60547858942064E-2</v>
      </c>
      <c r="AE140" s="1">
        <f>(Table2[[#This Row],[Close Price]]/Table2[[#This Row],[Current Week Low]])-1</f>
        <v>1.2250751977052277E-2</v>
      </c>
      <c r="AF140" s="1">
        <f>(Table2[[#This Row],[Current Week High]]/Table2[[#This Row],[Close Price]])-1</f>
        <v>2.60547858942064E-2</v>
      </c>
      <c r="AG140" s="1">
        <f>(Table2[[#This Row],[Close Price]]/Table2[[#This Row],[Current Month Low]])-1</f>
        <v>0.18061428372287547</v>
      </c>
      <c r="AH140" s="1">
        <f>(Table2[[#This Row],[Current Month High]]/Table2[[#This Row],[Close Price]])-1</f>
        <v>3.1210642317380133E-2</v>
      </c>
      <c r="AI140">
        <v>3.1210642317380102</v>
      </c>
      <c r="AJ140">
        <v>167.07310663793501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0.28999999999999998</v>
      </c>
      <c r="AM140" t="s">
        <v>3192</v>
      </c>
      <c r="AN140">
        <v>2.75</v>
      </c>
      <c r="AO140" t="s">
        <v>3192</v>
      </c>
      <c r="AP140">
        <v>1.0366887899153E-2</v>
      </c>
      <c r="AQ140">
        <f>(Table2[[#This Row],[Sharpe Ratio]]-AVERAGE(Table2[Sharpe Ratio]))/_xlfn.STDEV.P(Table2[Sharpe Ratio])</f>
        <v>-0.63499373667967407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5.8421899006968285</v>
      </c>
      <c r="AS140">
        <f>_xlfn.RANK.AVG(Table2[[#This Row],[1Y Return vs Nifty Z-Score]],Table2[1Y Return vs Nifty Z-Score])</f>
        <v>87</v>
      </c>
      <c r="AT140">
        <f>_xlfn.RANK.AVG(Table2[[#This Row],[6M Return vs Nifty Z-Score]],Table2[6M Return vs Nifty Z-Score])</f>
        <v>6</v>
      </c>
      <c r="AU140">
        <f>_xlfn.RANK.AVG(Table2[[#This Row],[Sharpe Ratio Z-Score]],Table2[Sharpe Ratio Z-Score])</f>
        <v>495</v>
      </c>
      <c r="AV140">
        <f>(Table2[[#This Row],[Rank 1Y]]+Table2[[#This Row],[Rank 6M]]+Table2[[#This Row],[Rank Sharpe]])/3</f>
        <v>196</v>
      </c>
    </row>
    <row r="141" spans="1:48" x14ac:dyDescent="0.3">
      <c r="A141" t="s">
        <v>633</v>
      </c>
      <c r="B141" t="s">
        <v>634</v>
      </c>
      <c r="C141" t="s">
        <v>3150</v>
      </c>
      <c r="D141" t="s">
        <v>51</v>
      </c>
      <c r="E141">
        <v>30097.43076992</v>
      </c>
      <c r="F141">
        <v>228.1</v>
      </c>
      <c r="G141">
        <v>116.37175395128401</v>
      </c>
      <c r="H141">
        <f>(Table2[[#This Row],[1Y Return vs Nifty]]-AVERAGE(Table2[1Y Return vs Nifty]))/_xlfn.STDEV.P(Table2[1Y Return vs Nifty])</f>
        <v>1.4575519343208116</v>
      </c>
      <c r="I141">
        <v>6.4680733069256897</v>
      </c>
      <c r="J141">
        <f>(Table2[[#This Row],[1M Return vs Nifty]]-AVERAGE(Table2[1M Return vs Nifty]))/_xlfn.STDEV.P(Table2[1M Return vs Nifty])</f>
        <v>0.57139733667718717</v>
      </c>
      <c r="K141">
        <v>49.535872239633001</v>
      </c>
      <c r="L141">
        <f>(Table2[[#This Row],[6M Return vs Nifty]]-AVERAGE(Table2[6M Return vs Nifty]))/_xlfn.STDEV.P(Table2[6M Return vs Nifty])</f>
        <v>1.4369586338362879</v>
      </c>
      <c r="M141">
        <v>3.0080746442117001</v>
      </c>
      <c r="N141">
        <f>(Table2[[#This Row],[1W Return vs Nifty]]-AVERAGE(Table2[1W Return vs Nifty]))/_xlfn.STDEV.P(Table2[1W Return vs Nifty])</f>
        <v>0.52636609641463594</v>
      </c>
      <c r="O141">
        <v>223.79</v>
      </c>
      <c r="P141">
        <v>211.211778599909</v>
      </c>
      <c r="Q141">
        <v>169.19718354743301</v>
      </c>
      <c r="R141">
        <v>55.178150923865303</v>
      </c>
      <c r="S141" s="1">
        <f>(Table2[[#This Row],[Close Price]]-Table2[[#This Row],[20D EMA]])/Table2[[#This Row],[20D EMA]]</f>
        <v>1.9259126860002692E-2</v>
      </c>
      <c r="T141" s="1">
        <f>(Table2[[#This Row],[Close Price]]-Table2[[#This Row],[50D EMA]])/Table2[[#This Row],[50D EMA]]</f>
        <v>7.9958710219858328E-2</v>
      </c>
      <c r="U141" s="1">
        <f>(Table2[[#This Row],[Close Price]]-Table2[[#This Row],[200D EMA]])/Table2[[#This Row],[200D EMA]]</f>
        <v>0.34813118763323903</v>
      </c>
      <c r="V141">
        <v>0.62078245960849199</v>
      </c>
      <c r="W141">
        <v>223.5</v>
      </c>
      <c r="X141">
        <v>229.6</v>
      </c>
      <c r="Y141">
        <v>223.5</v>
      </c>
      <c r="Z141">
        <v>229.6</v>
      </c>
      <c r="AA141">
        <v>215.75</v>
      </c>
      <c r="AB141">
        <v>235.99</v>
      </c>
      <c r="AC141" s="1">
        <f>(Table2[[#This Row],[Close Price]]/Table2[[#This Row],[Day Low]])-1</f>
        <v>2.058165548098434E-2</v>
      </c>
      <c r="AD141" s="1">
        <f>(Table2[[#This Row],[Day High]]/Table2[[#This Row],[Close Price]])-1</f>
        <v>6.576063130206089E-3</v>
      </c>
      <c r="AE141" s="1">
        <f>(Table2[[#This Row],[Close Price]]/Table2[[#This Row],[Current Week Low]])-1</f>
        <v>2.058165548098434E-2</v>
      </c>
      <c r="AF141" s="1">
        <f>(Table2[[#This Row],[Current Week High]]/Table2[[#This Row],[Close Price]])-1</f>
        <v>6.576063130206089E-3</v>
      </c>
      <c r="AG141" s="1">
        <f>(Table2[[#This Row],[Close Price]]/Table2[[#This Row],[Current Month Low]])-1</f>
        <v>5.724217844727697E-2</v>
      </c>
      <c r="AH141" s="1">
        <f>(Table2[[#This Row],[Current Month High]]/Table2[[#This Row],[Close Price]])-1</f>
        <v>3.4590092064883837E-2</v>
      </c>
      <c r="AI141">
        <v>6.9662428759316102</v>
      </c>
      <c r="AJ141">
        <v>160.685714285714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0.24</v>
      </c>
      <c r="AM141" t="s">
        <v>3192</v>
      </c>
      <c r="AN141">
        <v>2.77</v>
      </c>
      <c r="AO141" t="s">
        <v>3192</v>
      </c>
      <c r="AP141">
        <v>2.3310934152100001E-2</v>
      </c>
      <c r="AQ141">
        <f>(Table2[[#This Row],[Sharpe Ratio]]-AVERAGE(Table2[Sharpe Ratio]))/_xlfn.STDEV.P(Table2[Sharpe Ratio])</f>
        <v>-0.48405821604069693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3.5082157852082254</v>
      </c>
      <c r="AS141">
        <f>_xlfn.RANK.AVG(Table2[[#This Row],[1Y Return vs Nifty Z-Score]],Table2[1Y Return vs Nifty Z-Score])</f>
        <v>62</v>
      </c>
      <c r="AT141">
        <f>_xlfn.RANK.AVG(Table2[[#This Row],[6M Return vs Nifty Z-Score]],Table2[6M Return vs Nifty Z-Score])</f>
        <v>60</v>
      </c>
      <c r="AU141">
        <f>_xlfn.RANK.AVG(Table2[[#This Row],[Sharpe Ratio Z-Score]],Table2[Sharpe Ratio Z-Score])</f>
        <v>467</v>
      </c>
      <c r="AV141">
        <f>(Table2[[#This Row],[Rank 1Y]]+Table2[[#This Row],[Rank 6M]]+Table2[[#This Row],[Rank Sharpe]])/3</f>
        <v>196.33333333333334</v>
      </c>
    </row>
    <row r="142" spans="1:48" x14ac:dyDescent="0.3">
      <c r="A142" t="s">
        <v>1848</v>
      </c>
      <c r="B142" t="s">
        <v>1849</v>
      </c>
      <c r="C142" t="s">
        <v>3160</v>
      </c>
      <c r="D142" t="s">
        <v>249</v>
      </c>
      <c r="E142">
        <v>4085.0603099999998</v>
      </c>
      <c r="F142">
        <v>1319.4</v>
      </c>
      <c r="G142">
        <v>74.984182908651206</v>
      </c>
      <c r="H142">
        <f>(Table2[[#This Row],[1Y Return vs Nifty]]-AVERAGE(Table2[1Y Return vs Nifty]))/_xlfn.STDEV.P(Table2[1Y Return vs Nifty])</f>
        <v>0.77399998799410752</v>
      </c>
      <c r="I142">
        <v>11.2561117341554</v>
      </c>
      <c r="J142">
        <f>(Table2[[#This Row],[1M Return vs Nifty]]-AVERAGE(Table2[1M Return vs Nifty]))/_xlfn.STDEV.P(Table2[1M Return vs Nifty])</f>
        <v>1.1170963841801194</v>
      </c>
      <c r="K142">
        <v>44.944328423928901</v>
      </c>
      <c r="L142">
        <f>(Table2[[#This Row],[6M Return vs Nifty]]-AVERAGE(Table2[6M Return vs Nifty]))/_xlfn.STDEV.P(Table2[6M Return vs Nifty])</f>
        <v>1.2853663452373127</v>
      </c>
      <c r="M142">
        <v>-5.0997973436280004</v>
      </c>
      <c r="N142">
        <f>(Table2[[#This Row],[1W Return vs Nifty]]-AVERAGE(Table2[1W Return vs Nifty]))/_xlfn.STDEV.P(Table2[1W Return vs Nifty])</f>
        <v>-1.0265810444953685</v>
      </c>
      <c r="O142">
        <v>1366.87</v>
      </c>
      <c r="P142">
        <v>1290.9439344595</v>
      </c>
      <c r="Q142">
        <v>1040.7319153322101</v>
      </c>
      <c r="R142">
        <v>36.606817172204998</v>
      </c>
      <c r="S142" s="1">
        <f>(Table2[[#This Row],[Close Price]]-Table2[[#This Row],[20D EMA]])/Table2[[#This Row],[20D EMA]]</f>
        <v>-3.472897934697506E-2</v>
      </c>
      <c r="T142" s="1">
        <f>(Table2[[#This Row],[Close Price]]-Table2[[#This Row],[50D EMA]])/Table2[[#This Row],[50D EMA]]</f>
        <v>2.2042836083670976E-2</v>
      </c>
      <c r="U142" s="1">
        <f>(Table2[[#This Row],[Close Price]]-Table2[[#This Row],[200D EMA]])/Table2[[#This Row],[200D EMA]]</f>
        <v>0.2677616402095605</v>
      </c>
      <c r="V142">
        <v>1.0678855028821801</v>
      </c>
      <c r="W142">
        <v>1313</v>
      </c>
      <c r="X142">
        <v>1386.9</v>
      </c>
      <c r="Y142">
        <v>1313</v>
      </c>
      <c r="Z142">
        <v>1386.9</v>
      </c>
      <c r="AA142">
        <v>1249.0999999999999</v>
      </c>
      <c r="AB142">
        <v>1548.95</v>
      </c>
      <c r="AC142" s="1">
        <f>(Table2[[#This Row],[Close Price]]/Table2[[#This Row],[Day Low]])-1</f>
        <v>4.8743335872050153E-3</v>
      </c>
      <c r="AD142" s="1">
        <f>(Table2[[#This Row],[Day High]]/Table2[[#This Row],[Close Price]])-1</f>
        <v>5.115961800818547E-2</v>
      </c>
      <c r="AE142" s="1">
        <f>(Table2[[#This Row],[Close Price]]/Table2[[#This Row],[Current Week Low]])-1</f>
        <v>4.8743335872050153E-3</v>
      </c>
      <c r="AF142" s="1">
        <f>(Table2[[#This Row],[Current Week High]]/Table2[[#This Row],[Close Price]])-1</f>
        <v>5.115961800818547E-2</v>
      </c>
      <c r="AG142" s="1">
        <f>(Table2[[#This Row],[Close Price]]/Table2[[#This Row],[Current Month Low]])-1</f>
        <v>5.6280521975822673E-2</v>
      </c>
      <c r="AH142" s="1">
        <f>(Table2[[#This Row],[Current Month High]]/Table2[[#This Row],[Close Price]])-1</f>
        <v>0.1739805972411701</v>
      </c>
      <c r="AI142">
        <v>17.398059724117001</v>
      </c>
      <c r="AJ142">
        <v>112.30992034757401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0.15</v>
      </c>
      <c r="AM142" t="s">
        <v>3192</v>
      </c>
      <c r="AN142">
        <v>-4.5999999999999996</v>
      </c>
      <c r="AO142" t="s">
        <v>3191</v>
      </c>
      <c r="AP142">
        <v>4.7445916074095998E-2</v>
      </c>
      <c r="AQ142">
        <f>(Table2[[#This Row],[Sharpe Ratio]]-AVERAGE(Table2[Sharpe Ratio]))/_xlfn.STDEV.P(Table2[Sharpe Ratio])</f>
        <v>-0.20262951972563287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1.9472521531905382</v>
      </c>
      <c r="AS142">
        <f>_xlfn.RANK.AVG(Table2[[#This Row],[1Y Return vs Nifty Z-Score]],Table2[1Y Return vs Nifty Z-Score])</f>
        <v>125</v>
      </c>
      <c r="AT142">
        <f>_xlfn.RANK.AVG(Table2[[#This Row],[6M Return vs Nifty Z-Score]],Table2[6M Return vs Nifty Z-Score])</f>
        <v>67</v>
      </c>
      <c r="AU142">
        <f>_xlfn.RANK.AVG(Table2[[#This Row],[Sharpe Ratio Z-Score]],Table2[Sharpe Ratio Z-Score])</f>
        <v>397</v>
      </c>
      <c r="AV142">
        <f>(Table2[[#This Row],[Rank 1Y]]+Table2[[#This Row],[Rank 6M]]+Table2[[#This Row],[Rank Sharpe]])/3</f>
        <v>196.33333333333334</v>
      </c>
    </row>
    <row r="143" spans="1:48" x14ac:dyDescent="0.3">
      <c r="A143" t="s">
        <v>469</v>
      </c>
      <c r="B143" t="s">
        <v>470</v>
      </c>
      <c r="C143" t="s">
        <v>3145</v>
      </c>
      <c r="D143" t="s">
        <v>21</v>
      </c>
      <c r="E143">
        <v>46860.919638644998</v>
      </c>
      <c r="F143">
        <v>1726.05</v>
      </c>
      <c r="G143">
        <v>23.038518105289398</v>
      </c>
      <c r="H143">
        <f>(Table2[[#This Row],[1Y Return vs Nifty]]-AVERAGE(Table2[1Y Return vs Nifty]))/_xlfn.STDEV.P(Table2[1Y Return vs Nifty])</f>
        <v>-8.3928114213114427E-2</v>
      </c>
      <c r="I143">
        <v>10.24904258538</v>
      </c>
      <c r="J143">
        <f>(Table2[[#This Row],[1M Return vs Nifty]]-AVERAGE(Table2[1M Return vs Nifty]))/_xlfn.STDEV.P(Table2[1M Return vs Nifty])</f>
        <v>1.0023193865413829</v>
      </c>
      <c r="K143">
        <v>13.3048536033675</v>
      </c>
      <c r="L143">
        <f>(Table2[[#This Row],[6M Return vs Nifty]]-AVERAGE(Table2[6M Return vs Nifty]))/_xlfn.STDEV.P(Table2[6M Return vs Nifty])</f>
        <v>0.24077206700911846</v>
      </c>
      <c r="M143">
        <v>2.0141025549137099</v>
      </c>
      <c r="N143">
        <f>(Table2[[#This Row],[1W Return vs Nifty]]-AVERAGE(Table2[1W Return vs Nifty]))/_xlfn.STDEV.P(Table2[1W Return vs Nifty])</f>
        <v>0.33598493147582714</v>
      </c>
      <c r="O143">
        <v>1743.19</v>
      </c>
      <c r="P143">
        <v>1737.2756134229201</v>
      </c>
      <c r="Q143">
        <v>1596.1134664736001</v>
      </c>
      <c r="R143">
        <v>43.236847509885401</v>
      </c>
      <c r="S143" s="1">
        <f>(Table2[[#This Row],[Close Price]]-Table2[[#This Row],[20D EMA]])/Table2[[#This Row],[20D EMA]]</f>
        <v>-9.8325483739581457E-3</v>
      </c>
      <c r="T143" s="1">
        <f>(Table2[[#This Row],[Close Price]]-Table2[[#This Row],[50D EMA]])/Table2[[#This Row],[50D EMA]]</f>
        <v>-6.4616191790101167E-3</v>
      </c>
      <c r="U143" s="1">
        <f>(Table2[[#This Row],[Close Price]]-Table2[[#This Row],[200D EMA]])/Table2[[#This Row],[200D EMA]]</f>
        <v>8.1408080475304401E-2</v>
      </c>
      <c r="V143">
        <v>0.71425931550777899</v>
      </c>
      <c r="W143">
        <v>1715</v>
      </c>
      <c r="X143">
        <v>1797.6</v>
      </c>
      <c r="Y143">
        <v>1715</v>
      </c>
      <c r="Z143">
        <v>1797.6</v>
      </c>
      <c r="AA143">
        <v>1628.3</v>
      </c>
      <c r="AB143">
        <v>1822.9</v>
      </c>
      <c r="AC143" s="1">
        <f>(Table2[[#This Row],[Close Price]]/Table2[[#This Row],[Day Low]])-1</f>
        <v>6.4431486880465183E-3</v>
      </c>
      <c r="AD143" s="1">
        <f>(Table2[[#This Row],[Day High]]/Table2[[#This Row],[Close Price]])-1</f>
        <v>4.1453028591292185E-2</v>
      </c>
      <c r="AE143" s="1">
        <f>(Table2[[#This Row],[Close Price]]/Table2[[#This Row],[Current Week Low]])-1</f>
        <v>6.4431486880465183E-3</v>
      </c>
      <c r="AF143" s="1">
        <f>(Table2[[#This Row],[Current Week High]]/Table2[[#This Row],[Close Price]])-1</f>
        <v>4.1453028591292185E-2</v>
      </c>
      <c r="AG143" s="1">
        <f>(Table2[[#This Row],[Close Price]]/Table2[[#This Row],[Current Month Low]])-1</f>
        <v>6.0031935147085935E-2</v>
      </c>
      <c r="AH143" s="1">
        <f>(Table2[[#This Row],[Current Month High]]/Table2[[#This Row],[Close Price]])-1</f>
        <v>5.6110773152573845E-2</v>
      </c>
      <c r="AI143">
        <v>11.7406795863387</v>
      </c>
      <c r="AJ143">
        <v>58.179068914955998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-0.08</v>
      </c>
      <c r="AM143" t="s">
        <v>3191</v>
      </c>
      <c r="AN143">
        <v>2.98</v>
      </c>
      <c r="AO143" t="s">
        <v>3192</v>
      </c>
      <c r="AP143">
        <v>0.20063871674655701</v>
      </c>
      <c r="AQ143">
        <f>(Table2[[#This Row],[Sharpe Ratio]]-AVERAGE(Table2[Sharpe Ratio]))/_xlfn.STDEV.P(Table2[Sharpe Ratio])</f>
        <v>1.5836925217593971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3.0788407925726111</v>
      </c>
      <c r="AS143">
        <f>_xlfn.RANK.AVG(Table2[[#This Row],[1Y Return vs Nifty Z-Score]],Table2[1Y Return vs Nifty Z-Score])</f>
        <v>314</v>
      </c>
      <c r="AT143">
        <f>_xlfn.RANK.AVG(Table2[[#This Row],[6M Return vs Nifty Z-Score]],Table2[6M Return vs Nifty Z-Score])</f>
        <v>239</v>
      </c>
      <c r="AU143">
        <f>_xlfn.RANK.AVG(Table2[[#This Row],[Sharpe Ratio Z-Score]],Table2[Sharpe Ratio Z-Score])</f>
        <v>42</v>
      </c>
      <c r="AV143">
        <f>(Table2[[#This Row],[Rank 1Y]]+Table2[[#This Row],[Rank 6M]]+Table2[[#This Row],[Rank Sharpe]])/3</f>
        <v>198.33333333333334</v>
      </c>
    </row>
    <row r="144" spans="1:48" x14ac:dyDescent="0.3">
      <c r="A144" t="s">
        <v>732</v>
      </c>
      <c r="B144" t="s">
        <v>733</v>
      </c>
      <c r="C144" t="s">
        <v>3147</v>
      </c>
      <c r="D144" t="s">
        <v>734</v>
      </c>
      <c r="E144">
        <v>23144.030806639999</v>
      </c>
      <c r="F144">
        <v>1318.6</v>
      </c>
      <c r="G144">
        <v>32.4556065988765</v>
      </c>
      <c r="H144">
        <f>(Table2[[#This Row],[1Y Return vs Nifty]]-AVERAGE(Table2[1Y Return vs Nifty]))/_xlfn.STDEV.P(Table2[1Y Return vs Nifty])</f>
        <v>7.160334139928505E-2</v>
      </c>
      <c r="I144">
        <v>-0.186215216559424</v>
      </c>
      <c r="J144">
        <f>(Table2[[#This Row],[1M Return vs Nifty]]-AVERAGE(Table2[1M Return vs Nifty]))/_xlfn.STDEV.P(Table2[1M Return vs Nifty])</f>
        <v>-0.18700069296780492</v>
      </c>
      <c r="K144">
        <v>33.502695127804103</v>
      </c>
      <c r="L144">
        <f>(Table2[[#This Row],[6M Return vs Nifty]]-AVERAGE(Table2[6M Return vs Nifty]))/_xlfn.STDEV.P(Table2[6M Return vs Nifty])</f>
        <v>0.90761466817881564</v>
      </c>
      <c r="M144">
        <v>1.10325735755938</v>
      </c>
      <c r="N144">
        <f>(Table2[[#This Row],[1W Return vs Nifty]]-AVERAGE(Table2[1W Return vs Nifty]))/_xlfn.STDEV.P(Table2[1W Return vs Nifty])</f>
        <v>0.16152553606794531</v>
      </c>
      <c r="O144">
        <v>1206</v>
      </c>
      <c r="P144">
        <v>1230.70734690053</v>
      </c>
      <c r="Q144">
        <v>1115.4509971585601</v>
      </c>
      <c r="R144">
        <v>70.793768286153906</v>
      </c>
      <c r="S144" s="1">
        <f>(Table2[[#This Row],[Close Price]]-Table2[[#This Row],[20D EMA]])/Table2[[#This Row],[20D EMA]]</f>
        <v>9.3366500829187321E-2</v>
      </c>
      <c r="T144" s="1">
        <f>(Table2[[#This Row],[Close Price]]-Table2[[#This Row],[50D EMA]])/Table2[[#This Row],[50D EMA]]</f>
        <v>7.1416371504422121E-2</v>
      </c>
      <c r="U144" s="1">
        <f>(Table2[[#This Row],[Close Price]]-Table2[[#This Row],[200D EMA]])/Table2[[#This Row],[200D EMA]]</f>
        <v>0.18212274977469264</v>
      </c>
      <c r="V144">
        <v>2.6782497331742099</v>
      </c>
      <c r="W144">
        <v>1264.75</v>
      </c>
      <c r="X144">
        <v>1425.2</v>
      </c>
      <c r="Y144">
        <v>1264.75</v>
      </c>
      <c r="Z144">
        <v>1425.2</v>
      </c>
      <c r="AA144">
        <v>1102.8499999999999</v>
      </c>
      <c r="AB144">
        <v>1425.2</v>
      </c>
      <c r="AC144" s="1">
        <f>(Table2[[#This Row],[Close Price]]/Table2[[#This Row],[Day Low]])-1</f>
        <v>4.2577584502866195E-2</v>
      </c>
      <c r="AD144" s="1">
        <f>(Table2[[#This Row],[Day High]]/Table2[[#This Row],[Close Price]])-1</f>
        <v>8.0843318671318221E-2</v>
      </c>
      <c r="AE144" s="1">
        <f>(Table2[[#This Row],[Close Price]]/Table2[[#This Row],[Current Week Low]])-1</f>
        <v>4.2577584502866195E-2</v>
      </c>
      <c r="AF144" s="1">
        <f>(Table2[[#This Row],[Current Week High]]/Table2[[#This Row],[Close Price]])-1</f>
        <v>8.0843318671318221E-2</v>
      </c>
      <c r="AG144" s="1">
        <f>(Table2[[#This Row],[Close Price]]/Table2[[#This Row],[Current Month Low]])-1</f>
        <v>0.19562950537244417</v>
      </c>
      <c r="AH144" s="1">
        <f>(Table2[[#This Row],[Current Month High]]/Table2[[#This Row],[Close Price]])-1</f>
        <v>8.0843318671318221E-2</v>
      </c>
      <c r="AI144">
        <v>13.377824965872801</v>
      </c>
      <c r="AJ144">
        <v>102.47216890595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0.05</v>
      </c>
      <c r="AM144" t="s">
        <v>3192</v>
      </c>
      <c r="AN144">
        <v>14.67</v>
      </c>
      <c r="AO144" t="s">
        <v>3192</v>
      </c>
      <c r="AP144">
        <v>0.10205501902562</v>
      </c>
      <c r="AQ144">
        <f>(Table2[[#This Row],[Sharpe Ratio]]-AVERAGE(Table2[Sharpe Ratio]))/_xlfn.STDEV.P(Table2[Sharpe Ratio])</f>
        <v>0.43414612403716635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274</v>
      </c>
      <c r="AT144">
        <f>_xlfn.RANK.AVG(Table2[[#This Row],[6M Return vs Nifty Z-Score]],Table2[6M Return vs Nifty Z-Score])</f>
        <v>98</v>
      </c>
      <c r="AU144">
        <f>_xlfn.RANK.AVG(Table2[[#This Row],[Sharpe Ratio Z-Score]],Table2[Sharpe Ratio Z-Score])</f>
        <v>223</v>
      </c>
      <c r="AV144">
        <f>(Table2[[#This Row],[Rank 1Y]]+Table2[[#This Row],[Rank 6M]]+Table2[[#This Row],[Rank Sharpe]])/3</f>
        <v>198.33333333333334</v>
      </c>
    </row>
    <row r="145" spans="1:48" x14ac:dyDescent="0.3">
      <c r="A145" t="s">
        <v>1473</v>
      </c>
      <c r="B145" t="s">
        <v>1474</v>
      </c>
      <c r="C145" t="s">
        <v>3155</v>
      </c>
      <c r="D145" t="s">
        <v>268</v>
      </c>
      <c r="E145">
        <v>6986.1692477399902</v>
      </c>
      <c r="F145">
        <v>3081.3</v>
      </c>
      <c r="G145">
        <v>21.8595345224632</v>
      </c>
      <c r="H145">
        <f>(Table2[[#This Row],[1Y Return vs Nifty]]-AVERAGE(Table2[1Y Return vs Nifty]))/_xlfn.STDEV.P(Table2[1Y Return vs Nifty])</f>
        <v>-0.10340005959251192</v>
      </c>
      <c r="I145">
        <v>0.48874400794530698</v>
      </c>
      <c r="J145">
        <f>(Table2[[#This Row],[1M Return vs Nifty]]-AVERAGE(Table2[1M Return vs Nifty]))/_xlfn.STDEV.P(Table2[1M Return vs Nifty])</f>
        <v>-0.11007470093297141</v>
      </c>
      <c r="K145">
        <v>25.9967399833705</v>
      </c>
      <c r="L145">
        <f>(Table2[[#This Row],[6M Return vs Nifty]]-AVERAGE(Table2[6M Return vs Nifty]))/_xlfn.STDEV.P(Table2[6M Return vs Nifty])</f>
        <v>0.65980152207003651</v>
      </c>
      <c r="M145">
        <v>-1.08040576282844</v>
      </c>
      <c r="N145">
        <f>(Table2[[#This Row],[1W Return vs Nifty]]-AVERAGE(Table2[1W Return vs Nifty]))/_xlfn.STDEV.P(Table2[1W Return vs Nifty])</f>
        <v>-0.25672396325850227</v>
      </c>
      <c r="O145">
        <v>3161.42</v>
      </c>
      <c r="P145">
        <v>3204.1377163092302</v>
      </c>
      <c r="Q145">
        <v>2766.8396676039301</v>
      </c>
      <c r="R145">
        <v>42.241985754801902</v>
      </c>
      <c r="S145" s="1">
        <f>(Table2[[#This Row],[Close Price]]-Table2[[#This Row],[20D EMA]])/Table2[[#This Row],[20D EMA]]</f>
        <v>-2.5343042050724008E-2</v>
      </c>
      <c r="T145" s="1">
        <f>(Table2[[#This Row],[Close Price]]-Table2[[#This Row],[50D EMA]])/Table2[[#This Row],[50D EMA]]</f>
        <v>-3.8337214934295601E-2</v>
      </c>
      <c r="U145" s="1">
        <f>(Table2[[#This Row],[Close Price]]-Table2[[#This Row],[200D EMA]])/Table2[[#This Row],[200D EMA]]</f>
        <v>0.11365325431682537</v>
      </c>
      <c r="V145">
        <v>0.27803962594946702</v>
      </c>
      <c r="W145">
        <v>3050</v>
      </c>
      <c r="X145">
        <v>3159.75</v>
      </c>
      <c r="Y145">
        <v>3050</v>
      </c>
      <c r="Z145">
        <v>3159.75</v>
      </c>
      <c r="AA145">
        <v>2955.1</v>
      </c>
      <c r="AB145">
        <v>3418.4</v>
      </c>
      <c r="AC145" s="1">
        <f>(Table2[[#This Row],[Close Price]]/Table2[[#This Row],[Day Low]])-1</f>
        <v>1.0262295081967299E-2</v>
      </c>
      <c r="AD145" s="1">
        <f>(Table2[[#This Row],[Day High]]/Table2[[#This Row],[Close Price]])-1</f>
        <v>2.5460033102911117E-2</v>
      </c>
      <c r="AE145" s="1">
        <f>(Table2[[#This Row],[Close Price]]/Table2[[#This Row],[Current Week Low]])-1</f>
        <v>1.0262295081967299E-2</v>
      </c>
      <c r="AF145" s="1">
        <f>(Table2[[#This Row],[Current Week High]]/Table2[[#This Row],[Close Price]])-1</f>
        <v>2.5460033102911117E-2</v>
      </c>
      <c r="AG145" s="1">
        <f>(Table2[[#This Row],[Close Price]]/Table2[[#This Row],[Current Month Low]])-1</f>
        <v>4.2705830597949301E-2</v>
      </c>
      <c r="AH145" s="1">
        <f>(Table2[[#This Row],[Current Month High]]/Table2[[#This Row],[Close Price]])-1</f>
        <v>0.10940187583162952</v>
      </c>
      <c r="AI145">
        <v>27.6409307759711</v>
      </c>
      <c r="AJ145">
        <v>101.063621533442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-0.14000000000000001</v>
      </c>
      <c r="AM145" t="s">
        <v>3191</v>
      </c>
      <c r="AN145">
        <v>-3</v>
      </c>
      <c r="AO145" t="s">
        <v>3191</v>
      </c>
      <c r="AP145">
        <v>0.13729477060047801</v>
      </c>
      <c r="AQ145">
        <f>(Table2[[#This Row],[Sharpe Ratio]]-AVERAGE(Table2[Sharpe Ratio]))/_xlfn.STDEV.P(Table2[Sharpe Ratio])</f>
        <v>0.84506324741567962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324</v>
      </c>
      <c r="AT145">
        <f>_xlfn.RANK.AVG(Table2[[#This Row],[6M Return vs Nifty Z-Score]],Table2[6M Return vs Nifty Z-Score])</f>
        <v>136</v>
      </c>
      <c r="AU145">
        <f>_xlfn.RANK.AVG(Table2[[#This Row],[Sharpe Ratio Z-Score]],Table2[Sharpe Ratio Z-Score])</f>
        <v>136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1703</v>
      </c>
      <c r="B146" t="s">
        <v>1704</v>
      </c>
      <c r="C146" t="s">
        <v>589</v>
      </c>
      <c r="D146" t="s">
        <v>589</v>
      </c>
      <c r="E146">
        <v>4985.1328813</v>
      </c>
      <c r="F146">
        <v>241.37</v>
      </c>
      <c r="G146">
        <v>32.6201449459247</v>
      </c>
      <c r="H146">
        <f>(Table2[[#This Row],[1Y Return vs Nifty]]-AVERAGE(Table2[1Y Return vs Nifty]))/_xlfn.STDEV.P(Table2[1Y Return vs Nifty])</f>
        <v>7.4320836157658804E-2</v>
      </c>
      <c r="I146">
        <v>24.358442688176101</v>
      </c>
      <c r="J146">
        <f>(Table2[[#This Row],[1M Return vs Nifty]]-AVERAGE(Table2[1M Return vs Nifty]))/_xlfn.STDEV.P(Table2[1M Return vs Nifty])</f>
        <v>2.6103863045398703</v>
      </c>
      <c r="K146">
        <v>30.2140319163471</v>
      </c>
      <c r="L146">
        <f>(Table2[[#This Row],[6M Return vs Nifty]]-AVERAGE(Table2[6M Return vs Nifty]))/_xlfn.STDEV.P(Table2[6M Return vs Nifty])</f>
        <v>0.79903768347251303</v>
      </c>
      <c r="M146">
        <v>14.3197554314385</v>
      </c>
      <c r="N146">
        <f>(Table2[[#This Row],[1W Return vs Nifty]]-AVERAGE(Table2[1W Return vs Nifty]))/_xlfn.STDEV.P(Table2[1W Return vs Nifty])</f>
        <v>2.6929570790740662</v>
      </c>
      <c r="O146">
        <v>228.5</v>
      </c>
      <c r="P146">
        <v>220.352248815011</v>
      </c>
      <c r="Q146">
        <v>192.03219958634301</v>
      </c>
      <c r="R146">
        <v>60.466651902232201</v>
      </c>
      <c r="S146" s="1">
        <f>(Table2[[#This Row],[Close Price]]-Table2[[#This Row],[20D EMA]])/Table2[[#This Row],[20D EMA]]</f>
        <v>5.6323851203501113E-2</v>
      </c>
      <c r="T146" s="1">
        <f>(Table2[[#This Row],[Close Price]]-Table2[[#This Row],[50D EMA]])/Table2[[#This Row],[50D EMA]]</f>
        <v>9.5382512763160981E-2</v>
      </c>
      <c r="U146" s="1">
        <f>(Table2[[#This Row],[Close Price]]-Table2[[#This Row],[200D EMA]])/Table2[[#This Row],[200D EMA]]</f>
        <v>0.25692462264107613</v>
      </c>
      <c r="V146">
        <v>1.7710498832303301</v>
      </c>
      <c r="W146">
        <v>240.1</v>
      </c>
      <c r="X146">
        <v>256.39999999999998</v>
      </c>
      <c r="Y146">
        <v>240.1</v>
      </c>
      <c r="Z146">
        <v>256.39999999999998</v>
      </c>
      <c r="AA146">
        <v>208.91</v>
      </c>
      <c r="AB146">
        <v>256.39999999999998</v>
      </c>
      <c r="AC146" s="1">
        <f>(Table2[[#This Row],[Close Price]]/Table2[[#This Row],[Day Low]])-1</f>
        <v>5.2894627238651015E-3</v>
      </c>
      <c r="AD146" s="1">
        <f>(Table2[[#This Row],[Day High]]/Table2[[#This Row],[Close Price]])-1</f>
        <v>6.2269544682437727E-2</v>
      </c>
      <c r="AE146" s="1">
        <f>(Table2[[#This Row],[Close Price]]/Table2[[#This Row],[Current Week Low]])-1</f>
        <v>5.2894627238651015E-3</v>
      </c>
      <c r="AF146" s="1">
        <f>(Table2[[#This Row],[Current Week High]]/Table2[[#This Row],[Close Price]])-1</f>
        <v>6.2269544682437727E-2</v>
      </c>
      <c r="AG146" s="1">
        <f>(Table2[[#This Row],[Close Price]]/Table2[[#This Row],[Current Month Low]])-1</f>
        <v>0.15537791393423017</v>
      </c>
      <c r="AH146" s="1">
        <f>(Table2[[#This Row],[Current Month High]]/Table2[[#This Row],[Close Price]])-1</f>
        <v>6.2269544682437727E-2</v>
      </c>
      <c r="AI146">
        <v>6.2269544682437701</v>
      </c>
      <c r="AJ146">
        <v>79.992542878448901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0.06</v>
      </c>
      <c r="AM146" t="s">
        <v>3192</v>
      </c>
      <c r="AN146">
        <v>4.1900000000000004</v>
      </c>
      <c r="AO146" t="s">
        <v>3192</v>
      </c>
      <c r="AP146">
        <v>0.107092126022963</v>
      </c>
      <c r="AQ146">
        <f>(Table2[[#This Row],[Sharpe Ratio]]-AVERAGE(Table2[Sharpe Ratio]))/_xlfn.STDEV.P(Table2[Sharpe Ratio])</f>
        <v>0.49288188195251725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6.6695837851966253</v>
      </c>
      <c r="AS146">
        <f>_xlfn.RANK.AVG(Table2[[#This Row],[1Y Return vs Nifty Z-Score]],Table2[1Y Return vs Nifty Z-Score])</f>
        <v>271</v>
      </c>
      <c r="AT146">
        <f>_xlfn.RANK.AVG(Table2[[#This Row],[6M Return vs Nifty Z-Score]],Table2[6M Return vs Nifty Z-Score])</f>
        <v>111</v>
      </c>
      <c r="AU146">
        <f>_xlfn.RANK.AVG(Table2[[#This Row],[Sharpe Ratio Z-Score]],Table2[Sharpe Ratio Z-Score])</f>
        <v>215</v>
      </c>
      <c r="AV146">
        <f>(Table2[[#This Row],[Rank 1Y]]+Table2[[#This Row],[Rank 6M]]+Table2[[#This Row],[Rank Sharpe]])/3</f>
        <v>199</v>
      </c>
    </row>
    <row r="147" spans="1:48" x14ac:dyDescent="0.3">
      <c r="A147" t="s">
        <v>1068</v>
      </c>
      <c r="B147" t="s">
        <v>1069</v>
      </c>
      <c r="C147" t="s">
        <v>3152</v>
      </c>
      <c r="D147" t="s">
        <v>188</v>
      </c>
      <c r="E147">
        <v>12291.074790639999</v>
      </c>
      <c r="F147">
        <v>522.4</v>
      </c>
      <c r="G147">
        <v>33.121308533450403</v>
      </c>
      <c r="H147">
        <f>(Table2[[#This Row],[1Y Return vs Nifty]]-AVERAGE(Table2[1Y Return vs Nifty]))/_xlfn.STDEV.P(Table2[1Y Return vs Nifty])</f>
        <v>8.2597991280591462E-2</v>
      </c>
      <c r="I147">
        <v>0.122819239085788</v>
      </c>
      <c r="J147">
        <f>(Table2[[#This Row],[1M Return vs Nifty]]-AVERAGE(Table2[1M Return vs Nifty]))/_xlfn.STDEV.P(Table2[1M Return vs Nifty])</f>
        <v>-0.15177962892368196</v>
      </c>
      <c r="K147">
        <v>17.269350737907299</v>
      </c>
      <c r="L147">
        <f>(Table2[[#This Row],[6M Return vs Nifty]]-AVERAGE(Table2[6M Return vs Nifty]))/_xlfn.STDEV.P(Table2[6M Return vs Nifty])</f>
        <v>0.37166207217763236</v>
      </c>
      <c r="M147">
        <v>-5.1527656020944601</v>
      </c>
      <c r="N147">
        <f>(Table2[[#This Row],[1W Return vs Nifty]]-AVERAGE(Table2[1W Return vs Nifty]))/_xlfn.STDEV.P(Table2[1W Return vs Nifty])</f>
        <v>-1.0367263582926067</v>
      </c>
      <c r="O147">
        <v>561.75</v>
      </c>
      <c r="P147">
        <v>553.09298696044698</v>
      </c>
      <c r="Q147">
        <v>474.026116313297</v>
      </c>
      <c r="R147">
        <v>25.227336371086299</v>
      </c>
      <c r="S147" s="1">
        <f>(Table2[[#This Row],[Close Price]]-Table2[[#This Row],[20D EMA]])/Table2[[#This Row],[20D EMA]]</f>
        <v>-7.0048954161103738E-2</v>
      </c>
      <c r="T147" s="1">
        <f>(Table2[[#This Row],[Close Price]]-Table2[[#This Row],[50D EMA]])/Table2[[#This Row],[50D EMA]]</f>
        <v>-5.549335768859049E-2</v>
      </c>
      <c r="U147" s="1">
        <f>(Table2[[#This Row],[Close Price]]-Table2[[#This Row],[200D EMA]])/Table2[[#This Row],[200D EMA]]</f>
        <v>0.10204898426889911</v>
      </c>
      <c r="V147">
        <v>0.424675478029922</v>
      </c>
      <c r="W147">
        <v>520.20000000000005</v>
      </c>
      <c r="X147">
        <v>550</v>
      </c>
      <c r="Y147">
        <v>520.20000000000005</v>
      </c>
      <c r="Z147">
        <v>550</v>
      </c>
      <c r="AA147">
        <v>518.29999999999995</v>
      </c>
      <c r="AB147">
        <v>614.9</v>
      </c>
      <c r="AC147" s="1">
        <f>(Table2[[#This Row],[Close Price]]/Table2[[#This Row],[Day Low]])-1</f>
        <v>4.2291426374470031E-3</v>
      </c>
      <c r="AD147" s="1">
        <f>(Table2[[#This Row],[Day High]]/Table2[[#This Row],[Close Price]])-1</f>
        <v>5.2833078101071962E-2</v>
      </c>
      <c r="AE147" s="1">
        <f>(Table2[[#This Row],[Close Price]]/Table2[[#This Row],[Current Week Low]])-1</f>
        <v>4.2291426374470031E-3</v>
      </c>
      <c r="AF147" s="1">
        <f>(Table2[[#This Row],[Current Week High]]/Table2[[#This Row],[Close Price]])-1</f>
        <v>5.2833078101071962E-2</v>
      </c>
      <c r="AG147" s="1">
        <f>(Table2[[#This Row],[Close Price]]/Table2[[#This Row],[Current Month Low]])-1</f>
        <v>7.9104765579780523E-3</v>
      </c>
      <c r="AH147" s="1">
        <f>(Table2[[#This Row],[Current Month High]]/Table2[[#This Row],[Close Price]])-1</f>
        <v>0.17706738131699851</v>
      </c>
      <c r="AI147">
        <v>24.808575803981601</v>
      </c>
      <c r="AJ147">
        <v>66.900958466453602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0.06</v>
      </c>
      <c r="AM147" t="s">
        <v>3192</v>
      </c>
      <c r="AN147">
        <v>-13.16</v>
      </c>
      <c r="AO147" t="s">
        <v>3191</v>
      </c>
      <c r="AP147">
        <v>0.13839606941757901</v>
      </c>
      <c r="AQ147">
        <f>(Table2[[#This Row],[Sharpe Ratio]]-AVERAGE(Table2[Sharpe Ratio]))/_xlfn.STDEV.P(Table2[Sharpe Ratio])</f>
        <v>0.85790506728327975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0.12365914352521501</v>
      </c>
      <c r="AS147">
        <f>_xlfn.RANK.AVG(Table2[[#This Row],[1Y Return vs Nifty Z-Score]],Table2[1Y Return vs Nifty Z-Score])</f>
        <v>267</v>
      </c>
      <c r="AT147">
        <f>_xlfn.RANK.AVG(Table2[[#This Row],[6M Return vs Nifty Z-Score]],Table2[6M Return vs Nifty Z-Score])</f>
        <v>200</v>
      </c>
      <c r="AU147">
        <f>_xlfn.RANK.AVG(Table2[[#This Row],[Sharpe Ratio Z-Score]],Table2[Sharpe Ratio Z-Score])</f>
        <v>132</v>
      </c>
      <c r="AV147">
        <f>(Table2[[#This Row],[Rank 1Y]]+Table2[[#This Row],[Rank 6M]]+Table2[[#This Row],[Rank Sharpe]])/3</f>
        <v>199.66666666666666</v>
      </c>
    </row>
    <row r="148" spans="1:48" x14ac:dyDescent="0.3">
      <c r="A148" t="s">
        <v>49</v>
      </c>
      <c r="B148" t="s">
        <v>50</v>
      </c>
      <c r="C148" t="s">
        <v>3150</v>
      </c>
      <c r="D148" t="s">
        <v>51</v>
      </c>
      <c r="E148">
        <v>455153.84380899998</v>
      </c>
      <c r="F148">
        <v>1897</v>
      </c>
      <c r="G148">
        <v>42.200082574106801</v>
      </c>
      <c r="H148">
        <f>(Table2[[#This Row],[1Y Return vs Nifty]]-AVERAGE(Table2[1Y Return vs Nifty]))/_xlfn.STDEV.P(Table2[1Y Return vs Nifty])</f>
        <v>0.23254188770685211</v>
      </c>
      <c r="I148">
        <v>6.2922624478350899</v>
      </c>
      <c r="J148">
        <f>(Table2[[#This Row],[1M Return vs Nifty]]-AVERAGE(Table2[1M Return vs Nifty]))/_xlfn.STDEV.P(Table2[1M Return vs Nifty])</f>
        <v>0.55135994144643885</v>
      </c>
      <c r="K148">
        <v>11.2801096727682</v>
      </c>
      <c r="L148">
        <f>(Table2[[#This Row],[6M Return vs Nifty]]-AVERAGE(Table2[6M Return vs Nifty]))/_xlfn.STDEV.P(Table2[6M Return vs Nifty])</f>
        <v>0.17392405714876505</v>
      </c>
      <c r="M148">
        <v>2.0336719378406398</v>
      </c>
      <c r="N148">
        <f>(Table2[[#This Row],[1W Return vs Nifty]]-AVERAGE(Table2[1W Return vs Nifty]))/_xlfn.STDEV.P(Table2[1W Return vs Nifty])</f>
        <v>0.33973316742618853</v>
      </c>
      <c r="O148">
        <v>1893.03</v>
      </c>
      <c r="P148">
        <v>1836.0140222247801</v>
      </c>
      <c r="Q148">
        <v>1607.90034036934</v>
      </c>
      <c r="R148">
        <v>48.577306345313097</v>
      </c>
      <c r="S148" s="1">
        <f>(Table2[[#This Row],[Close Price]]-Table2[[#This Row],[20D EMA]])/Table2[[#This Row],[20D EMA]]</f>
        <v>2.0971669756950644E-3</v>
      </c>
      <c r="T148" s="1">
        <f>(Table2[[#This Row],[Close Price]]-Table2[[#This Row],[50D EMA]])/Table2[[#This Row],[50D EMA]]</f>
        <v>3.3216509807109468E-2</v>
      </c>
      <c r="U148" s="1">
        <f>(Table2[[#This Row],[Close Price]]-Table2[[#This Row],[200D EMA]])/Table2[[#This Row],[200D EMA]]</f>
        <v>0.17979948904311621</v>
      </c>
      <c r="V148">
        <v>0.69543271341116897</v>
      </c>
      <c r="W148">
        <v>1890.55</v>
      </c>
      <c r="X148">
        <v>1920.55</v>
      </c>
      <c r="Y148">
        <v>1890.55</v>
      </c>
      <c r="Z148">
        <v>1920.55</v>
      </c>
      <c r="AA148">
        <v>1872.7</v>
      </c>
      <c r="AB148">
        <v>1952.25</v>
      </c>
      <c r="AC148" s="1">
        <f>(Table2[[#This Row],[Close Price]]/Table2[[#This Row],[Day Low]])-1</f>
        <v>3.4117055883209346E-3</v>
      </c>
      <c r="AD148" s="1">
        <f>(Table2[[#This Row],[Day High]]/Table2[[#This Row],[Close Price]])-1</f>
        <v>1.2414338429098448E-2</v>
      </c>
      <c r="AE148" s="1">
        <f>(Table2[[#This Row],[Close Price]]/Table2[[#This Row],[Current Week Low]])-1</f>
        <v>3.4117055883209346E-3</v>
      </c>
      <c r="AF148" s="1">
        <f>(Table2[[#This Row],[Current Week High]]/Table2[[#This Row],[Close Price]])-1</f>
        <v>1.2414338429098448E-2</v>
      </c>
      <c r="AG148" s="1">
        <f>(Table2[[#This Row],[Close Price]]/Table2[[#This Row],[Current Month Low]])-1</f>
        <v>1.2975917125006564E-2</v>
      </c>
      <c r="AH148" s="1">
        <f>(Table2[[#This Row],[Current Month High]]/Table2[[#This Row],[Close Price]])-1</f>
        <v>2.9124934106483868E-2</v>
      </c>
      <c r="AI148">
        <v>3.3394833948339402</v>
      </c>
      <c r="AJ148">
        <v>77.563532550194196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0.04</v>
      </c>
      <c r="AM148" t="s">
        <v>3192</v>
      </c>
      <c r="AN148">
        <v>-0.72</v>
      </c>
      <c r="AO148" t="s">
        <v>3191</v>
      </c>
      <c r="AP148">
        <v>0.148382598619371</v>
      </c>
      <c r="AQ148">
        <f>(Table2[[#This Row],[Sharpe Ratio]]-AVERAGE(Table2[Sharpe Ratio]))/_xlfn.STDEV.P(Table2[Sharpe Ratio])</f>
        <v>0.97435412463315185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2.2719131783613964</v>
      </c>
      <c r="AS148">
        <f>_xlfn.RANK.AVG(Table2[[#This Row],[1Y Return vs Nifty Z-Score]],Table2[1Y Return vs Nifty Z-Score])</f>
        <v>228</v>
      </c>
      <c r="AT148">
        <f>_xlfn.RANK.AVG(Table2[[#This Row],[6M Return vs Nifty Z-Score]],Table2[6M Return vs Nifty Z-Score])</f>
        <v>260</v>
      </c>
      <c r="AU148">
        <f>_xlfn.RANK.AVG(Table2[[#This Row],[Sharpe Ratio Z-Score]],Table2[Sharpe Ratio Z-Score])</f>
        <v>114</v>
      </c>
      <c r="AV148">
        <f>(Table2[[#This Row],[Rank 1Y]]+Table2[[#This Row],[Rank 6M]]+Table2[[#This Row],[Rank Sharpe]])/3</f>
        <v>200.66666666666666</v>
      </c>
    </row>
    <row r="149" spans="1:48" x14ac:dyDescent="0.3">
      <c r="A149" t="s">
        <v>1571</v>
      </c>
      <c r="B149" t="s">
        <v>1572</v>
      </c>
      <c r="C149" t="s">
        <v>3144</v>
      </c>
      <c r="D149" t="s">
        <v>249</v>
      </c>
      <c r="E149">
        <v>6161.9938371400003</v>
      </c>
      <c r="F149">
        <v>1251.4000000000001</v>
      </c>
      <c r="G149">
        <v>105.236316993402</v>
      </c>
      <c r="H149">
        <f>(Table2[[#This Row],[1Y Return vs Nifty]]-AVERAGE(Table2[1Y Return vs Nifty]))/_xlfn.STDEV.P(Table2[1Y Return vs Nifty])</f>
        <v>1.2736404504137735</v>
      </c>
      <c r="I149">
        <v>-7.2521854133330201</v>
      </c>
      <c r="J149">
        <f>(Table2[[#This Row],[1M Return vs Nifty]]-AVERAGE(Table2[1M Return vs Nifty]))/_xlfn.STDEV.P(Table2[1M Return vs Nifty])</f>
        <v>-0.99231862528323567</v>
      </c>
      <c r="K149">
        <v>11.5367775356777</v>
      </c>
      <c r="L149">
        <f>(Table2[[#This Row],[6M Return vs Nifty]]-AVERAGE(Table2[6M Return vs Nifty]))/_xlfn.STDEV.P(Table2[6M Return vs Nifty])</f>
        <v>0.18239808468938923</v>
      </c>
      <c r="M149">
        <v>-1.35138667995343</v>
      </c>
      <c r="N149">
        <f>(Table2[[#This Row],[1W Return vs Nifty]]-AVERAGE(Table2[1W Return vs Nifty]))/_xlfn.STDEV.P(Table2[1W Return vs Nifty])</f>
        <v>-0.30862648973173401</v>
      </c>
      <c r="O149">
        <v>1320.72</v>
      </c>
      <c r="P149">
        <v>1318.53546773875</v>
      </c>
      <c r="Q149">
        <v>1100.0885374562799</v>
      </c>
      <c r="R149">
        <v>34.398558824459798</v>
      </c>
      <c r="S149" s="1">
        <f>(Table2[[#This Row],[Close Price]]-Table2[[#This Row],[20D EMA]])/Table2[[#This Row],[20D EMA]]</f>
        <v>-5.2486522502877171E-2</v>
      </c>
      <c r="T149" s="1">
        <f>(Table2[[#This Row],[Close Price]]-Table2[[#This Row],[50D EMA]])/Table2[[#This Row],[50D EMA]]</f>
        <v>-5.091669460654346E-2</v>
      </c>
      <c r="U149" s="1">
        <f>(Table2[[#This Row],[Close Price]]-Table2[[#This Row],[200D EMA]])/Table2[[#This Row],[200D EMA]]</f>
        <v>0.13754480425147927</v>
      </c>
      <c r="V149">
        <v>0.38473735169335199</v>
      </c>
      <c r="W149">
        <v>1248.05</v>
      </c>
      <c r="X149">
        <v>1289.5</v>
      </c>
      <c r="Y149">
        <v>1248.05</v>
      </c>
      <c r="Z149">
        <v>1289.5</v>
      </c>
      <c r="AA149">
        <v>1238.0999999999999</v>
      </c>
      <c r="AB149">
        <v>1391.8</v>
      </c>
      <c r="AC149" s="1">
        <f>(Table2[[#This Row],[Close Price]]/Table2[[#This Row],[Day Low]])-1</f>
        <v>2.684187332238297E-3</v>
      </c>
      <c r="AD149" s="1">
        <f>(Table2[[#This Row],[Day High]]/Table2[[#This Row],[Close Price]])-1</f>
        <v>3.044590059133756E-2</v>
      </c>
      <c r="AE149" s="1">
        <f>(Table2[[#This Row],[Close Price]]/Table2[[#This Row],[Current Week Low]])-1</f>
        <v>2.684187332238297E-3</v>
      </c>
      <c r="AF149" s="1">
        <f>(Table2[[#This Row],[Current Week High]]/Table2[[#This Row],[Close Price]])-1</f>
        <v>3.044590059133756E-2</v>
      </c>
      <c r="AG149" s="1">
        <f>(Table2[[#This Row],[Close Price]]/Table2[[#This Row],[Current Month Low]])-1</f>
        <v>1.0742266375898701E-2</v>
      </c>
      <c r="AH149" s="1">
        <f>(Table2[[#This Row],[Current Month High]]/Table2[[#This Row],[Close Price]])-1</f>
        <v>0.11219434233658299</v>
      </c>
      <c r="AI149">
        <v>20.9485376378456</v>
      </c>
      <c r="AJ149">
        <v>136.09093481747001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3192</v>
      </c>
      <c r="AN149">
        <v>-8.26</v>
      </c>
      <c r="AO149" t="s">
        <v>3191</v>
      </c>
      <c r="AP149">
        <v>8.8171183491583996E-2</v>
      </c>
      <c r="AQ149">
        <f>(Table2[[#This Row],[Sharpe Ratio]]-AVERAGE(Table2[Sharpe Ratio]))/_xlfn.STDEV.P(Table2[Sharpe Ratio])</f>
        <v>0.27225208380855132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0.42734550389674442</v>
      </c>
      <c r="AS149">
        <f>_xlfn.RANK.AVG(Table2[[#This Row],[1Y Return vs Nifty Z-Score]],Table2[1Y Return vs Nifty Z-Score])</f>
        <v>76</v>
      </c>
      <c r="AT149">
        <f>_xlfn.RANK.AVG(Table2[[#This Row],[6M Return vs Nifty Z-Score]],Table2[6M Return vs Nifty Z-Score])</f>
        <v>255</v>
      </c>
      <c r="AU149">
        <f>_xlfn.RANK.AVG(Table2[[#This Row],[Sharpe Ratio Z-Score]],Table2[Sharpe Ratio Z-Score])</f>
        <v>273</v>
      </c>
      <c r="AV149">
        <f>(Table2[[#This Row],[Rank 1Y]]+Table2[[#This Row],[Rank 6M]]+Table2[[#This Row],[Rank Sharpe]])/3</f>
        <v>201.33333333333334</v>
      </c>
    </row>
    <row r="150" spans="1:48" x14ac:dyDescent="0.3">
      <c r="A150" t="s">
        <v>943</v>
      </c>
      <c r="B150" t="s">
        <v>944</v>
      </c>
      <c r="C150" t="s">
        <v>3145</v>
      </c>
      <c r="D150" t="s">
        <v>21</v>
      </c>
      <c r="E150">
        <v>15476.6333742799</v>
      </c>
      <c r="F150">
        <v>2745.7</v>
      </c>
      <c r="G150">
        <v>200.687625181285</v>
      </c>
      <c r="H150">
        <f>(Table2[[#This Row],[1Y Return vs Nifty]]-AVERAGE(Table2[1Y Return vs Nifty]))/_xlfn.STDEV.P(Table2[1Y Return vs Nifty])</f>
        <v>2.8501023168047368</v>
      </c>
      <c r="I150">
        <v>4.3518503423881301</v>
      </c>
      <c r="J150">
        <f>(Table2[[#This Row],[1M Return vs Nifty]]-AVERAGE(Table2[1M Return vs Nifty]))/_xlfn.STDEV.P(Table2[1M Return vs Nifty])</f>
        <v>0.3302086174128474</v>
      </c>
      <c r="K150">
        <v>53.659500523532003</v>
      </c>
      <c r="L150">
        <f>(Table2[[#This Row],[6M Return vs Nifty]]-AVERAGE(Table2[6M Return vs Nifty]))/_xlfn.STDEV.P(Table2[6M Return vs Nifty])</f>
        <v>1.5731024394882558</v>
      </c>
      <c r="M150">
        <v>3.5773628822260899</v>
      </c>
      <c r="N150">
        <f>(Table2[[#This Row],[1W Return vs Nifty]]-AVERAGE(Table2[1W Return vs Nifty]))/_xlfn.STDEV.P(Table2[1W Return vs Nifty])</f>
        <v>0.63540513192285408</v>
      </c>
      <c r="O150">
        <v>2594.19</v>
      </c>
      <c r="P150">
        <v>2557.25615744075</v>
      </c>
      <c r="Q150">
        <v>2070.5584739723199</v>
      </c>
      <c r="R150">
        <v>69.296841541023198</v>
      </c>
      <c r="S150" s="1">
        <f>(Table2[[#This Row],[Close Price]]-Table2[[#This Row],[20D EMA]])/Table2[[#This Row],[20D EMA]]</f>
        <v>5.8403586475932662E-2</v>
      </c>
      <c r="T150" s="1">
        <f>(Table2[[#This Row],[Close Price]]-Table2[[#This Row],[50D EMA]])/Table2[[#This Row],[50D EMA]]</f>
        <v>7.3689857784071403E-2</v>
      </c>
      <c r="U150" s="1">
        <f>(Table2[[#This Row],[Close Price]]-Table2[[#This Row],[200D EMA]])/Table2[[#This Row],[200D EMA]]</f>
        <v>0.32606735550551058</v>
      </c>
      <c r="V150">
        <v>1.4806931266135199</v>
      </c>
      <c r="W150">
        <v>2725</v>
      </c>
      <c r="X150">
        <v>2949.8</v>
      </c>
      <c r="Y150">
        <v>2725</v>
      </c>
      <c r="Z150">
        <v>2949.8</v>
      </c>
      <c r="AA150">
        <v>2356</v>
      </c>
      <c r="AB150">
        <v>2949.8</v>
      </c>
      <c r="AC150" s="1">
        <f>(Table2[[#This Row],[Close Price]]/Table2[[#This Row],[Day Low]])-1</f>
        <v>7.5963302752293238E-3</v>
      </c>
      <c r="AD150" s="1">
        <f>(Table2[[#This Row],[Day High]]/Table2[[#This Row],[Close Price]])-1</f>
        <v>7.433441381068584E-2</v>
      </c>
      <c r="AE150" s="1">
        <f>(Table2[[#This Row],[Close Price]]/Table2[[#This Row],[Current Week Low]])-1</f>
        <v>7.5963302752293238E-3</v>
      </c>
      <c r="AF150" s="1">
        <f>(Table2[[#This Row],[Current Week High]]/Table2[[#This Row],[Close Price]])-1</f>
        <v>7.433441381068584E-2</v>
      </c>
      <c r="AG150" s="1">
        <f>(Table2[[#This Row],[Close Price]]/Table2[[#This Row],[Current Month Low]])-1</f>
        <v>0.16540747028862479</v>
      </c>
      <c r="AH150" s="1">
        <f>(Table2[[#This Row],[Current Month High]]/Table2[[#This Row],[Close Price]])-1</f>
        <v>7.433441381068584E-2</v>
      </c>
      <c r="AI150">
        <v>7.4334413810685804</v>
      </c>
      <c r="AJ150">
        <v>271.743839696723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</v>
      </c>
      <c r="AM150" t="s">
        <v>3192</v>
      </c>
      <c r="AN150">
        <v>14.59</v>
      </c>
      <c r="AO150" t="s">
        <v>3192</v>
      </c>
      <c r="AQ150">
        <f>(Table2[[#This Row],[Sharpe Ratio]]-AVERAGE(Table2[Sharpe Ratio]))/_xlfn.STDEV.P(Table2[Sharpe Ratio])</f>
        <v>-0.75587800979545683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4.6329404958332372</v>
      </c>
      <c r="AS150">
        <f>_xlfn.RANK.AVG(Table2[[#This Row],[1Y Return vs Nifty Z-Score]],Table2[1Y Return vs Nifty Z-Score])</f>
        <v>14</v>
      </c>
      <c r="AT150">
        <f>_xlfn.RANK.AVG(Table2[[#This Row],[6M Return vs Nifty Z-Score]],Table2[6M Return vs Nifty Z-Score])</f>
        <v>53</v>
      </c>
      <c r="AU150">
        <f>_xlfn.RANK.AVG(Table2[[#This Row],[Sharpe Ratio Z-Score]],Table2[Sharpe Ratio Z-Score])</f>
        <v>544.5</v>
      </c>
      <c r="AV150">
        <f>(Table2[[#This Row],[Rank 1Y]]+Table2[[#This Row],[Rank 6M]]+Table2[[#This Row],[Rank Sharpe]])/3</f>
        <v>203.83333333333334</v>
      </c>
    </row>
    <row r="151" spans="1:48" x14ac:dyDescent="0.3">
      <c r="A151" t="s">
        <v>281</v>
      </c>
      <c r="B151" t="s">
        <v>282</v>
      </c>
      <c r="C151" t="s">
        <v>3158</v>
      </c>
      <c r="D151" t="s">
        <v>283</v>
      </c>
      <c r="E151">
        <v>96651.048213300004</v>
      </c>
      <c r="F151">
        <v>679</v>
      </c>
      <c r="G151">
        <v>44.724401475316803</v>
      </c>
      <c r="H151">
        <f>(Table2[[#This Row],[1Y Return vs Nifty]]-AVERAGE(Table2[1Y Return vs Nifty]))/_xlfn.STDEV.P(Table2[1Y Return vs Nifty])</f>
        <v>0.27423322292181229</v>
      </c>
      <c r="I151">
        <v>1.2369493258017199</v>
      </c>
      <c r="J151">
        <f>(Table2[[#This Row],[1M Return vs Nifty]]-AVERAGE(Table2[1M Return vs Nifty]))/_xlfn.STDEV.P(Table2[1M Return vs Nifty])</f>
        <v>-2.4800755141540762E-2</v>
      </c>
      <c r="K151">
        <v>4.1052647631811698</v>
      </c>
      <c r="L151">
        <f>(Table2[[#This Row],[6M Return vs Nifty]]-AVERAGE(Table2[6M Return vs Nifty]))/_xlfn.STDEV.P(Table2[6M Return vs Nifty])</f>
        <v>-6.2957306471679256E-2</v>
      </c>
      <c r="M151">
        <v>-1.88773048157642</v>
      </c>
      <c r="N151">
        <f>(Table2[[#This Row],[1W Return vs Nifty]]-AVERAGE(Table2[1W Return vs Nifty]))/_xlfn.STDEV.P(Table2[1W Return vs Nifty])</f>
        <v>-0.41135548872486566</v>
      </c>
      <c r="O151">
        <v>690.17</v>
      </c>
      <c r="P151">
        <v>673.12570926944204</v>
      </c>
      <c r="Q151">
        <v>593.44546169442401</v>
      </c>
      <c r="R151">
        <v>38.599598862371302</v>
      </c>
      <c r="S151" s="1">
        <f>(Table2[[#This Row],[Close Price]]-Table2[[#This Row],[20D EMA]])/Table2[[#This Row],[20D EMA]]</f>
        <v>-1.6184418331715317E-2</v>
      </c>
      <c r="T151" s="1">
        <f>(Table2[[#This Row],[Close Price]]-Table2[[#This Row],[50D EMA]])/Table2[[#This Row],[50D EMA]]</f>
        <v>8.7268851117474847E-3</v>
      </c>
      <c r="U151" s="1">
        <f>(Table2[[#This Row],[Close Price]]-Table2[[#This Row],[200D EMA]])/Table2[[#This Row],[200D EMA]]</f>
        <v>0.14416579758028311</v>
      </c>
      <c r="V151">
        <v>0.83439419032687101</v>
      </c>
      <c r="W151">
        <v>675</v>
      </c>
      <c r="X151">
        <v>714.5</v>
      </c>
      <c r="Y151">
        <v>675</v>
      </c>
      <c r="Z151">
        <v>714.5</v>
      </c>
      <c r="AA151">
        <v>645.9</v>
      </c>
      <c r="AB151">
        <v>715.4</v>
      </c>
      <c r="AC151" s="1">
        <f>(Table2[[#This Row],[Close Price]]/Table2[[#This Row],[Day Low]])-1</f>
        <v>5.9259259259258901E-3</v>
      </c>
      <c r="AD151" s="1">
        <f>(Table2[[#This Row],[Day High]]/Table2[[#This Row],[Close Price]])-1</f>
        <v>5.2282768777614175E-2</v>
      </c>
      <c r="AE151" s="1">
        <f>(Table2[[#This Row],[Close Price]]/Table2[[#This Row],[Current Week Low]])-1</f>
        <v>5.9259259259258901E-3</v>
      </c>
      <c r="AF151" s="1">
        <f>(Table2[[#This Row],[Current Week High]]/Table2[[#This Row],[Close Price]])-1</f>
        <v>5.2282768777614175E-2</v>
      </c>
      <c r="AG151" s="1">
        <f>(Table2[[#This Row],[Close Price]]/Table2[[#This Row],[Current Month Low]])-1</f>
        <v>5.12463229602107E-2</v>
      </c>
      <c r="AH151" s="1">
        <f>(Table2[[#This Row],[Current Month High]]/Table2[[#This Row],[Close Price]])-1</f>
        <v>5.3608247422680444E-2</v>
      </c>
      <c r="AI151">
        <v>6.1045655375552199</v>
      </c>
      <c r="AJ151">
        <v>82.723358449946105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0.05</v>
      </c>
      <c r="AM151" t="s">
        <v>3192</v>
      </c>
      <c r="AN151">
        <v>0.73</v>
      </c>
      <c r="AO151" t="s">
        <v>3192</v>
      </c>
      <c r="AP151">
        <v>0.19091876235094199</v>
      </c>
      <c r="AQ151">
        <f>(Table2[[#This Row],[Sharpe Ratio]]-AVERAGE(Table2[Sharpe Ratio]))/_xlfn.STDEV.P(Table2[Sharpe Ratio])</f>
        <v>1.4703518901964303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1.2454715627801569</v>
      </c>
      <c r="AS151">
        <f>_xlfn.RANK.AVG(Table2[[#This Row],[1Y Return vs Nifty Z-Score]],Table2[1Y Return vs Nifty Z-Score])</f>
        <v>219</v>
      </c>
      <c r="AT151">
        <f>_xlfn.RANK.AVG(Table2[[#This Row],[6M Return vs Nifty Z-Score]],Table2[6M Return vs Nifty Z-Score])</f>
        <v>342</v>
      </c>
      <c r="AU151">
        <f>_xlfn.RANK.AVG(Table2[[#This Row],[Sharpe Ratio Z-Score]],Table2[Sharpe Ratio Z-Score])</f>
        <v>52</v>
      </c>
      <c r="AV151">
        <f>(Table2[[#This Row],[Rank 1Y]]+Table2[[#This Row],[Rank 6M]]+Table2[[#This Row],[Rank Sharpe]])/3</f>
        <v>204.33333333333334</v>
      </c>
    </row>
    <row r="152" spans="1:48" x14ac:dyDescent="0.3">
      <c r="A152" t="s">
        <v>553</v>
      </c>
      <c r="B152" t="s">
        <v>554</v>
      </c>
      <c r="C152" t="s">
        <v>3155</v>
      </c>
      <c r="D152" t="s">
        <v>227</v>
      </c>
      <c r="E152">
        <v>36179.527311700003</v>
      </c>
      <c r="F152">
        <v>5652.1</v>
      </c>
      <c r="G152">
        <v>114.62402433354001</v>
      </c>
      <c r="H152">
        <f>(Table2[[#This Row],[1Y Return vs Nifty]]-AVERAGE(Table2[1Y Return vs Nifty]))/_xlfn.STDEV.P(Table2[1Y Return vs Nifty])</f>
        <v>1.4286866505709841</v>
      </c>
      <c r="I152">
        <v>5.7394771972043603</v>
      </c>
      <c r="J152">
        <f>(Table2[[#This Row],[1M Return vs Nifty]]-AVERAGE(Table2[1M Return vs Nifty]))/_xlfn.STDEV.P(Table2[1M Return vs Nifty])</f>
        <v>0.48835827817085997</v>
      </c>
      <c r="K152">
        <v>106.060594235172</v>
      </c>
      <c r="L152">
        <f>(Table2[[#This Row],[6M Return vs Nifty]]-AVERAGE(Table2[6M Return vs Nifty]))/_xlfn.STDEV.P(Table2[6M Return vs Nifty])</f>
        <v>3.3031527318687823</v>
      </c>
      <c r="M152">
        <v>1.67619078692125</v>
      </c>
      <c r="N152">
        <f>(Table2[[#This Row],[1W Return vs Nifty]]-AVERAGE(Table2[1W Return vs Nifty]))/_xlfn.STDEV.P(Table2[1W Return vs Nifty])</f>
        <v>0.27126275594434657</v>
      </c>
      <c r="O152">
        <v>5464.03</v>
      </c>
      <c r="P152">
        <v>5132.90880398638</v>
      </c>
      <c r="Q152">
        <v>3896.7204206136098</v>
      </c>
      <c r="R152">
        <v>60.337018177643699</v>
      </c>
      <c r="S152" s="1">
        <f>(Table2[[#This Row],[Close Price]]-Table2[[#This Row],[20D EMA]])/Table2[[#This Row],[20D EMA]]</f>
        <v>3.4419649965318752E-2</v>
      </c>
      <c r="T152" s="1">
        <f>(Table2[[#This Row],[Close Price]]-Table2[[#This Row],[50D EMA]])/Table2[[#This Row],[50D EMA]]</f>
        <v>0.10114950719763421</v>
      </c>
      <c r="U152" s="1">
        <f>(Table2[[#This Row],[Close Price]]-Table2[[#This Row],[200D EMA]])/Table2[[#This Row],[200D EMA]]</f>
        <v>0.45047614144973069</v>
      </c>
      <c r="V152">
        <v>0.92545898755140599</v>
      </c>
      <c r="W152">
        <v>5588.3</v>
      </c>
      <c r="X152">
        <v>5735.85</v>
      </c>
      <c r="Y152">
        <v>5588.3</v>
      </c>
      <c r="Z152">
        <v>5735.85</v>
      </c>
      <c r="AA152">
        <v>4778.3999999999996</v>
      </c>
      <c r="AB152">
        <v>5909.95</v>
      </c>
      <c r="AC152" s="1">
        <f>(Table2[[#This Row],[Close Price]]/Table2[[#This Row],[Day Low]])-1</f>
        <v>1.1416709911779899E-2</v>
      </c>
      <c r="AD152" s="1">
        <f>(Table2[[#This Row],[Day High]]/Table2[[#This Row],[Close Price]])-1</f>
        <v>1.4817501459634563E-2</v>
      </c>
      <c r="AE152" s="1">
        <f>(Table2[[#This Row],[Close Price]]/Table2[[#This Row],[Current Week Low]])-1</f>
        <v>1.1416709911779899E-2</v>
      </c>
      <c r="AF152" s="1">
        <f>(Table2[[#This Row],[Current Week High]]/Table2[[#This Row],[Close Price]])-1</f>
        <v>1.4817501459634563E-2</v>
      </c>
      <c r="AG152" s="1">
        <f>(Table2[[#This Row],[Close Price]]/Table2[[#This Row],[Current Month Low]])-1</f>
        <v>0.18284362966683432</v>
      </c>
      <c r="AH152" s="1">
        <f>(Table2[[#This Row],[Current Month High]]/Table2[[#This Row],[Close Price]])-1</f>
        <v>4.5620211956617807E-2</v>
      </c>
      <c r="AI152">
        <v>4.5620211956617798</v>
      </c>
      <c r="AJ152">
        <v>161.913809082483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0.27</v>
      </c>
      <c r="AM152" t="s">
        <v>3192</v>
      </c>
      <c r="AN152">
        <v>8.17</v>
      </c>
      <c r="AO152" t="s">
        <v>3192</v>
      </c>
      <c r="AQ152">
        <f>(Table2[[#This Row],[Sharpe Ratio]]-AVERAGE(Table2[Sharpe Ratio]))/_xlfn.STDEV.P(Table2[Sharpe Ratio])</f>
        <v>-0.75587800979545683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4.7355824067595158</v>
      </c>
      <c r="AS152">
        <f>_xlfn.RANK.AVG(Table2[[#This Row],[1Y Return vs Nifty Z-Score]],Table2[1Y Return vs Nifty Z-Score])</f>
        <v>64</v>
      </c>
      <c r="AT152">
        <f>_xlfn.RANK.AVG(Table2[[#This Row],[6M Return vs Nifty Z-Score]],Table2[6M Return vs Nifty Z-Score])</f>
        <v>7</v>
      </c>
      <c r="AU152">
        <f>_xlfn.RANK.AVG(Table2[[#This Row],[Sharpe Ratio Z-Score]],Table2[Sharpe Ratio Z-Score])</f>
        <v>544.5</v>
      </c>
      <c r="AV152">
        <f>(Table2[[#This Row],[Rank 1Y]]+Table2[[#This Row],[Rank 6M]]+Table2[[#This Row],[Rank Sharpe]])/3</f>
        <v>205.16666666666666</v>
      </c>
    </row>
    <row r="153" spans="1:48" x14ac:dyDescent="0.3">
      <c r="A153" t="s">
        <v>427</v>
      </c>
      <c r="B153" t="s">
        <v>428</v>
      </c>
      <c r="C153" t="s">
        <v>3160</v>
      </c>
      <c r="D153" t="s">
        <v>429</v>
      </c>
      <c r="E153">
        <v>52866.960249999996</v>
      </c>
      <c r="F153">
        <v>4812.6499999999996</v>
      </c>
      <c r="G153">
        <v>52.083753160003297</v>
      </c>
      <c r="H153">
        <f>(Table2[[#This Row],[1Y Return vs Nifty]]-AVERAGE(Table2[1Y Return vs Nifty]))/_xlfn.STDEV.P(Table2[1Y Return vs Nifty])</f>
        <v>0.39577935479285903</v>
      </c>
      <c r="I153">
        <v>12.286261242954801</v>
      </c>
      <c r="J153">
        <f>(Table2[[#This Row],[1M Return vs Nifty]]-AVERAGE(Table2[1M Return vs Nifty]))/_xlfn.STDEV.P(Table2[1M Return vs Nifty])</f>
        <v>1.2345038808577724</v>
      </c>
      <c r="K153">
        <v>17.820321379535901</v>
      </c>
      <c r="L153">
        <f>(Table2[[#This Row],[6M Return vs Nifty]]-AVERAGE(Table2[6M Return vs Nifty]))/_xlfn.STDEV.P(Table2[6M Return vs Nifty])</f>
        <v>0.38985266424595993</v>
      </c>
      <c r="M153">
        <v>1.1106018847364001</v>
      </c>
      <c r="N153">
        <f>(Table2[[#This Row],[1W Return vs Nifty]]-AVERAGE(Table2[1W Return vs Nifty]))/_xlfn.STDEV.P(Table2[1W Return vs Nifty])</f>
        <v>0.16293227540694763</v>
      </c>
      <c r="O153">
        <v>4438.42</v>
      </c>
      <c r="P153">
        <v>4074.7665675707799</v>
      </c>
      <c r="Q153">
        <v>3552.7721395743501</v>
      </c>
      <c r="R153">
        <v>76.2171531700739</v>
      </c>
      <c r="S153" s="1">
        <f>(Table2[[#This Row],[Close Price]]-Table2[[#This Row],[20D EMA]])/Table2[[#This Row],[20D EMA]]</f>
        <v>8.431604039275227E-2</v>
      </c>
      <c r="T153" s="1">
        <f>(Table2[[#This Row],[Close Price]]-Table2[[#This Row],[50D EMA]])/Table2[[#This Row],[50D EMA]]</f>
        <v>0.18108606227941976</v>
      </c>
      <c r="U153" s="1">
        <f>(Table2[[#This Row],[Close Price]]-Table2[[#This Row],[200D EMA]])/Table2[[#This Row],[200D EMA]]</f>
        <v>0.35461825609131037</v>
      </c>
      <c r="V153">
        <v>1.08115111396126</v>
      </c>
      <c r="W153">
        <v>4648.2</v>
      </c>
      <c r="X153">
        <v>4845</v>
      </c>
      <c r="Y153">
        <v>4648.2</v>
      </c>
      <c r="Z153">
        <v>4845</v>
      </c>
      <c r="AA153">
        <v>3883.05</v>
      </c>
      <c r="AB153">
        <v>4880.95</v>
      </c>
      <c r="AC153" s="1">
        <f>(Table2[[#This Row],[Close Price]]/Table2[[#This Row],[Day Low]])-1</f>
        <v>3.5379286605567772E-2</v>
      </c>
      <c r="AD153" s="1">
        <f>(Table2[[#This Row],[Day High]]/Table2[[#This Row],[Close Price]])-1</f>
        <v>6.7218684092964498E-3</v>
      </c>
      <c r="AE153" s="1">
        <f>(Table2[[#This Row],[Close Price]]/Table2[[#This Row],[Current Week Low]])-1</f>
        <v>3.5379286605567772E-2</v>
      </c>
      <c r="AF153" s="1">
        <f>(Table2[[#This Row],[Current Week High]]/Table2[[#This Row],[Close Price]])-1</f>
        <v>6.7218684092964498E-3</v>
      </c>
      <c r="AG153" s="1">
        <f>(Table2[[#This Row],[Close Price]]/Table2[[#This Row],[Current Month Low]])-1</f>
        <v>0.23939944116094303</v>
      </c>
      <c r="AH153" s="1">
        <f>(Table2[[#This Row],[Current Month High]]/Table2[[#This Row],[Close Price]])-1</f>
        <v>1.4191765451466498E-2</v>
      </c>
      <c r="AI153">
        <v>1.41917654514664</v>
      </c>
      <c r="AJ153">
        <v>94.371970920839999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0.5</v>
      </c>
      <c r="AM153" t="s">
        <v>3192</v>
      </c>
      <c r="AN153">
        <v>12.64</v>
      </c>
      <c r="AO153" t="s">
        <v>3192</v>
      </c>
      <c r="AP153">
        <v>0.10096334533482999</v>
      </c>
      <c r="AQ153">
        <f>(Table2[[#This Row],[Sharpe Ratio]]-AVERAGE(Table2[Sharpe Ratio]))/_xlfn.STDEV.P(Table2[Sharpe Ratio])</f>
        <v>0.42141653904748433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2.604484714351023</v>
      </c>
      <c r="AS153">
        <f>_xlfn.RANK.AVG(Table2[[#This Row],[1Y Return vs Nifty Z-Score]],Table2[1Y Return vs Nifty Z-Score])</f>
        <v>192</v>
      </c>
      <c r="AT153">
        <f>_xlfn.RANK.AVG(Table2[[#This Row],[6M Return vs Nifty Z-Score]],Table2[6M Return vs Nifty Z-Score])</f>
        <v>192</v>
      </c>
      <c r="AU153">
        <f>_xlfn.RANK.AVG(Table2[[#This Row],[Sharpe Ratio Z-Score]],Table2[Sharpe Ratio Z-Score])</f>
        <v>234</v>
      </c>
      <c r="AV153">
        <f>(Table2[[#This Row],[Rank 1Y]]+Table2[[#This Row],[Rank 6M]]+Table2[[#This Row],[Rank Sharpe]])/3</f>
        <v>206</v>
      </c>
    </row>
    <row r="154" spans="1:48" x14ac:dyDescent="0.3">
      <c r="A154" t="s">
        <v>1118</v>
      </c>
      <c r="B154" t="s">
        <v>1119</v>
      </c>
      <c r="C154" t="s">
        <v>3154</v>
      </c>
      <c r="D154" t="s">
        <v>77</v>
      </c>
      <c r="E154">
        <v>11199.68484414</v>
      </c>
      <c r="F154">
        <v>361.4</v>
      </c>
      <c r="G154">
        <v>45.536221822433902</v>
      </c>
      <c r="H154">
        <f>(Table2[[#This Row],[1Y Return vs Nifty]]-AVERAGE(Table2[1Y Return vs Nifty]))/_xlfn.STDEV.P(Table2[1Y Return vs Nifty])</f>
        <v>0.2876411462272872</v>
      </c>
      <c r="I154">
        <v>3.39339929243306</v>
      </c>
      <c r="J154">
        <f>(Table2[[#This Row],[1M Return vs Nifty]]-AVERAGE(Table2[1M Return vs Nifty]))/_xlfn.STDEV.P(Table2[1M Return vs Nifty])</f>
        <v>0.22097268854807386</v>
      </c>
      <c r="K154">
        <v>52.6407764743022</v>
      </c>
      <c r="L154">
        <f>(Table2[[#This Row],[6M Return vs Nifty]]-AVERAGE(Table2[6M Return vs Nifty]))/_xlfn.STDEV.P(Table2[6M Return vs Nifty])</f>
        <v>1.5394687170907098</v>
      </c>
      <c r="M154">
        <v>1.3803354432017001</v>
      </c>
      <c r="N154">
        <f>(Table2[[#This Row],[1W Return vs Nifty]]-AVERAGE(Table2[1W Return vs Nifty]))/_xlfn.STDEV.P(Table2[1W Return vs Nifty])</f>
        <v>0.21459588813472802</v>
      </c>
      <c r="O154">
        <v>362.99</v>
      </c>
      <c r="P154">
        <v>355.92438669468203</v>
      </c>
      <c r="Q154">
        <v>296.61126177913297</v>
      </c>
      <c r="R154">
        <v>40.175450903060003</v>
      </c>
      <c r="S154" s="1">
        <f>(Table2[[#This Row],[Close Price]]-Table2[[#This Row],[20D EMA]])/Table2[[#This Row],[20D EMA]]</f>
        <v>-4.3802859582909495E-3</v>
      </c>
      <c r="T154" s="1">
        <f>(Table2[[#This Row],[Close Price]]-Table2[[#This Row],[50D EMA]])/Table2[[#This Row],[50D EMA]]</f>
        <v>1.5384203808476387E-2</v>
      </c>
      <c r="U154" s="1">
        <f>(Table2[[#This Row],[Close Price]]-Table2[[#This Row],[200D EMA]])/Table2[[#This Row],[200D EMA]]</f>
        <v>0.21842979876169011</v>
      </c>
      <c r="V154">
        <v>0.21394527307515199</v>
      </c>
      <c r="W154">
        <v>360</v>
      </c>
      <c r="X154">
        <v>363.95</v>
      </c>
      <c r="Y154">
        <v>360</v>
      </c>
      <c r="Z154">
        <v>363.95</v>
      </c>
      <c r="AA154">
        <v>357.5</v>
      </c>
      <c r="AB154">
        <v>367.9</v>
      </c>
      <c r="AC154" s="1">
        <f>(Table2[[#This Row],[Close Price]]/Table2[[#This Row],[Day Low]])-1</f>
        <v>3.8888888888888307E-3</v>
      </c>
      <c r="AD154" s="1">
        <f>(Table2[[#This Row],[Day High]]/Table2[[#This Row],[Close Price]])-1</f>
        <v>7.055893746541253E-3</v>
      </c>
      <c r="AE154" s="1">
        <f>(Table2[[#This Row],[Close Price]]/Table2[[#This Row],[Current Week Low]])-1</f>
        <v>3.8888888888888307E-3</v>
      </c>
      <c r="AF154" s="1">
        <f>(Table2[[#This Row],[Current Week High]]/Table2[[#This Row],[Close Price]])-1</f>
        <v>7.055893746541253E-3</v>
      </c>
      <c r="AG154" s="1">
        <f>(Table2[[#This Row],[Close Price]]/Table2[[#This Row],[Current Month Low]])-1</f>
        <v>1.0909090909090757E-2</v>
      </c>
      <c r="AH154" s="1">
        <f>(Table2[[#This Row],[Current Month High]]/Table2[[#This Row],[Close Price]])-1</f>
        <v>1.7985611510791477E-2</v>
      </c>
      <c r="AI154">
        <v>6.5301604869950101</v>
      </c>
      <c r="AJ154">
        <v>109.44653723558299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0.04</v>
      </c>
      <c r="AM154" t="s">
        <v>3192</v>
      </c>
      <c r="AN154">
        <v>-1.28</v>
      </c>
      <c r="AO154" t="s">
        <v>3191</v>
      </c>
      <c r="AP154">
        <v>5.9595565272133E-2</v>
      </c>
      <c r="AQ154">
        <f>(Table2[[#This Row],[Sharpe Ratio]]-AVERAGE(Table2[Sharpe Ratio]))/_xlfn.STDEV.P(Table2[Sharpe Ratio])</f>
        <v>-6.0957156119149564E-2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2.2017212838816493</v>
      </c>
      <c r="AS154">
        <f>_xlfn.RANK.AVG(Table2[[#This Row],[1Y Return vs Nifty Z-Score]],Table2[1Y Return vs Nifty Z-Score])</f>
        <v>216</v>
      </c>
      <c r="AT154">
        <f>_xlfn.RANK.AVG(Table2[[#This Row],[6M Return vs Nifty Z-Score]],Table2[6M Return vs Nifty Z-Score])</f>
        <v>57</v>
      </c>
      <c r="AU154">
        <f>_xlfn.RANK.AVG(Table2[[#This Row],[Sharpe Ratio Z-Score]],Table2[Sharpe Ratio Z-Score])</f>
        <v>347</v>
      </c>
      <c r="AV154">
        <f>(Table2[[#This Row],[Rank 1Y]]+Table2[[#This Row],[Rank 6M]]+Table2[[#This Row],[Rank Sharpe]])/3</f>
        <v>206.66666666666666</v>
      </c>
    </row>
    <row r="155" spans="1:48" x14ac:dyDescent="0.3">
      <c r="A155" t="s">
        <v>724</v>
      </c>
      <c r="B155" t="s">
        <v>725</v>
      </c>
      <c r="C155" t="s">
        <v>3152</v>
      </c>
      <c r="D155" t="s">
        <v>506</v>
      </c>
      <c r="E155">
        <v>24346.949046099999</v>
      </c>
      <c r="F155">
        <v>1330.25</v>
      </c>
      <c r="G155">
        <v>88.7245937242743</v>
      </c>
      <c r="H155">
        <f>(Table2[[#This Row],[1Y Return vs Nifty]]-AVERAGE(Table2[1Y Return vs Nifty]))/_xlfn.STDEV.P(Table2[1Y Return vs Nifty])</f>
        <v>1.0009348942893523</v>
      </c>
      <c r="I155">
        <v>-0.26735515126232001</v>
      </c>
      <c r="J155">
        <f>(Table2[[#This Row],[1M Return vs Nifty]]-AVERAGE(Table2[1M Return vs Nifty]))/_xlfn.STDEV.P(Table2[1M Return vs Nifty])</f>
        <v>-0.19624831822285932</v>
      </c>
      <c r="K155">
        <v>15.8429903862947</v>
      </c>
      <c r="L155">
        <f>(Table2[[#This Row],[6M Return vs Nifty]]-AVERAGE(Table2[6M Return vs Nifty]))/_xlfn.STDEV.P(Table2[6M Return vs Nifty])</f>
        <v>0.32457001801313662</v>
      </c>
      <c r="M155">
        <v>-3.67006243478238</v>
      </c>
      <c r="N155">
        <f>(Table2[[#This Row],[1W Return vs Nifty]]-AVERAGE(Table2[1W Return vs Nifty]))/_xlfn.STDEV.P(Table2[1W Return vs Nifty])</f>
        <v>-0.75273573190520016</v>
      </c>
      <c r="O155">
        <v>1380.55</v>
      </c>
      <c r="P155">
        <v>1415.8206138702801</v>
      </c>
      <c r="Q155">
        <v>1233.68865202647</v>
      </c>
      <c r="R155">
        <v>33.761120219352797</v>
      </c>
      <c r="S155" s="1">
        <f>(Table2[[#This Row],[Close Price]]-Table2[[#This Row],[20D EMA]])/Table2[[#This Row],[20D EMA]]</f>
        <v>-3.6434754264604657E-2</v>
      </c>
      <c r="T155" s="1">
        <f>(Table2[[#This Row],[Close Price]]-Table2[[#This Row],[50D EMA]])/Table2[[#This Row],[50D EMA]]</f>
        <v>-6.0438881191568976E-2</v>
      </c>
      <c r="U155" s="1">
        <f>(Table2[[#This Row],[Close Price]]-Table2[[#This Row],[200D EMA]])/Table2[[#This Row],[200D EMA]]</f>
        <v>7.82704354254352E-2</v>
      </c>
      <c r="V155">
        <v>0.76690261593949205</v>
      </c>
      <c r="W155">
        <v>1328</v>
      </c>
      <c r="X155">
        <v>1358</v>
      </c>
      <c r="Y155">
        <v>1328</v>
      </c>
      <c r="Z155">
        <v>1358</v>
      </c>
      <c r="AA155">
        <v>1297</v>
      </c>
      <c r="AB155">
        <v>1444</v>
      </c>
      <c r="AC155" s="1">
        <f>(Table2[[#This Row],[Close Price]]/Table2[[#This Row],[Day Low]])-1</f>
        <v>1.6942771084338393E-3</v>
      </c>
      <c r="AD155" s="1">
        <f>(Table2[[#This Row],[Day High]]/Table2[[#This Row],[Close Price]])-1</f>
        <v>2.0860740462319116E-2</v>
      </c>
      <c r="AE155" s="1">
        <f>(Table2[[#This Row],[Close Price]]/Table2[[#This Row],[Current Week Low]])-1</f>
        <v>1.6942771084338393E-3</v>
      </c>
      <c r="AF155" s="1">
        <f>(Table2[[#This Row],[Current Week High]]/Table2[[#This Row],[Close Price]])-1</f>
        <v>2.0860740462319116E-2</v>
      </c>
      <c r="AG155" s="1">
        <f>(Table2[[#This Row],[Close Price]]/Table2[[#This Row],[Current Month Low]])-1</f>
        <v>2.563608326908251E-2</v>
      </c>
      <c r="AH155" s="1">
        <f>(Table2[[#This Row],[Current Month High]]/Table2[[#This Row],[Close Price]])-1</f>
        <v>8.5510242435632433E-2</v>
      </c>
      <c r="AI155">
        <v>33.504980266867101</v>
      </c>
      <c r="AJ155">
        <v>122.078464106844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-0.13</v>
      </c>
      <c r="AM155" t="s">
        <v>3191</v>
      </c>
      <c r="AN155">
        <v>-1.89</v>
      </c>
      <c r="AO155" t="s">
        <v>3191</v>
      </c>
      <c r="AP155">
        <v>7.8736848942193002E-2</v>
      </c>
      <c r="AQ155">
        <f>(Table2[[#This Row],[Sharpe Ratio]]-AVERAGE(Table2[Sharpe Ratio]))/_xlfn.STDEV.P(Table2[Sharpe Ratio])</f>
        <v>0.16224195488380194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105</v>
      </c>
      <c r="AT155">
        <f>_xlfn.RANK.AVG(Table2[[#This Row],[6M Return vs Nifty Z-Score]],Table2[6M Return vs Nifty Z-Score])</f>
        <v>212</v>
      </c>
      <c r="AU155">
        <f>_xlfn.RANK.AVG(Table2[[#This Row],[Sharpe Ratio Z-Score]],Table2[Sharpe Ratio Z-Score])</f>
        <v>305</v>
      </c>
      <c r="AV155">
        <f>(Table2[[#This Row],[Rank 1Y]]+Table2[[#This Row],[Rank 6M]]+Table2[[#This Row],[Rank Sharpe]])/3</f>
        <v>207.33333333333334</v>
      </c>
    </row>
    <row r="156" spans="1:48" x14ac:dyDescent="0.3">
      <c r="A156" t="s">
        <v>1156</v>
      </c>
      <c r="B156" t="s">
        <v>1157</v>
      </c>
      <c r="C156" t="s">
        <v>3151</v>
      </c>
      <c r="D156" t="s">
        <v>209</v>
      </c>
      <c r="E156">
        <v>10602.277593229999</v>
      </c>
      <c r="F156">
        <v>267.95</v>
      </c>
      <c r="G156">
        <v>31.0445607567274</v>
      </c>
      <c r="H156">
        <f>(Table2[[#This Row],[1Y Return vs Nifty]]-AVERAGE(Table2[1Y Return vs Nifty]))/_xlfn.STDEV.P(Table2[1Y Return vs Nifty])</f>
        <v>4.8298684772693501E-2</v>
      </c>
      <c r="I156">
        <v>-8.0287497528278404</v>
      </c>
      <c r="J156">
        <f>(Table2[[#This Row],[1M Return vs Nifty]]-AVERAGE(Table2[1M Return vs Nifty]))/_xlfn.STDEV.P(Table2[1M Return vs Nifty])</f>
        <v>-1.0808246861320945</v>
      </c>
      <c r="K156">
        <v>25.3406047717361</v>
      </c>
      <c r="L156">
        <f>(Table2[[#This Row],[6M Return vs Nifty]]-AVERAGE(Table2[6M Return vs Nifty]))/_xlfn.STDEV.P(Table2[6M Return vs Nifty])</f>
        <v>0.63813886516108165</v>
      </c>
      <c r="M156">
        <v>-0.29769287352614598</v>
      </c>
      <c r="N156">
        <f>(Table2[[#This Row],[1W Return vs Nifty]]-AVERAGE(Table2[1W Return vs Nifty]))/_xlfn.STDEV.P(Table2[1W Return vs Nifty])</f>
        <v>-0.10680648239318426</v>
      </c>
      <c r="O156">
        <v>286.56</v>
      </c>
      <c r="P156">
        <v>264.12348849380999</v>
      </c>
      <c r="Q156">
        <v>221.48470086626699</v>
      </c>
      <c r="R156">
        <v>31.5221542647772</v>
      </c>
      <c r="S156" s="1">
        <f>(Table2[[#This Row],[Close Price]]-Table2[[#This Row],[20D EMA]])/Table2[[#This Row],[20D EMA]]</f>
        <v>-6.4942769402568448E-2</v>
      </c>
      <c r="T156" s="1">
        <f>(Table2[[#This Row],[Close Price]]-Table2[[#This Row],[50D EMA]])/Table2[[#This Row],[50D EMA]]</f>
        <v>1.4487585061105538E-2</v>
      </c>
      <c r="U156" s="1">
        <f>(Table2[[#This Row],[Close Price]]-Table2[[#This Row],[200D EMA]])/Table2[[#This Row],[200D EMA]]</f>
        <v>0.20979010718121277</v>
      </c>
      <c r="V156">
        <v>0.23619109240821701</v>
      </c>
      <c r="W156">
        <v>267.2</v>
      </c>
      <c r="X156">
        <v>285</v>
      </c>
      <c r="Y156">
        <v>267.2</v>
      </c>
      <c r="Z156">
        <v>285</v>
      </c>
      <c r="AA156">
        <v>266.14999999999998</v>
      </c>
      <c r="AB156">
        <v>345.7</v>
      </c>
      <c r="AC156" s="1">
        <f>(Table2[[#This Row],[Close Price]]/Table2[[#This Row],[Day Low]])-1</f>
        <v>2.8068862275449913E-3</v>
      </c>
      <c r="AD156" s="1">
        <f>(Table2[[#This Row],[Day High]]/Table2[[#This Row],[Close Price]])-1</f>
        <v>6.3631274491509737E-2</v>
      </c>
      <c r="AE156" s="1">
        <f>(Table2[[#This Row],[Close Price]]/Table2[[#This Row],[Current Week Low]])-1</f>
        <v>2.8068862275449913E-3</v>
      </c>
      <c r="AF156" s="1">
        <f>(Table2[[#This Row],[Current Week High]]/Table2[[#This Row],[Close Price]])-1</f>
        <v>6.3631274491509737E-2</v>
      </c>
      <c r="AG156" s="1">
        <f>(Table2[[#This Row],[Close Price]]/Table2[[#This Row],[Current Month Low]])-1</f>
        <v>6.7631035130566453E-3</v>
      </c>
      <c r="AH156" s="1">
        <f>(Table2[[#This Row],[Current Month High]]/Table2[[#This Row],[Close Price]])-1</f>
        <v>0.29016607576040299</v>
      </c>
      <c r="AI156">
        <v>30.9945885426385</v>
      </c>
      <c r="AJ156">
        <v>85.496711664935901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0.37</v>
      </c>
      <c r="AM156" t="s">
        <v>3192</v>
      </c>
      <c r="AN156">
        <v>-17.98</v>
      </c>
      <c r="AO156" t="s">
        <v>3191</v>
      </c>
      <c r="AP156">
        <v>0.109643173993009</v>
      </c>
      <c r="AQ156">
        <f>(Table2[[#This Row],[Sharpe Ratio]]-AVERAGE(Table2[Sharpe Ratio]))/_xlfn.STDEV.P(Table2[Sharpe Ratio])</f>
        <v>0.52262866638217231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2.1435047790668724E-2</v>
      </c>
      <c r="AS156">
        <f>_xlfn.RANK.AVG(Table2[[#This Row],[1Y Return vs Nifty Z-Score]],Table2[1Y Return vs Nifty Z-Score])</f>
        <v>281</v>
      </c>
      <c r="AT156">
        <f>_xlfn.RANK.AVG(Table2[[#This Row],[6M Return vs Nifty Z-Score]],Table2[6M Return vs Nifty Z-Score])</f>
        <v>139</v>
      </c>
      <c r="AU156">
        <f>_xlfn.RANK.AVG(Table2[[#This Row],[Sharpe Ratio Z-Score]],Table2[Sharpe Ratio Z-Score])</f>
        <v>206</v>
      </c>
      <c r="AV156">
        <f>(Table2[[#This Row],[Rank 1Y]]+Table2[[#This Row],[Rank 6M]]+Table2[[#This Row],[Rank Sharpe]])/3</f>
        <v>208.66666666666666</v>
      </c>
    </row>
    <row r="157" spans="1:48" x14ac:dyDescent="0.3">
      <c r="A157" t="s">
        <v>1211</v>
      </c>
      <c r="B157" t="s">
        <v>1212</v>
      </c>
      <c r="C157" t="s">
        <v>3149</v>
      </c>
      <c r="D157" t="s">
        <v>48</v>
      </c>
      <c r="E157">
        <v>9781.2903375000005</v>
      </c>
      <c r="F157">
        <v>3093.75</v>
      </c>
      <c r="G157">
        <v>32.097167452726097</v>
      </c>
      <c r="H157">
        <f>(Table2[[#This Row],[1Y Return vs Nifty]]-AVERAGE(Table2[1Y Return vs Nifty]))/_xlfn.STDEV.P(Table2[1Y Return vs Nifty])</f>
        <v>6.568340529725078E-2</v>
      </c>
      <c r="I157">
        <v>-0.19156823506878201</v>
      </c>
      <c r="J157">
        <f>(Table2[[#This Row],[1M Return vs Nifty]]-AVERAGE(Table2[1M Return vs Nifty]))/_xlfn.STDEV.P(Table2[1M Return vs Nifty])</f>
        <v>-0.18761078353959515</v>
      </c>
      <c r="K157">
        <v>5.4727291539863803</v>
      </c>
      <c r="L157">
        <f>(Table2[[#This Row],[6M Return vs Nifty]]-AVERAGE(Table2[6M Return vs Nifty]))/_xlfn.STDEV.P(Table2[6M Return vs Nifty])</f>
        <v>-1.7809734129940233E-2</v>
      </c>
      <c r="M157">
        <v>2.6175965896985098</v>
      </c>
      <c r="N157">
        <f>(Table2[[#This Row],[1W Return vs Nifty]]-AVERAGE(Table2[1W Return vs Nifty]))/_xlfn.STDEV.P(Table2[1W Return vs Nifty])</f>
        <v>0.45157559907404715</v>
      </c>
      <c r="O157">
        <v>3202.21</v>
      </c>
      <c r="P157">
        <v>3154.9510886931798</v>
      </c>
      <c r="Q157">
        <v>2734.3689588417501</v>
      </c>
      <c r="R157">
        <v>38.151604046441101</v>
      </c>
      <c r="S157" s="1">
        <f>(Table2[[#This Row],[Close Price]]-Table2[[#This Row],[20D EMA]])/Table2[[#This Row],[20D EMA]]</f>
        <v>-3.3870358283810256E-2</v>
      </c>
      <c r="T157" s="1">
        <f>(Table2[[#This Row],[Close Price]]-Table2[[#This Row],[50D EMA]])/Table2[[#This Row],[50D EMA]]</f>
        <v>-1.939842709844674E-2</v>
      </c>
      <c r="U157" s="1">
        <f>(Table2[[#This Row],[Close Price]]-Table2[[#This Row],[200D EMA]])/Table2[[#This Row],[200D EMA]]</f>
        <v>0.13143107114208902</v>
      </c>
      <c r="V157">
        <v>0.41902338837346198</v>
      </c>
      <c r="W157">
        <v>3072.3</v>
      </c>
      <c r="X157">
        <v>3167.45</v>
      </c>
      <c r="Y157">
        <v>3072.3</v>
      </c>
      <c r="Z157">
        <v>3167.45</v>
      </c>
      <c r="AA157">
        <v>3024.35</v>
      </c>
      <c r="AB157">
        <v>3398</v>
      </c>
      <c r="AC157" s="1">
        <f>(Table2[[#This Row],[Close Price]]/Table2[[#This Row],[Day Low]])-1</f>
        <v>6.9817400644467398E-3</v>
      </c>
      <c r="AD157" s="1">
        <f>(Table2[[#This Row],[Day High]]/Table2[[#This Row],[Close Price]])-1</f>
        <v>2.3822222222222189E-2</v>
      </c>
      <c r="AE157" s="1">
        <f>(Table2[[#This Row],[Close Price]]/Table2[[#This Row],[Current Week Low]])-1</f>
        <v>6.9817400644467398E-3</v>
      </c>
      <c r="AF157" s="1">
        <f>(Table2[[#This Row],[Current Week High]]/Table2[[#This Row],[Close Price]])-1</f>
        <v>2.3822222222222189E-2</v>
      </c>
      <c r="AG157" s="1">
        <f>(Table2[[#This Row],[Close Price]]/Table2[[#This Row],[Current Month Low]])-1</f>
        <v>2.2947079537751991E-2</v>
      </c>
      <c r="AH157" s="1">
        <f>(Table2[[#This Row],[Current Month High]]/Table2[[#This Row],[Close Price]])-1</f>
        <v>9.8343434343434399E-2</v>
      </c>
      <c r="AI157">
        <v>20.404040404040401</v>
      </c>
      <c r="AJ157">
        <v>83.880889760620505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0.06</v>
      </c>
      <c r="AM157" t="s">
        <v>3192</v>
      </c>
      <c r="AN157">
        <v>-3.2</v>
      </c>
      <c r="AO157" t="s">
        <v>3191</v>
      </c>
      <c r="AP157">
        <v>0.20902650075441001</v>
      </c>
      <c r="AQ157">
        <f>(Table2[[#This Row],[Sharpe Ratio]]-AVERAGE(Table2[Sharpe Ratio]))/_xlfn.STDEV.P(Table2[Sharpe Ratio])</f>
        <v>1.6814992292983433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1.993337716000106</v>
      </c>
      <c r="AS157">
        <f>_xlfn.RANK.AVG(Table2[[#This Row],[1Y Return vs Nifty Z-Score]],Table2[1Y Return vs Nifty Z-Score])</f>
        <v>276</v>
      </c>
      <c r="AT157">
        <f>_xlfn.RANK.AVG(Table2[[#This Row],[6M Return vs Nifty Z-Score]],Table2[6M Return vs Nifty Z-Score])</f>
        <v>322</v>
      </c>
      <c r="AU157">
        <f>_xlfn.RANK.AVG(Table2[[#This Row],[Sharpe Ratio Z-Score]],Table2[Sharpe Ratio Z-Score])</f>
        <v>29</v>
      </c>
      <c r="AV157">
        <f>(Table2[[#This Row],[Rank 1Y]]+Table2[[#This Row],[Rank 6M]]+Table2[[#This Row],[Rank Sharpe]])/3</f>
        <v>209</v>
      </c>
    </row>
    <row r="158" spans="1:48" x14ac:dyDescent="0.3">
      <c r="A158" t="s">
        <v>1265</v>
      </c>
      <c r="B158" t="s">
        <v>1266</v>
      </c>
      <c r="C158" t="s">
        <v>589</v>
      </c>
      <c r="D158" t="s">
        <v>454</v>
      </c>
      <c r="E158">
        <v>9280.9626080399994</v>
      </c>
      <c r="F158">
        <v>354.6</v>
      </c>
      <c r="G158">
        <v>80.079262416626094</v>
      </c>
      <c r="H158">
        <f>(Table2[[#This Row],[1Y Return vs Nifty]]-AVERAGE(Table2[1Y Return vs Nifty]))/_xlfn.STDEV.P(Table2[1Y Return vs Nifty])</f>
        <v>0.85814968382375656</v>
      </c>
      <c r="I158">
        <v>-6.2241649527857303</v>
      </c>
      <c r="J158">
        <f>(Table2[[#This Row],[1M Return vs Nifty]]-AVERAGE(Table2[1M Return vs Nifty]))/_xlfn.STDEV.P(Table2[1M Return vs Nifty])</f>
        <v>-0.87515377903976854</v>
      </c>
      <c r="K158">
        <v>4.8854763544200397</v>
      </c>
      <c r="L158">
        <f>(Table2[[#This Row],[6M Return vs Nifty]]-AVERAGE(Table2[6M Return vs Nifty]))/_xlfn.STDEV.P(Table2[6M Return vs Nifty])</f>
        <v>-3.7198201156637967E-2</v>
      </c>
      <c r="M158">
        <v>0.80078528451534303</v>
      </c>
      <c r="N158">
        <f>(Table2[[#This Row],[1W Return vs Nifty]]-AVERAGE(Table2[1W Return vs Nifty]))/_xlfn.STDEV.P(Table2[1W Return vs Nifty])</f>
        <v>0.10359132820879845</v>
      </c>
      <c r="O158">
        <v>366.9</v>
      </c>
      <c r="P158">
        <v>376.15829551711698</v>
      </c>
      <c r="Q158">
        <v>335.93225665310001</v>
      </c>
      <c r="R158">
        <v>36.951651495189303</v>
      </c>
      <c r="S158" s="1">
        <f>(Table2[[#This Row],[Close Price]]-Table2[[#This Row],[20D EMA]])/Table2[[#This Row],[20D EMA]]</f>
        <v>-3.3524121013900121E-2</v>
      </c>
      <c r="T158" s="1">
        <f>(Table2[[#This Row],[Close Price]]-Table2[[#This Row],[50D EMA]])/Table2[[#This Row],[50D EMA]]</f>
        <v>-5.7311764153652585E-2</v>
      </c>
      <c r="U158" s="1">
        <f>(Table2[[#This Row],[Close Price]]-Table2[[#This Row],[200D EMA]])/Table2[[#This Row],[200D EMA]]</f>
        <v>5.5569963816178659E-2</v>
      </c>
      <c r="V158">
        <v>0.60520994559498598</v>
      </c>
      <c r="W158">
        <v>351.7</v>
      </c>
      <c r="X158">
        <v>365.1</v>
      </c>
      <c r="Y158">
        <v>351.7</v>
      </c>
      <c r="Z158">
        <v>365.1</v>
      </c>
      <c r="AA158">
        <v>327.7</v>
      </c>
      <c r="AB158">
        <v>376.9</v>
      </c>
      <c r="AC158" s="1">
        <f>(Table2[[#This Row],[Close Price]]/Table2[[#This Row],[Day Low]])-1</f>
        <v>8.2456639181121005E-3</v>
      </c>
      <c r="AD158" s="1">
        <f>(Table2[[#This Row],[Day High]]/Table2[[#This Row],[Close Price]])-1</f>
        <v>2.9610829103214886E-2</v>
      </c>
      <c r="AE158" s="1">
        <f>(Table2[[#This Row],[Close Price]]/Table2[[#This Row],[Current Week Low]])-1</f>
        <v>8.2456639181121005E-3</v>
      </c>
      <c r="AF158" s="1">
        <f>(Table2[[#This Row],[Current Week High]]/Table2[[#This Row],[Close Price]])-1</f>
        <v>2.9610829103214886E-2</v>
      </c>
      <c r="AG158" s="1">
        <f>(Table2[[#This Row],[Close Price]]/Table2[[#This Row],[Current Month Low]])-1</f>
        <v>8.208727494659751E-2</v>
      </c>
      <c r="AH158" s="1">
        <f>(Table2[[#This Row],[Current Month High]]/Table2[[#This Row],[Close Price]])-1</f>
        <v>6.2887760857303965E-2</v>
      </c>
      <c r="AI158">
        <v>18.809926677946901</v>
      </c>
      <c r="AJ158">
        <v>116.81442983797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-7.0000000000000007E-2</v>
      </c>
      <c r="AM158" t="s">
        <v>3191</v>
      </c>
      <c r="AN158">
        <v>1.37</v>
      </c>
      <c r="AO158" t="s">
        <v>3192</v>
      </c>
      <c r="AP158">
        <v>0.12021602161110601</v>
      </c>
      <c r="AQ158">
        <f>(Table2[[#This Row],[Sharpe Ratio]]-AVERAGE(Table2[Sharpe Ratio]))/_xlfn.STDEV.P(Table2[Sharpe Ratio])</f>
        <v>0.64591455617963156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119</v>
      </c>
      <c r="AT158">
        <f>_xlfn.RANK.AVG(Table2[[#This Row],[6M Return vs Nifty Z-Score]],Table2[6M Return vs Nifty Z-Score])</f>
        <v>331</v>
      </c>
      <c r="AU158">
        <f>_xlfn.RANK.AVG(Table2[[#This Row],[Sharpe Ratio Z-Score]],Table2[Sharpe Ratio Z-Score])</f>
        <v>177</v>
      </c>
      <c r="AV158">
        <f>(Table2[[#This Row],[Rank 1Y]]+Table2[[#This Row],[Rank 6M]]+Table2[[#This Row],[Rank Sharpe]])/3</f>
        <v>209</v>
      </c>
    </row>
    <row r="159" spans="1:48" x14ac:dyDescent="0.3">
      <c r="A159" t="s">
        <v>815</v>
      </c>
      <c r="B159" t="s">
        <v>816</v>
      </c>
      <c r="C159" t="s">
        <v>3155</v>
      </c>
      <c r="D159" t="s">
        <v>117</v>
      </c>
      <c r="E159">
        <v>19632.991375379999</v>
      </c>
      <c r="F159">
        <v>13113.85</v>
      </c>
      <c r="G159">
        <v>144.705873917166</v>
      </c>
      <c r="H159">
        <f>(Table2[[#This Row],[1Y Return vs Nifty]]-AVERAGE(Table2[1Y Return vs Nifty]))/_xlfn.STDEV.P(Table2[1Y Return vs Nifty])</f>
        <v>1.9255147154703118</v>
      </c>
      <c r="I159">
        <v>-0.85688898163685001</v>
      </c>
      <c r="J159">
        <f>(Table2[[#This Row],[1M Return vs Nifty]]-AVERAGE(Table2[1M Return vs Nifty]))/_xlfn.STDEV.P(Table2[1M Return vs Nifty])</f>
        <v>-0.26343826554587441</v>
      </c>
      <c r="K159">
        <v>58.587618400906898</v>
      </c>
      <c r="L159">
        <f>(Table2[[#This Row],[6M Return vs Nifty]]-AVERAGE(Table2[6M Return vs Nifty]))/_xlfn.STDEV.P(Table2[6M Return vs Nifty])</f>
        <v>1.7358069017568412</v>
      </c>
      <c r="M159">
        <v>-1.6289966318743101</v>
      </c>
      <c r="N159">
        <f>(Table2[[#This Row],[1W Return vs Nifty]]-AVERAGE(Table2[1W Return vs Nifty]))/_xlfn.STDEV.P(Table2[1W Return vs Nifty])</f>
        <v>-0.36179871319188295</v>
      </c>
      <c r="O159">
        <v>13519.8</v>
      </c>
      <c r="P159">
        <v>13604.4517490496</v>
      </c>
      <c r="Q159">
        <v>11039.814846027901</v>
      </c>
      <c r="R159">
        <v>35.815887567874498</v>
      </c>
      <c r="S159" s="1">
        <f>(Table2[[#This Row],[Close Price]]-Table2[[#This Row],[20D EMA]])/Table2[[#This Row],[20D EMA]]</f>
        <v>-3.0026331750469603E-2</v>
      </c>
      <c r="T159" s="1">
        <f>(Table2[[#This Row],[Close Price]]-Table2[[#This Row],[50D EMA]])/Table2[[#This Row],[50D EMA]]</f>
        <v>-3.6061853729891971E-2</v>
      </c>
      <c r="U159" s="1">
        <f>(Table2[[#This Row],[Close Price]]-Table2[[#This Row],[200D EMA]])/Table2[[#This Row],[200D EMA]]</f>
        <v>0.18786865385865892</v>
      </c>
      <c r="V159">
        <v>0.91158788376172695</v>
      </c>
      <c r="W159">
        <v>12749.65</v>
      </c>
      <c r="X159">
        <v>13597.5</v>
      </c>
      <c r="Y159">
        <v>12749.65</v>
      </c>
      <c r="Z159">
        <v>13597.5</v>
      </c>
      <c r="AA159">
        <v>12749.65</v>
      </c>
      <c r="AB159">
        <v>14440</v>
      </c>
      <c r="AC159" s="1">
        <f>(Table2[[#This Row],[Close Price]]/Table2[[#This Row],[Day Low]])-1</f>
        <v>2.8565490033059859E-2</v>
      </c>
      <c r="AD159" s="1">
        <f>(Table2[[#This Row],[Day High]]/Table2[[#This Row],[Close Price]])-1</f>
        <v>3.688085497393967E-2</v>
      </c>
      <c r="AE159" s="1">
        <f>(Table2[[#This Row],[Close Price]]/Table2[[#This Row],[Current Week Low]])-1</f>
        <v>2.8565490033059859E-2</v>
      </c>
      <c r="AF159" s="1">
        <f>(Table2[[#This Row],[Current Week High]]/Table2[[#This Row],[Close Price]])-1</f>
        <v>3.688085497393967E-2</v>
      </c>
      <c r="AG159" s="1">
        <f>(Table2[[#This Row],[Close Price]]/Table2[[#This Row],[Current Month Low]])-1</f>
        <v>2.8565490033059859E-2</v>
      </c>
      <c r="AH159" s="1">
        <f>(Table2[[#This Row],[Current Month High]]/Table2[[#This Row],[Close Price]])-1</f>
        <v>0.10112590886734241</v>
      </c>
      <c r="AI159">
        <v>19.736766853364902</v>
      </c>
      <c r="AJ159">
        <v>193.41738731582799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0</v>
      </c>
      <c r="AM159" t="s">
        <v>3193</v>
      </c>
      <c r="AN159">
        <v>-6.08</v>
      </c>
      <c r="AO159" t="s">
        <v>3191</v>
      </c>
      <c r="AQ159">
        <f>(Table2[[#This Row],[Sharpe Ratio]]-AVERAGE(Table2[Sharpe Ratio]))/_xlfn.STDEV.P(Table2[Sharpe Ratio])</f>
        <v>-0.75587800979545683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37</v>
      </c>
      <c r="AT159">
        <f>_xlfn.RANK.AVG(Table2[[#This Row],[6M Return vs Nifty Z-Score]],Table2[6M Return vs Nifty Z-Score])</f>
        <v>46</v>
      </c>
      <c r="AU159">
        <f>_xlfn.RANK.AVG(Table2[[#This Row],[Sharpe Ratio Z-Score]],Table2[Sharpe Ratio Z-Score])</f>
        <v>544.5</v>
      </c>
      <c r="AV159">
        <f>(Table2[[#This Row],[Rank 1Y]]+Table2[[#This Row],[Rank 6M]]+Table2[[#This Row],[Rank Sharpe]])/3</f>
        <v>209.16666666666666</v>
      </c>
    </row>
    <row r="160" spans="1:48" x14ac:dyDescent="0.3">
      <c r="A160" t="s">
        <v>994</v>
      </c>
      <c r="B160" t="s">
        <v>995</v>
      </c>
      <c r="C160" t="s">
        <v>3150</v>
      </c>
      <c r="D160" t="s">
        <v>51</v>
      </c>
      <c r="E160">
        <v>14319.1437412799</v>
      </c>
      <c r="F160">
        <v>590.79999999999995</v>
      </c>
      <c r="G160">
        <v>50.825569402847499</v>
      </c>
      <c r="H160">
        <f>(Table2[[#This Row],[1Y Return vs Nifty]]-AVERAGE(Table2[1Y Return vs Nifty]))/_xlfn.STDEV.P(Table2[1Y Return vs Nifty])</f>
        <v>0.37499934924108164</v>
      </c>
      <c r="I160">
        <v>14.1092476916425</v>
      </c>
      <c r="J160">
        <f>(Table2[[#This Row],[1M Return vs Nifty]]-AVERAGE(Table2[1M Return vs Nifty]))/_xlfn.STDEV.P(Table2[1M Return vs Nifty])</f>
        <v>1.4422720480892972</v>
      </c>
      <c r="K160">
        <v>30.691061119529198</v>
      </c>
      <c r="L160">
        <f>(Table2[[#This Row],[6M Return vs Nifty]]-AVERAGE(Table2[6M Return vs Nifty]))/_xlfn.STDEV.P(Table2[6M Return vs Nifty])</f>
        <v>0.81478705918174399</v>
      </c>
      <c r="M160">
        <v>-0.12856956999090599</v>
      </c>
      <c r="N160">
        <f>(Table2[[#This Row],[1W Return vs Nifty]]-AVERAGE(Table2[1W Return vs Nifty]))/_xlfn.STDEV.P(Table2[1W Return vs Nifty])</f>
        <v>-7.4413327804629309E-2</v>
      </c>
      <c r="O160">
        <v>589.22</v>
      </c>
      <c r="P160">
        <v>592.05524794234202</v>
      </c>
      <c r="Q160">
        <v>512.39715104977699</v>
      </c>
      <c r="R160">
        <v>51.2160995863849</v>
      </c>
      <c r="S160" s="1">
        <f>(Table2[[#This Row],[Close Price]]-Table2[[#This Row],[20D EMA]])/Table2[[#This Row],[20D EMA]]</f>
        <v>2.6815111503342166E-3</v>
      </c>
      <c r="T160" s="1">
        <f>(Table2[[#This Row],[Close Price]]-Table2[[#This Row],[50D EMA]])/Table2[[#This Row],[50D EMA]]</f>
        <v>-2.1201533922798874E-3</v>
      </c>
      <c r="U160" s="1">
        <f>(Table2[[#This Row],[Close Price]]-Table2[[#This Row],[200D EMA]])/Table2[[#This Row],[200D EMA]]</f>
        <v>0.15301187524090368</v>
      </c>
      <c r="V160">
        <v>0.58186510921755896</v>
      </c>
      <c r="W160">
        <v>587.5</v>
      </c>
      <c r="X160">
        <v>612.35</v>
      </c>
      <c r="Y160">
        <v>587.5</v>
      </c>
      <c r="Z160">
        <v>612.35</v>
      </c>
      <c r="AA160">
        <v>537.95000000000005</v>
      </c>
      <c r="AB160">
        <v>613.9</v>
      </c>
      <c r="AC160" s="1">
        <f>(Table2[[#This Row],[Close Price]]/Table2[[#This Row],[Day Low]])-1</f>
        <v>5.6170212765955796E-3</v>
      </c>
      <c r="AD160" s="1">
        <f>(Table2[[#This Row],[Day High]]/Table2[[#This Row],[Close Price]])-1</f>
        <v>3.6475964793500459E-2</v>
      </c>
      <c r="AE160" s="1">
        <f>(Table2[[#This Row],[Close Price]]/Table2[[#This Row],[Current Week Low]])-1</f>
        <v>5.6170212765955796E-3</v>
      </c>
      <c r="AF160" s="1">
        <f>(Table2[[#This Row],[Current Week High]]/Table2[[#This Row],[Close Price]])-1</f>
        <v>3.6475964793500459E-2</v>
      </c>
      <c r="AG160" s="1">
        <f>(Table2[[#This Row],[Close Price]]/Table2[[#This Row],[Current Month Low]])-1</f>
        <v>9.8243331164606262E-2</v>
      </c>
      <c r="AH160" s="1">
        <f>(Table2[[#This Row],[Current Month High]]/Table2[[#This Row],[Close Price]])-1</f>
        <v>3.9099526066350698E-2</v>
      </c>
      <c r="AI160">
        <v>22.037914691943101</v>
      </c>
      <c r="AJ160">
        <v>85.232795108951194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-0.12</v>
      </c>
      <c r="AM160" t="s">
        <v>3191</v>
      </c>
      <c r="AN160">
        <v>-0.78</v>
      </c>
      <c r="AO160" t="s">
        <v>3191</v>
      </c>
      <c r="AP160">
        <v>7.1810192473246007E-2</v>
      </c>
      <c r="AQ160">
        <f>(Table2[[#This Row],[Sharpe Ratio]]-AVERAGE(Table2[Sharpe Ratio]))/_xlfn.STDEV.P(Table2[Sharpe Ratio])</f>
        <v>8.1472890867994155E-2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196</v>
      </c>
      <c r="AT160">
        <f>_xlfn.RANK.AVG(Table2[[#This Row],[6M Return vs Nifty Z-Score]],Table2[6M Return vs Nifty Z-Score])</f>
        <v>110</v>
      </c>
      <c r="AU160">
        <f>_xlfn.RANK.AVG(Table2[[#This Row],[Sharpe Ratio Z-Score]],Table2[Sharpe Ratio Z-Score])</f>
        <v>322</v>
      </c>
      <c r="AV160">
        <f>(Table2[[#This Row],[Rank 1Y]]+Table2[[#This Row],[Rank 6M]]+Table2[[#This Row],[Rank Sharpe]])/3</f>
        <v>209.33333333333334</v>
      </c>
    </row>
    <row r="161" spans="1:48" x14ac:dyDescent="0.3">
      <c r="A161" t="s">
        <v>1219</v>
      </c>
      <c r="B161" t="s">
        <v>1220</v>
      </c>
      <c r="C161" t="s">
        <v>3155</v>
      </c>
      <c r="D161" t="s">
        <v>268</v>
      </c>
      <c r="E161">
        <v>9681.4530099000003</v>
      </c>
      <c r="F161">
        <v>1450.2</v>
      </c>
      <c r="G161">
        <v>116.33335154157599</v>
      </c>
      <c r="H161">
        <f>(Table2[[#This Row],[1Y Return vs Nifty]]-AVERAGE(Table2[1Y Return vs Nifty]))/_xlfn.STDEV.P(Table2[1Y Return vs Nifty])</f>
        <v>1.4569176849256851</v>
      </c>
      <c r="I161">
        <v>14.904701588994399</v>
      </c>
      <c r="J161">
        <f>(Table2[[#This Row],[1M Return vs Nifty]]-AVERAGE(Table2[1M Return vs Nifty]))/_xlfn.STDEV.P(Table2[1M Return vs Nifty])</f>
        <v>1.5329309767329795</v>
      </c>
      <c r="K161">
        <v>75.652361565918099</v>
      </c>
      <c r="L161">
        <f>(Table2[[#This Row],[6M Return vs Nifty]]-AVERAGE(Table2[6M Return vs Nifty]))/_xlfn.STDEV.P(Table2[6M Return vs Nifty])</f>
        <v>2.2992085754793159</v>
      </c>
      <c r="M161">
        <v>1.0541504199523399</v>
      </c>
      <c r="N161">
        <f>(Table2[[#This Row],[1W Return vs Nifty]]-AVERAGE(Table2[1W Return vs Nifty]))/_xlfn.STDEV.P(Table2[1W Return vs Nifty])</f>
        <v>0.15211980316169377</v>
      </c>
      <c r="O161">
        <v>1377.56</v>
      </c>
      <c r="P161">
        <v>1329.79973549022</v>
      </c>
      <c r="Q161">
        <v>1104.91024538037</v>
      </c>
      <c r="R161">
        <v>71.188622229891294</v>
      </c>
      <c r="S161" s="1">
        <f>(Table2[[#This Row],[Close Price]]-Table2[[#This Row],[20D EMA]])/Table2[[#This Row],[20D EMA]]</f>
        <v>5.273091553180994E-2</v>
      </c>
      <c r="T161" s="1">
        <f>(Table2[[#This Row],[Close Price]]-Table2[[#This Row],[50D EMA]])/Table2[[#This Row],[50D EMA]]</f>
        <v>9.0540147735399784E-2</v>
      </c>
      <c r="U161" s="1">
        <f>(Table2[[#This Row],[Close Price]]-Table2[[#This Row],[200D EMA]])/Table2[[#This Row],[200D EMA]]</f>
        <v>0.31250479942899123</v>
      </c>
      <c r="V161">
        <v>1.4874669385819701</v>
      </c>
      <c r="W161">
        <v>1423.05</v>
      </c>
      <c r="X161">
        <v>1494</v>
      </c>
      <c r="Y161">
        <v>1423.05</v>
      </c>
      <c r="Z161">
        <v>1494</v>
      </c>
      <c r="AA161">
        <v>1211.75</v>
      </c>
      <c r="AB161">
        <v>1552.5</v>
      </c>
      <c r="AC161" s="1">
        <f>(Table2[[#This Row],[Close Price]]/Table2[[#This Row],[Day Low]])-1</f>
        <v>1.9078739327500926E-2</v>
      </c>
      <c r="AD161" s="1">
        <f>(Table2[[#This Row],[Day High]]/Table2[[#This Row],[Close Price]])-1</f>
        <v>3.0202730657840293E-2</v>
      </c>
      <c r="AE161" s="1">
        <f>(Table2[[#This Row],[Close Price]]/Table2[[#This Row],[Current Week Low]])-1</f>
        <v>1.9078739327500926E-2</v>
      </c>
      <c r="AF161" s="1">
        <f>(Table2[[#This Row],[Current Week High]]/Table2[[#This Row],[Close Price]])-1</f>
        <v>3.0202730657840293E-2</v>
      </c>
      <c r="AG161" s="1">
        <f>(Table2[[#This Row],[Close Price]]/Table2[[#This Row],[Current Month Low]])-1</f>
        <v>0.19678151433876634</v>
      </c>
      <c r="AH161" s="1">
        <f>(Table2[[#This Row],[Current Month High]]/Table2[[#This Row],[Close Price]])-1</f>
        <v>7.0541994207695469E-2</v>
      </c>
      <c r="AI161">
        <v>7.0541994207695398</v>
      </c>
      <c r="AJ161">
        <v>168.03437759911199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</v>
      </c>
      <c r="AM161" t="s">
        <v>3192</v>
      </c>
      <c r="AN161">
        <v>11.66</v>
      </c>
      <c r="AO161" t="s">
        <v>3192</v>
      </c>
      <c r="AQ161">
        <f>(Table2[[#This Row],[Sharpe Ratio]]-AVERAGE(Table2[Sharpe Ratio]))/_xlfn.STDEV.P(Table2[Sharpe Ratio])</f>
        <v>-0.75587800979545683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4.6852990305042175</v>
      </c>
      <c r="AS161">
        <f>_xlfn.RANK.AVG(Table2[[#This Row],[1Y Return vs Nifty Z-Score]],Table2[1Y Return vs Nifty Z-Score])</f>
        <v>63</v>
      </c>
      <c r="AT161">
        <f>_xlfn.RANK.AVG(Table2[[#This Row],[6M Return vs Nifty Z-Score]],Table2[6M Return vs Nifty Z-Score])</f>
        <v>24</v>
      </c>
      <c r="AU161">
        <f>_xlfn.RANK.AVG(Table2[[#This Row],[Sharpe Ratio Z-Score]],Table2[Sharpe Ratio Z-Score])</f>
        <v>544.5</v>
      </c>
      <c r="AV161">
        <f>(Table2[[#This Row],[Rank 1Y]]+Table2[[#This Row],[Rank 6M]]+Table2[[#This Row],[Rank Sharpe]])/3</f>
        <v>210.5</v>
      </c>
    </row>
    <row r="162" spans="1:48" x14ac:dyDescent="0.3">
      <c r="A162" t="s">
        <v>899</v>
      </c>
      <c r="B162" t="s">
        <v>900</v>
      </c>
      <c r="C162" t="s">
        <v>3155</v>
      </c>
      <c r="D162" t="s">
        <v>765</v>
      </c>
      <c r="E162">
        <v>16944.938827499998</v>
      </c>
      <c r="F162">
        <v>4068.95</v>
      </c>
      <c r="G162">
        <v>70.817356283108694</v>
      </c>
      <c r="H162">
        <f>(Table2[[#This Row],[1Y Return vs Nifty]]-AVERAGE(Table2[1Y Return vs Nifty]))/_xlfn.STDEV.P(Table2[1Y Return vs Nifty])</f>
        <v>0.70518120065909873</v>
      </c>
      <c r="I162">
        <v>11.164495143985601</v>
      </c>
      <c r="J162">
        <f>(Table2[[#This Row],[1M Return vs Nifty]]-AVERAGE(Table2[1M Return vs Nifty]))/_xlfn.STDEV.P(Table2[1M Return vs Nifty])</f>
        <v>1.1066547206991411</v>
      </c>
      <c r="K162">
        <v>5.7297974369978899</v>
      </c>
      <c r="L162">
        <f>(Table2[[#This Row],[6M Return vs Nifty]]-AVERAGE(Table2[6M Return vs Nifty]))/_xlfn.STDEV.P(Table2[6M Return vs Nifty])</f>
        <v>-9.3224865042856077E-3</v>
      </c>
      <c r="M162">
        <v>7.83781491764194</v>
      </c>
      <c r="N162">
        <f>(Table2[[#This Row],[1W Return vs Nifty]]-AVERAGE(Table2[1W Return vs Nifty]))/_xlfn.STDEV.P(Table2[1W Return vs Nifty])</f>
        <v>1.4514339021484335</v>
      </c>
      <c r="O162">
        <v>3813.21</v>
      </c>
      <c r="P162">
        <v>3884.4866382369401</v>
      </c>
      <c r="Q162">
        <v>3649.3903965023201</v>
      </c>
      <c r="R162">
        <v>76.638574111743196</v>
      </c>
      <c r="S162" s="1">
        <f>(Table2[[#This Row],[Close Price]]-Table2[[#This Row],[20D EMA]])/Table2[[#This Row],[20D EMA]]</f>
        <v>6.7066854434977299E-2</v>
      </c>
      <c r="T162" s="1">
        <f>(Table2[[#This Row],[Close Price]]-Table2[[#This Row],[50D EMA]])/Table2[[#This Row],[50D EMA]]</f>
        <v>4.7487191730123321E-2</v>
      </c>
      <c r="U162" s="1">
        <f>(Table2[[#This Row],[Close Price]]-Table2[[#This Row],[200D EMA]])/Table2[[#This Row],[200D EMA]]</f>
        <v>0.1149670377550721</v>
      </c>
      <c r="V162">
        <v>1.3457956212234099</v>
      </c>
      <c r="W162">
        <v>4038.6</v>
      </c>
      <c r="X162">
        <v>4147.95</v>
      </c>
      <c r="Y162">
        <v>4038.6</v>
      </c>
      <c r="Z162">
        <v>4147.95</v>
      </c>
      <c r="AA162">
        <v>3424.4</v>
      </c>
      <c r="AB162">
        <v>4147.95</v>
      </c>
      <c r="AC162" s="1">
        <f>(Table2[[#This Row],[Close Price]]/Table2[[#This Row],[Day Low]])-1</f>
        <v>7.5149804387659724E-3</v>
      </c>
      <c r="AD162" s="1">
        <f>(Table2[[#This Row],[Day High]]/Table2[[#This Row],[Close Price]])-1</f>
        <v>1.941532827879433E-2</v>
      </c>
      <c r="AE162" s="1">
        <f>(Table2[[#This Row],[Close Price]]/Table2[[#This Row],[Current Week Low]])-1</f>
        <v>7.5149804387659724E-3</v>
      </c>
      <c r="AF162" s="1">
        <f>(Table2[[#This Row],[Current Week High]]/Table2[[#This Row],[Close Price]])-1</f>
        <v>1.941532827879433E-2</v>
      </c>
      <c r="AG162" s="1">
        <f>(Table2[[#This Row],[Close Price]]/Table2[[#This Row],[Current Month Low]])-1</f>
        <v>0.18822275435112723</v>
      </c>
      <c r="AH162" s="1">
        <f>(Table2[[#This Row],[Current Month High]]/Table2[[#This Row],[Close Price]])-1</f>
        <v>1.941532827879433E-2</v>
      </c>
      <c r="AI162">
        <v>34.875090625345599</v>
      </c>
      <c r="AJ162">
        <v>113.587569880055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-7.0000000000000007E-2</v>
      </c>
      <c r="AM162" t="s">
        <v>3191</v>
      </c>
      <c r="AN162">
        <v>11.33</v>
      </c>
      <c r="AO162" t="s">
        <v>3192</v>
      </c>
      <c r="AP162">
        <v>0.11713777141657</v>
      </c>
      <c r="AQ162">
        <f>(Table2[[#This Row],[Sharpe Ratio]]-AVERAGE(Table2[Sharpe Ratio]))/_xlfn.STDEV.P(Table2[Sharpe Ratio])</f>
        <v>0.6100202703674541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132</v>
      </c>
      <c r="AT162">
        <f>_xlfn.RANK.AVG(Table2[[#This Row],[6M Return vs Nifty Z-Score]],Table2[6M Return vs Nifty Z-Score])</f>
        <v>319</v>
      </c>
      <c r="AU162">
        <f>_xlfn.RANK.AVG(Table2[[#This Row],[Sharpe Ratio Z-Score]],Table2[Sharpe Ratio Z-Score])</f>
        <v>183</v>
      </c>
      <c r="AV162">
        <f>(Table2[[#This Row],[Rank 1Y]]+Table2[[#This Row],[Rank 6M]]+Table2[[#This Row],[Rank Sharpe]])/3</f>
        <v>211.33333333333334</v>
      </c>
    </row>
    <row r="163" spans="1:48" x14ac:dyDescent="0.3">
      <c r="A163" t="s">
        <v>1644</v>
      </c>
      <c r="B163" t="s">
        <v>1645</v>
      </c>
      <c r="C163" t="s">
        <v>3149</v>
      </c>
      <c r="D163" t="s">
        <v>48</v>
      </c>
      <c r="E163">
        <v>5488.7758052400004</v>
      </c>
      <c r="F163">
        <v>725.4</v>
      </c>
      <c r="G163">
        <v>46.176777615942001</v>
      </c>
      <c r="H163">
        <f>(Table2[[#This Row],[1Y Return vs Nifty]]-AVERAGE(Table2[1Y Return vs Nifty]))/_xlfn.STDEV.P(Table2[1Y Return vs Nifty])</f>
        <v>0.29822048558818565</v>
      </c>
      <c r="I163">
        <v>2.7603377064902E-3</v>
      </c>
      <c r="J163">
        <f>(Table2[[#This Row],[1M Return vs Nifty]]-AVERAGE(Table2[1M Return vs Nifty]))/_xlfn.STDEV.P(Table2[1M Return vs Nifty])</f>
        <v>-0.16546290008423484</v>
      </c>
      <c r="K163">
        <v>2.0464452923952599</v>
      </c>
      <c r="L163">
        <f>(Table2[[#This Row],[6M Return vs Nifty]]-AVERAGE(Table2[6M Return vs Nifty]))/_xlfn.STDEV.P(Table2[6M Return vs Nifty])</f>
        <v>-0.13093033861853839</v>
      </c>
      <c r="M163">
        <v>1.1167863149411299</v>
      </c>
      <c r="N163">
        <f>(Table2[[#This Row],[1W Return vs Nifty]]-AVERAGE(Table2[1W Return vs Nifty]))/_xlfn.STDEV.P(Table2[1W Return vs Nifty])</f>
        <v>0.16411681473107573</v>
      </c>
      <c r="O163">
        <v>750.24</v>
      </c>
      <c r="P163">
        <v>773.305921228805</v>
      </c>
      <c r="Q163">
        <v>705.50170554144802</v>
      </c>
      <c r="R163">
        <v>36.219318006104103</v>
      </c>
      <c r="S163" s="1">
        <f>(Table2[[#This Row],[Close Price]]-Table2[[#This Row],[20D EMA]])/Table2[[#This Row],[20D EMA]]</f>
        <v>-3.3109404990403116E-2</v>
      </c>
      <c r="T163" s="1">
        <f>(Table2[[#This Row],[Close Price]]-Table2[[#This Row],[50D EMA]])/Table2[[#This Row],[50D EMA]]</f>
        <v>-6.1949507838606956E-2</v>
      </c>
      <c r="U163" s="1">
        <f>(Table2[[#This Row],[Close Price]]-Table2[[#This Row],[200D EMA]])/Table2[[#This Row],[200D EMA]]</f>
        <v>2.8204459751490905E-2</v>
      </c>
      <c r="V163">
        <v>0.744223815732585</v>
      </c>
      <c r="W163">
        <v>714.35</v>
      </c>
      <c r="X163">
        <v>744.55</v>
      </c>
      <c r="Y163">
        <v>714.35</v>
      </c>
      <c r="Z163">
        <v>744.55</v>
      </c>
      <c r="AA163">
        <v>708.75</v>
      </c>
      <c r="AB163">
        <v>803</v>
      </c>
      <c r="AC163" s="1">
        <f>(Table2[[#This Row],[Close Price]]/Table2[[#This Row],[Day Low]])-1</f>
        <v>1.5468607825295688E-2</v>
      </c>
      <c r="AD163" s="1">
        <f>(Table2[[#This Row],[Day High]]/Table2[[#This Row],[Close Price]])-1</f>
        <v>2.6399228012131237E-2</v>
      </c>
      <c r="AE163" s="1">
        <f>(Table2[[#This Row],[Close Price]]/Table2[[#This Row],[Current Week Low]])-1</f>
        <v>1.5468607825295688E-2</v>
      </c>
      <c r="AF163" s="1">
        <f>(Table2[[#This Row],[Current Week High]]/Table2[[#This Row],[Close Price]])-1</f>
        <v>2.6399228012131237E-2</v>
      </c>
      <c r="AG163" s="1">
        <f>(Table2[[#This Row],[Close Price]]/Table2[[#This Row],[Current Month Low]])-1</f>
        <v>2.3492063492063453E-2</v>
      </c>
      <c r="AH163" s="1">
        <f>(Table2[[#This Row],[Current Month High]]/Table2[[#This Row],[Close Price]])-1</f>
        <v>0.10697546181417161</v>
      </c>
      <c r="AI163">
        <v>29.142542045767801</v>
      </c>
      <c r="AJ163">
        <v>84.322195400838496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</v>
      </c>
      <c r="AM163" t="s">
        <v>3191</v>
      </c>
      <c r="AN163">
        <v>-4.0999999999999996</v>
      </c>
      <c r="AO163" t="s">
        <v>3191</v>
      </c>
      <c r="AP163">
        <v>0.18738322263651599</v>
      </c>
      <c r="AQ163">
        <f>(Table2[[#This Row],[Sharpe Ratio]]-AVERAGE(Table2[Sharpe Ratio]))/_xlfn.STDEV.P(Table2[Sharpe Ratio])</f>
        <v>1.4291253280296603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212</v>
      </c>
      <c r="AT163">
        <f>_xlfn.RANK.AVG(Table2[[#This Row],[6M Return vs Nifty Z-Score]],Table2[6M Return vs Nifty Z-Score])</f>
        <v>364</v>
      </c>
      <c r="AU163">
        <f>_xlfn.RANK.AVG(Table2[[#This Row],[Sharpe Ratio Z-Score]],Table2[Sharpe Ratio Z-Score])</f>
        <v>61</v>
      </c>
      <c r="AV163">
        <f>(Table2[[#This Row],[Rank 1Y]]+Table2[[#This Row],[Rank 6M]]+Table2[[#This Row],[Rank Sharpe]])/3</f>
        <v>212.33333333333334</v>
      </c>
    </row>
    <row r="164" spans="1:48" x14ac:dyDescent="0.3">
      <c r="A164" t="s">
        <v>152</v>
      </c>
      <c r="B164" t="s">
        <v>153</v>
      </c>
      <c r="C164" t="s">
        <v>3157</v>
      </c>
      <c r="D164" t="s">
        <v>154</v>
      </c>
      <c r="E164">
        <v>177337.57115189999</v>
      </c>
      <c r="F164">
        <v>4591</v>
      </c>
      <c r="G164">
        <v>65.210507636500907</v>
      </c>
      <c r="H164">
        <f>(Table2[[#This Row],[1Y Return vs Nifty]]-AVERAGE(Table2[1Y Return vs Nifty]))/_xlfn.STDEV.P(Table2[1Y Return vs Nifty])</f>
        <v>0.61257918975103842</v>
      </c>
      <c r="I164">
        <v>-1.5079192967377899</v>
      </c>
      <c r="J164">
        <f>(Table2[[#This Row],[1M Return vs Nifty]]-AVERAGE(Table2[1M Return vs Nifty]))/_xlfn.STDEV.P(Table2[1M Return vs Nifty])</f>
        <v>-0.33763704825106433</v>
      </c>
      <c r="K164">
        <v>11.2884738531908</v>
      </c>
      <c r="L164">
        <f>(Table2[[#This Row],[6M Return vs Nifty]]-AVERAGE(Table2[6M Return vs Nifty]))/_xlfn.STDEV.P(Table2[6M Return vs Nifty])</f>
        <v>0.17420020506402178</v>
      </c>
      <c r="M164">
        <v>0.615279048224051</v>
      </c>
      <c r="N164">
        <f>(Table2[[#This Row],[1W Return vs Nifty]]-AVERAGE(Table2[1W Return vs Nifty]))/_xlfn.STDEV.P(Table2[1W Return vs Nifty])</f>
        <v>6.8060256714131767E-2</v>
      </c>
      <c r="O164">
        <v>4704.82</v>
      </c>
      <c r="P164">
        <v>4662.8674813606003</v>
      </c>
      <c r="Q164">
        <v>4042.7452201329302</v>
      </c>
      <c r="R164">
        <v>39.238888791123202</v>
      </c>
      <c r="S164" s="1">
        <f>(Table2[[#This Row],[Close Price]]-Table2[[#This Row],[20D EMA]])/Table2[[#This Row],[20D EMA]]</f>
        <v>-2.4192211391721622E-2</v>
      </c>
      <c r="T164" s="1">
        <f>(Table2[[#This Row],[Close Price]]-Table2[[#This Row],[50D EMA]])/Table2[[#This Row],[50D EMA]]</f>
        <v>-1.5412722246103757E-2</v>
      </c>
      <c r="U164" s="1">
        <f>(Table2[[#This Row],[Close Price]]-Table2[[#This Row],[200D EMA]])/Table2[[#This Row],[200D EMA]]</f>
        <v>0.13561447729546572</v>
      </c>
      <c r="V164">
        <v>0.85273845919909497</v>
      </c>
      <c r="W164">
        <v>4570.3500000000004</v>
      </c>
      <c r="X164">
        <v>4707.1499999999996</v>
      </c>
      <c r="Y164">
        <v>4570.3500000000004</v>
      </c>
      <c r="Z164">
        <v>4707.1499999999996</v>
      </c>
      <c r="AA164">
        <v>4430.3</v>
      </c>
      <c r="AB164">
        <v>4915</v>
      </c>
      <c r="AC164" s="1">
        <f>(Table2[[#This Row],[Close Price]]/Table2[[#This Row],[Day Low]])-1</f>
        <v>4.5182535254411071E-3</v>
      </c>
      <c r="AD164" s="1">
        <f>(Table2[[#This Row],[Day High]]/Table2[[#This Row],[Close Price]])-1</f>
        <v>2.5299499019821203E-2</v>
      </c>
      <c r="AE164" s="1">
        <f>(Table2[[#This Row],[Close Price]]/Table2[[#This Row],[Current Week Low]])-1</f>
        <v>4.5182535254411071E-3</v>
      </c>
      <c r="AF164" s="1">
        <f>(Table2[[#This Row],[Current Week High]]/Table2[[#This Row],[Close Price]])-1</f>
        <v>2.5299499019821203E-2</v>
      </c>
      <c r="AG164" s="1">
        <f>(Table2[[#This Row],[Close Price]]/Table2[[#This Row],[Current Month Low]])-1</f>
        <v>3.6272938627180951E-2</v>
      </c>
      <c r="AH164" s="1">
        <f>(Table2[[#This Row],[Current Month High]]/Table2[[#This Row],[Close Price]])-1</f>
        <v>7.0572859943367483E-2</v>
      </c>
      <c r="AI164">
        <v>9.6710956218688704</v>
      </c>
      <c r="AJ164">
        <v>92.184523934110501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0.09</v>
      </c>
      <c r="AM164" t="s">
        <v>3192</v>
      </c>
      <c r="AN164">
        <v>-2.67</v>
      </c>
      <c r="AO164" t="s">
        <v>3191</v>
      </c>
      <c r="AP164">
        <v>9.7630222349956997E-2</v>
      </c>
      <c r="AQ164">
        <f>(Table2[[#This Row],[Sharpe Ratio]]-AVERAGE(Table2[Sharpe Ratio]))/_xlfn.STDEV.P(Table2[Sharpe Ratio])</f>
        <v>0.38255028013242459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0.89975288341055215</v>
      </c>
      <c r="AS164">
        <f>_xlfn.RANK.AVG(Table2[[#This Row],[1Y Return vs Nifty Z-Score]],Table2[1Y Return vs Nifty Z-Score])</f>
        <v>146</v>
      </c>
      <c r="AT164">
        <f>_xlfn.RANK.AVG(Table2[[#This Row],[6M Return vs Nifty Z-Score]],Table2[6M Return vs Nifty Z-Score])</f>
        <v>259</v>
      </c>
      <c r="AU164">
        <f>_xlfn.RANK.AVG(Table2[[#This Row],[Sharpe Ratio Z-Score]],Table2[Sharpe Ratio Z-Score])</f>
        <v>245</v>
      </c>
      <c r="AV164">
        <f>(Table2[[#This Row],[Rank 1Y]]+Table2[[#This Row],[Rank 6M]]+Table2[[#This Row],[Rank Sharpe]])/3</f>
        <v>216.66666666666666</v>
      </c>
    </row>
    <row r="165" spans="1:48" x14ac:dyDescent="0.3">
      <c r="A165" t="s">
        <v>465</v>
      </c>
      <c r="B165" t="s">
        <v>466</v>
      </c>
      <c r="C165" t="s">
        <v>3160</v>
      </c>
      <c r="D165" t="s">
        <v>406</v>
      </c>
      <c r="E165">
        <v>47279.672087475003</v>
      </c>
      <c r="F165">
        <v>1605.25</v>
      </c>
      <c r="G165">
        <v>19.180643257479598</v>
      </c>
      <c r="H165">
        <f>(Table2[[#This Row],[1Y Return vs Nifty]]-AVERAGE(Table2[1Y Return vs Nifty]))/_xlfn.STDEV.P(Table2[1Y Return vs Nifty])</f>
        <v>-0.14764429263268941</v>
      </c>
      <c r="I165">
        <v>1.59862762069233</v>
      </c>
      <c r="J165">
        <f>(Table2[[#This Row],[1M Return vs Nifty]]-AVERAGE(Table2[1M Return vs Nifty]))/_xlfn.STDEV.P(Table2[1M Return vs Nifty])</f>
        <v>1.6420196616460169E-2</v>
      </c>
      <c r="K165">
        <v>34.865295093557002</v>
      </c>
      <c r="L165">
        <f>(Table2[[#This Row],[6M Return vs Nifty]]-AVERAGE(Table2[6M Return vs Nifty]))/_xlfn.STDEV.P(Table2[6M Return vs Nifty])</f>
        <v>0.95260163891116223</v>
      </c>
      <c r="M165">
        <v>0.56658116028441197</v>
      </c>
      <c r="N165">
        <f>(Table2[[#This Row],[1W Return vs Nifty]]-AVERAGE(Table2[1W Return vs Nifty]))/_xlfn.STDEV.P(Table2[1W Return vs Nifty])</f>
        <v>5.8732871432563193E-2</v>
      </c>
      <c r="O165">
        <v>1635.13</v>
      </c>
      <c r="P165">
        <v>1644.3314640322501</v>
      </c>
      <c r="Q165">
        <v>1445.61577144988</v>
      </c>
      <c r="R165">
        <v>42.677033946907599</v>
      </c>
      <c r="S165" s="1">
        <f>(Table2[[#This Row],[Close Price]]-Table2[[#This Row],[20D EMA]])/Table2[[#This Row],[20D EMA]]</f>
        <v>-1.8273776396983792E-2</v>
      </c>
      <c r="T165" s="1">
        <f>(Table2[[#This Row],[Close Price]]-Table2[[#This Row],[50D EMA]])/Table2[[#This Row],[50D EMA]]</f>
        <v>-2.3767388076619322E-2</v>
      </c>
      <c r="U165" s="1">
        <f>(Table2[[#This Row],[Close Price]]-Table2[[#This Row],[200D EMA]])/Table2[[#This Row],[200D EMA]]</f>
        <v>0.11042645750192316</v>
      </c>
      <c r="V165">
        <v>0.61463538601615797</v>
      </c>
      <c r="W165">
        <v>1586.3</v>
      </c>
      <c r="X165">
        <v>1628.95</v>
      </c>
      <c r="Y165">
        <v>1586.3</v>
      </c>
      <c r="Z165">
        <v>1628.95</v>
      </c>
      <c r="AA165">
        <v>1545.65</v>
      </c>
      <c r="AB165">
        <v>1739.4</v>
      </c>
      <c r="AC165" s="1">
        <f>(Table2[[#This Row],[Close Price]]/Table2[[#This Row],[Day Low]])-1</f>
        <v>1.1946037949946531E-2</v>
      </c>
      <c r="AD165" s="1">
        <f>(Table2[[#This Row],[Day High]]/Table2[[#This Row],[Close Price]])-1</f>
        <v>1.4764055443077462E-2</v>
      </c>
      <c r="AE165" s="1">
        <f>(Table2[[#This Row],[Close Price]]/Table2[[#This Row],[Current Week Low]])-1</f>
        <v>1.1946037949946531E-2</v>
      </c>
      <c r="AF165" s="1">
        <f>(Table2[[#This Row],[Current Week High]]/Table2[[#This Row],[Close Price]])-1</f>
        <v>1.4764055443077462E-2</v>
      </c>
      <c r="AG165" s="1">
        <f>(Table2[[#This Row],[Close Price]]/Table2[[#This Row],[Current Month Low]])-1</f>
        <v>3.8559829198071993E-2</v>
      </c>
      <c r="AH165" s="1">
        <f>(Table2[[#This Row],[Current Month High]]/Table2[[#This Row],[Close Price]])-1</f>
        <v>8.3569537455224996E-2</v>
      </c>
      <c r="AI165">
        <v>11.446815137828899</v>
      </c>
      <c r="AJ165">
        <v>57.524164663166601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0.04</v>
      </c>
      <c r="AM165" t="s">
        <v>3192</v>
      </c>
      <c r="AN165">
        <v>-3.84</v>
      </c>
      <c r="AO165" t="s">
        <v>3191</v>
      </c>
      <c r="AP165">
        <v>0.106285748749909</v>
      </c>
      <c r="AQ165">
        <f>(Table2[[#This Row],[Sharpe Ratio]]-AVERAGE(Table2[Sharpe Ratio]))/_xlfn.STDEV.P(Table2[Sharpe Ratio])</f>
        <v>0.483479028226455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341</v>
      </c>
      <c r="AT165">
        <f>_xlfn.RANK.AVG(Table2[[#This Row],[6M Return vs Nifty Z-Score]],Table2[6M Return vs Nifty Z-Score])</f>
        <v>92</v>
      </c>
      <c r="AU165">
        <f>_xlfn.RANK.AVG(Table2[[#This Row],[Sharpe Ratio Z-Score]],Table2[Sharpe Ratio Z-Score])</f>
        <v>217</v>
      </c>
      <c r="AV165">
        <f>(Table2[[#This Row],[Rank 1Y]]+Table2[[#This Row],[Rank 6M]]+Table2[[#This Row],[Rank Sharpe]])/3</f>
        <v>216.66666666666666</v>
      </c>
    </row>
    <row r="166" spans="1:48" x14ac:dyDescent="0.3">
      <c r="A166" t="s">
        <v>1045</v>
      </c>
      <c r="B166" t="s">
        <v>1046</v>
      </c>
      <c r="C166" t="s">
        <v>3151</v>
      </c>
      <c r="D166" t="s">
        <v>105</v>
      </c>
      <c r="E166">
        <v>13138.080571359</v>
      </c>
      <c r="F166">
        <v>19.170000000000002</v>
      </c>
      <c r="G166">
        <v>89.804951161360407</v>
      </c>
      <c r="H166">
        <f>(Table2[[#This Row],[1Y Return vs Nifty]]-AVERAGE(Table2[1Y Return vs Nifty]))/_xlfn.STDEV.P(Table2[1Y Return vs Nifty])</f>
        <v>1.0187779425824748</v>
      </c>
      <c r="I166">
        <v>19.982806137203799</v>
      </c>
      <c r="J166">
        <f>(Table2[[#This Row],[1M Return vs Nifty]]-AVERAGE(Table2[1M Return vs Nifty]))/_xlfn.STDEV.P(Table2[1M Return vs Nifty])</f>
        <v>2.1116892421885693</v>
      </c>
      <c r="K166">
        <v>-1.7212964159541799</v>
      </c>
      <c r="L166">
        <f>(Table2[[#This Row],[6M Return vs Nifty]]-AVERAGE(Table2[6M Return vs Nifty]))/_xlfn.STDEV.P(Table2[6M Return vs Nifty])</f>
        <v>-0.25532435756811439</v>
      </c>
      <c r="M166">
        <v>-9.4485415621458895</v>
      </c>
      <c r="N166">
        <f>(Table2[[#This Row],[1W Return vs Nifty]]-AVERAGE(Table2[1W Return vs Nifty]))/_xlfn.STDEV.P(Table2[1W Return vs Nifty])</f>
        <v>-1.8595209220396942</v>
      </c>
      <c r="O166">
        <v>19.829999999999998</v>
      </c>
      <c r="P166">
        <v>19.065698409893201</v>
      </c>
      <c r="Q166">
        <v>17.408554519098399</v>
      </c>
      <c r="R166">
        <v>39.208724923394897</v>
      </c>
      <c r="S166" s="1">
        <f>(Table2[[#This Row],[Close Price]]-Table2[[#This Row],[20D EMA]])/Table2[[#This Row],[20D EMA]]</f>
        <v>-3.3282904689863675E-2</v>
      </c>
      <c r="T166" s="1">
        <f>(Table2[[#This Row],[Close Price]]-Table2[[#This Row],[50D EMA]])/Table2[[#This Row],[50D EMA]]</f>
        <v>5.4706409313953139E-3</v>
      </c>
      <c r="U166" s="1">
        <f>(Table2[[#This Row],[Close Price]]-Table2[[#This Row],[200D EMA]])/Table2[[#This Row],[200D EMA]]</f>
        <v>0.10118275351173898</v>
      </c>
      <c r="V166">
        <v>2.4854822535586001</v>
      </c>
      <c r="W166">
        <v>19.05</v>
      </c>
      <c r="X166">
        <v>20.399999999999999</v>
      </c>
      <c r="Y166">
        <v>19.05</v>
      </c>
      <c r="Z166">
        <v>20.399999999999999</v>
      </c>
      <c r="AA166">
        <v>17.16</v>
      </c>
      <c r="AB166">
        <v>23.77</v>
      </c>
      <c r="AC166" s="1">
        <f>(Table2[[#This Row],[Close Price]]/Table2[[#This Row],[Day Low]])-1</f>
        <v>6.2992125984251413E-3</v>
      </c>
      <c r="AD166" s="1">
        <f>(Table2[[#This Row],[Day High]]/Table2[[#This Row],[Close Price]])-1</f>
        <v>6.416275430359919E-2</v>
      </c>
      <c r="AE166" s="1">
        <f>(Table2[[#This Row],[Close Price]]/Table2[[#This Row],[Current Week Low]])-1</f>
        <v>6.2992125984251413E-3</v>
      </c>
      <c r="AF166" s="1">
        <f>(Table2[[#This Row],[Current Week High]]/Table2[[#This Row],[Close Price]])-1</f>
        <v>6.416275430359919E-2</v>
      </c>
      <c r="AG166" s="1">
        <f>(Table2[[#This Row],[Close Price]]/Table2[[#This Row],[Current Month Low]])-1</f>
        <v>0.1171328671328673</v>
      </c>
      <c r="AH166" s="1">
        <f>(Table2[[#This Row],[Current Month High]]/Table2[[#This Row],[Close Price]])-1</f>
        <v>0.23995826812728205</v>
      </c>
      <c r="AI166">
        <v>25.195618153364599</v>
      </c>
      <c r="AJ166">
        <v>129.58083832335299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</v>
      </c>
      <c r="AM166" t="s">
        <v>3192</v>
      </c>
      <c r="AN166">
        <v>-4.63</v>
      </c>
      <c r="AO166" t="s">
        <v>3191</v>
      </c>
      <c r="AP166">
        <v>0.13635446531703199</v>
      </c>
      <c r="AQ166">
        <f>(Table2[[#This Row],[Sharpe Ratio]]-AVERAGE(Table2[Sharpe Ratio]))/_xlfn.STDEV.P(Table2[Sharpe Ratio])</f>
        <v>0.83409871092198529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1.8497206160852206</v>
      </c>
      <c r="AS166">
        <f>_xlfn.RANK.AVG(Table2[[#This Row],[1Y Return vs Nifty Z-Score]],Table2[1Y Return vs Nifty Z-Score])</f>
        <v>103</v>
      </c>
      <c r="AT166">
        <f>_xlfn.RANK.AVG(Table2[[#This Row],[6M Return vs Nifty Z-Score]],Table2[6M Return vs Nifty Z-Score])</f>
        <v>410</v>
      </c>
      <c r="AU166">
        <f>_xlfn.RANK.AVG(Table2[[#This Row],[Sharpe Ratio Z-Score]],Table2[Sharpe Ratio Z-Score])</f>
        <v>142</v>
      </c>
      <c r="AV166">
        <f>(Table2[[#This Row],[Rank 1Y]]+Table2[[#This Row],[Rank 6M]]+Table2[[#This Row],[Rank Sharpe]])/3</f>
        <v>218.33333333333334</v>
      </c>
    </row>
    <row r="167" spans="1:48" x14ac:dyDescent="0.3">
      <c r="A167" t="s">
        <v>1056</v>
      </c>
      <c r="B167" t="s">
        <v>1057</v>
      </c>
      <c r="C167" t="s">
        <v>3148</v>
      </c>
      <c r="D167" t="s">
        <v>1012</v>
      </c>
      <c r="E167">
        <v>12768.70971605</v>
      </c>
      <c r="F167">
        <v>632.9</v>
      </c>
      <c r="G167">
        <v>30.339412334018601</v>
      </c>
      <c r="H167">
        <f>(Table2[[#This Row],[1Y Return vs Nifty]]-AVERAGE(Table2[1Y Return vs Nifty]))/_xlfn.STDEV.P(Table2[1Y Return vs Nifty])</f>
        <v>3.6652541627561902E-2</v>
      </c>
      <c r="I167">
        <v>11.139376277262601</v>
      </c>
      <c r="J167">
        <f>(Table2[[#This Row],[1M Return vs Nifty]]-AVERAGE(Table2[1M Return vs Nifty]))/_xlfn.STDEV.P(Table2[1M Return vs Nifty])</f>
        <v>1.1037918903661303</v>
      </c>
      <c r="K167">
        <v>57.104954677457599</v>
      </c>
      <c r="L167">
        <f>(Table2[[#This Row],[6M Return vs Nifty]]-AVERAGE(Table2[6M Return vs Nifty]))/_xlfn.STDEV.P(Table2[6M Return vs Nifty])</f>
        <v>1.6868559614888583</v>
      </c>
      <c r="M167">
        <v>-0.20023510421541399</v>
      </c>
      <c r="N167">
        <f>(Table2[[#This Row],[1W Return vs Nifty]]-AVERAGE(Table2[1W Return vs Nifty]))/_xlfn.STDEV.P(Table2[1W Return vs Nifty])</f>
        <v>-8.8139837873196764E-2</v>
      </c>
      <c r="O167">
        <v>634.91</v>
      </c>
      <c r="P167">
        <v>592.53048602053798</v>
      </c>
      <c r="Q167">
        <v>484.486666731198</v>
      </c>
      <c r="R167">
        <v>43.276132751405903</v>
      </c>
      <c r="S167" s="1">
        <f>(Table2[[#This Row],[Close Price]]-Table2[[#This Row],[20D EMA]])/Table2[[#This Row],[20D EMA]]</f>
        <v>-3.1658030272006914E-3</v>
      </c>
      <c r="T167" s="1">
        <f>(Table2[[#This Row],[Close Price]]-Table2[[#This Row],[50D EMA]])/Table2[[#This Row],[50D EMA]]</f>
        <v>6.8130695266981983E-2</v>
      </c>
      <c r="U167" s="1">
        <f>(Table2[[#This Row],[Close Price]]-Table2[[#This Row],[200D EMA]])/Table2[[#This Row],[200D EMA]]</f>
        <v>0.30633109940906667</v>
      </c>
      <c r="V167">
        <v>0.471876918243122</v>
      </c>
      <c r="W167">
        <v>624.5</v>
      </c>
      <c r="X167">
        <v>648.95000000000005</v>
      </c>
      <c r="Y167">
        <v>624.5</v>
      </c>
      <c r="Z167">
        <v>648.95000000000005</v>
      </c>
      <c r="AA167">
        <v>623.1</v>
      </c>
      <c r="AB167">
        <v>691.8</v>
      </c>
      <c r="AC167" s="1">
        <f>(Table2[[#This Row],[Close Price]]/Table2[[#This Row],[Day Low]])-1</f>
        <v>1.3450760608486823E-2</v>
      </c>
      <c r="AD167" s="1">
        <f>(Table2[[#This Row],[Day High]]/Table2[[#This Row],[Close Price]])-1</f>
        <v>2.5359456470216646E-2</v>
      </c>
      <c r="AE167" s="1">
        <f>(Table2[[#This Row],[Close Price]]/Table2[[#This Row],[Current Week Low]])-1</f>
        <v>1.3450760608486823E-2</v>
      </c>
      <c r="AF167" s="1">
        <f>(Table2[[#This Row],[Current Week High]]/Table2[[#This Row],[Close Price]])-1</f>
        <v>2.5359456470216646E-2</v>
      </c>
      <c r="AG167" s="1">
        <f>(Table2[[#This Row],[Close Price]]/Table2[[#This Row],[Current Month Low]])-1</f>
        <v>1.572781255015232E-2</v>
      </c>
      <c r="AH167" s="1">
        <f>(Table2[[#This Row],[Current Month High]]/Table2[[#This Row],[Close Price]])-1</f>
        <v>9.3063675146152658E-2</v>
      </c>
      <c r="AI167">
        <v>9.3063675146152605</v>
      </c>
      <c r="AJ167">
        <v>84.2503639010189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0.35</v>
      </c>
      <c r="AM167" t="s">
        <v>3192</v>
      </c>
      <c r="AN167">
        <v>-5.36</v>
      </c>
      <c r="AO167" t="s">
        <v>3191</v>
      </c>
      <c r="AP167">
        <v>7.2079788356318994E-2</v>
      </c>
      <c r="AQ167">
        <f>(Table2[[#This Row],[Sharpe Ratio]]-AVERAGE(Table2[Sharpe Ratio]))/_xlfn.STDEV.P(Table2[Sharpe Ratio])</f>
        <v>8.4616544264974392E-2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2.8237770998743281</v>
      </c>
      <c r="AS167">
        <f>_xlfn.RANK.AVG(Table2[[#This Row],[1Y Return vs Nifty Z-Score]],Table2[1Y Return vs Nifty Z-Score])</f>
        <v>285</v>
      </c>
      <c r="AT167">
        <f>_xlfn.RANK.AVG(Table2[[#This Row],[6M Return vs Nifty Z-Score]],Table2[6M Return vs Nifty Z-Score])</f>
        <v>50</v>
      </c>
      <c r="AU167">
        <f>_xlfn.RANK.AVG(Table2[[#This Row],[Sharpe Ratio Z-Score]],Table2[Sharpe Ratio Z-Score])</f>
        <v>321</v>
      </c>
      <c r="AV167">
        <f>(Table2[[#This Row],[Rank 1Y]]+Table2[[#This Row],[Rank 6M]]+Table2[[#This Row],[Rank Sharpe]])/3</f>
        <v>218.66666666666666</v>
      </c>
    </row>
    <row r="168" spans="1:48" x14ac:dyDescent="0.3">
      <c r="A168" t="s">
        <v>296</v>
      </c>
      <c r="B168" t="s">
        <v>297</v>
      </c>
      <c r="C168" t="s">
        <v>3150</v>
      </c>
      <c r="D168" t="s">
        <v>263</v>
      </c>
      <c r="E168">
        <v>92493.504182684905</v>
      </c>
      <c r="F168">
        <v>951.45</v>
      </c>
      <c r="G168">
        <v>37.848238449275897</v>
      </c>
      <c r="H168">
        <f>(Table2[[#This Row],[1Y Return vs Nifty]]-AVERAGE(Table2[1Y Return vs Nifty]))/_xlfn.STDEV.P(Table2[1Y Return vs Nifty])</f>
        <v>0.16066737449672955</v>
      </c>
      <c r="I168">
        <v>-7.6505169814759002</v>
      </c>
      <c r="J168">
        <f>(Table2[[#This Row],[1M Return vs Nifty]]-AVERAGE(Table2[1M Return vs Nifty]))/_xlfn.STDEV.P(Table2[1M Return vs Nifty])</f>
        <v>-1.0377169988822725</v>
      </c>
      <c r="K168">
        <v>13.6191187600077</v>
      </c>
      <c r="L168">
        <f>(Table2[[#This Row],[6M Return vs Nifty]]-AVERAGE(Table2[6M Return vs Nifty]))/_xlfn.STDEV.P(Table2[6M Return vs Nifty])</f>
        <v>0.25114770018048521</v>
      </c>
      <c r="M168">
        <v>0.58660065645178106</v>
      </c>
      <c r="N168">
        <f>(Table2[[#This Row],[1W Return vs Nifty]]-AVERAGE(Table2[1W Return vs Nifty]))/_xlfn.STDEV.P(Table2[1W Return vs Nifty])</f>
        <v>6.2567320148848138E-2</v>
      </c>
      <c r="O168">
        <v>951.62</v>
      </c>
      <c r="P168">
        <v>934.20903998011295</v>
      </c>
      <c r="Q168">
        <v>841.06203956356705</v>
      </c>
      <c r="R168">
        <v>49.535316586688701</v>
      </c>
      <c r="S168" s="1">
        <f>(Table2[[#This Row],[Close Price]]-Table2[[#This Row],[20D EMA]])/Table2[[#This Row],[20D EMA]]</f>
        <v>-1.7864273554565801E-4</v>
      </c>
      <c r="T168" s="1">
        <f>(Table2[[#This Row],[Close Price]]-Table2[[#This Row],[50D EMA]])/Table2[[#This Row],[50D EMA]]</f>
        <v>1.8455141496226707E-2</v>
      </c>
      <c r="U168" s="1">
        <f>(Table2[[#This Row],[Close Price]]-Table2[[#This Row],[200D EMA]])/Table2[[#This Row],[200D EMA]]</f>
        <v>0.13124829708604382</v>
      </c>
      <c r="V168">
        <v>0.84890847270930903</v>
      </c>
      <c r="W168">
        <v>939.65</v>
      </c>
      <c r="X168">
        <v>957.3</v>
      </c>
      <c r="Y168">
        <v>939.65</v>
      </c>
      <c r="Z168">
        <v>957.3</v>
      </c>
      <c r="AA168">
        <v>907.75</v>
      </c>
      <c r="AB168">
        <v>988.7</v>
      </c>
      <c r="AC168" s="1">
        <f>(Table2[[#This Row],[Close Price]]/Table2[[#This Row],[Day Low]])-1</f>
        <v>1.2557867291012714E-2</v>
      </c>
      <c r="AD168" s="1">
        <f>(Table2[[#This Row],[Day High]]/Table2[[#This Row],[Close Price]])-1</f>
        <v>6.1485101686897803E-3</v>
      </c>
      <c r="AE168" s="1">
        <f>(Table2[[#This Row],[Close Price]]/Table2[[#This Row],[Current Week Low]])-1</f>
        <v>1.2557867291012714E-2</v>
      </c>
      <c r="AF168" s="1">
        <f>(Table2[[#This Row],[Current Week High]]/Table2[[#This Row],[Close Price]])-1</f>
        <v>6.1485101686897803E-3</v>
      </c>
      <c r="AG168" s="1">
        <f>(Table2[[#This Row],[Close Price]]/Table2[[#This Row],[Current Month Low]])-1</f>
        <v>4.814100798678056E-2</v>
      </c>
      <c r="AH168" s="1">
        <f>(Table2[[#This Row],[Current Month High]]/Table2[[#This Row],[Close Price]])-1</f>
        <v>3.915076987755528E-2</v>
      </c>
      <c r="AI168">
        <v>17.504861001628999</v>
      </c>
      <c r="AJ168">
        <v>76.636034530771397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-0.03</v>
      </c>
      <c r="AM168" t="s">
        <v>3191</v>
      </c>
      <c r="AN168">
        <v>0.99</v>
      </c>
      <c r="AO168" t="s">
        <v>3192</v>
      </c>
      <c r="AP168">
        <v>0.119422080584605</v>
      </c>
      <c r="AQ168">
        <f>(Table2[[#This Row],[Sharpe Ratio]]-AVERAGE(Table2[Sharpe Ratio]))/_xlfn.STDEV.P(Table2[Sharpe Ratio])</f>
        <v>0.6366567167181657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7.332211266195604E-2</v>
      </c>
      <c r="AS168">
        <f>_xlfn.RANK.AVG(Table2[[#This Row],[1Y Return vs Nifty Z-Score]],Table2[1Y Return vs Nifty Z-Score])</f>
        <v>247</v>
      </c>
      <c r="AT168">
        <f>_xlfn.RANK.AVG(Table2[[#This Row],[6M Return vs Nifty Z-Score]],Table2[6M Return vs Nifty Z-Score])</f>
        <v>231</v>
      </c>
      <c r="AU168">
        <f>_xlfn.RANK.AVG(Table2[[#This Row],[Sharpe Ratio Z-Score]],Table2[Sharpe Ratio Z-Score])</f>
        <v>179</v>
      </c>
      <c r="AV168">
        <f>(Table2[[#This Row],[Rank 1Y]]+Table2[[#This Row],[Rank 6M]]+Table2[[#This Row],[Rank Sharpe]])/3</f>
        <v>219</v>
      </c>
    </row>
    <row r="169" spans="1:48" x14ac:dyDescent="0.3">
      <c r="A169" t="s">
        <v>335</v>
      </c>
      <c r="B169" t="s">
        <v>336</v>
      </c>
      <c r="C169" t="s">
        <v>3146</v>
      </c>
      <c r="D169" t="s">
        <v>122</v>
      </c>
      <c r="E169">
        <v>76017.802706539995</v>
      </c>
      <c r="F169">
        <v>1675.9</v>
      </c>
      <c r="G169">
        <v>112.47233735230201</v>
      </c>
      <c r="H169">
        <f>(Table2[[#This Row],[1Y Return vs Nifty]]-AVERAGE(Table2[1Y Return vs Nifty]))/_xlfn.STDEV.P(Table2[1Y Return vs Nifty])</f>
        <v>1.3931496575351758</v>
      </c>
      <c r="I169">
        <v>-8.8964937458857793</v>
      </c>
      <c r="J169">
        <f>(Table2[[#This Row],[1M Return vs Nifty]]-AVERAGE(Table2[1M Return vs Nifty]))/_xlfn.STDEV.P(Table2[1M Return vs Nifty])</f>
        <v>-1.1797226122212308</v>
      </c>
      <c r="K169">
        <v>27.5670537087254</v>
      </c>
      <c r="L169">
        <f>(Table2[[#This Row],[6M Return vs Nifty]]-AVERAGE(Table2[6M Return vs Nifty]))/_xlfn.STDEV.P(Table2[6M Return vs Nifty])</f>
        <v>0.71164627429275451</v>
      </c>
      <c r="M169">
        <v>3.5622308700217</v>
      </c>
      <c r="N169">
        <f>(Table2[[#This Row],[1W Return vs Nifty]]-AVERAGE(Table2[1W Return vs Nifty]))/_xlfn.STDEV.P(Table2[1W Return vs Nifty])</f>
        <v>0.63250681099175565</v>
      </c>
      <c r="O169">
        <v>1694.65</v>
      </c>
      <c r="P169">
        <v>1670.2512070056</v>
      </c>
      <c r="Q169">
        <v>1368.9184030291699</v>
      </c>
      <c r="R169">
        <v>46.023439428381401</v>
      </c>
      <c r="S169" s="1">
        <f>(Table2[[#This Row],[Close Price]]-Table2[[#This Row],[20D EMA]])/Table2[[#This Row],[20D EMA]]</f>
        <v>-1.1064231552237925E-2</v>
      </c>
      <c r="T169" s="1">
        <f>(Table2[[#This Row],[Close Price]]-Table2[[#This Row],[50D EMA]])/Table2[[#This Row],[50D EMA]]</f>
        <v>3.3820020429903772E-3</v>
      </c>
      <c r="U169" s="1">
        <f>(Table2[[#This Row],[Close Price]]-Table2[[#This Row],[200D EMA]])/Table2[[#This Row],[200D EMA]]</f>
        <v>0.22425120174550595</v>
      </c>
      <c r="V169">
        <v>0.78079704536295902</v>
      </c>
      <c r="W169">
        <v>1632.6</v>
      </c>
      <c r="X169">
        <v>1702.7</v>
      </c>
      <c r="Y169">
        <v>1632.6</v>
      </c>
      <c r="Z169">
        <v>1702.7</v>
      </c>
      <c r="AA169">
        <v>1595.4</v>
      </c>
      <c r="AB169">
        <v>1779</v>
      </c>
      <c r="AC169" s="1">
        <f>(Table2[[#This Row],[Close Price]]/Table2[[#This Row],[Day Low]])-1</f>
        <v>2.6522111968639184E-2</v>
      </c>
      <c r="AD169" s="1">
        <f>(Table2[[#This Row],[Day High]]/Table2[[#This Row],[Close Price]])-1</f>
        <v>1.5991407601885443E-2</v>
      </c>
      <c r="AE169" s="1">
        <f>(Table2[[#This Row],[Close Price]]/Table2[[#This Row],[Current Week Low]])-1</f>
        <v>2.6522111968639184E-2</v>
      </c>
      <c r="AF169" s="1">
        <f>(Table2[[#This Row],[Current Week High]]/Table2[[#This Row],[Close Price]])-1</f>
        <v>1.5991407601885443E-2</v>
      </c>
      <c r="AG169" s="1">
        <f>(Table2[[#This Row],[Close Price]]/Table2[[#This Row],[Current Month Low]])-1</f>
        <v>5.0457565500814816E-2</v>
      </c>
      <c r="AH169" s="1">
        <f>(Table2[[#This Row],[Current Month High]]/Table2[[#This Row],[Close Price]])-1</f>
        <v>6.1519183722179127E-2</v>
      </c>
      <c r="AI169">
        <v>17.3399367504027</v>
      </c>
      <c r="AJ169">
        <v>153.425071828217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0.14000000000000001</v>
      </c>
      <c r="AM169" t="s">
        <v>3192</v>
      </c>
      <c r="AN169">
        <v>-1.82</v>
      </c>
      <c r="AO169" t="s">
        <v>3191</v>
      </c>
      <c r="AP169">
        <v>2.4216155994880001E-2</v>
      </c>
      <c r="AQ169">
        <f>(Table2[[#This Row],[Sharpe Ratio]]-AVERAGE(Table2[Sharpe Ratio]))/_xlfn.STDEV.P(Table2[Sharpe Ratio])</f>
        <v>-0.47350277398928542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1.0840773566091699</v>
      </c>
      <c r="AS169">
        <f>_xlfn.RANK.AVG(Table2[[#This Row],[1Y Return vs Nifty Z-Score]],Table2[1Y Return vs Nifty Z-Score])</f>
        <v>69</v>
      </c>
      <c r="AT169">
        <f>_xlfn.RANK.AVG(Table2[[#This Row],[6M Return vs Nifty Z-Score]],Table2[6M Return vs Nifty Z-Score])</f>
        <v>125</v>
      </c>
      <c r="AU169">
        <f>_xlfn.RANK.AVG(Table2[[#This Row],[Sharpe Ratio Z-Score]],Table2[Sharpe Ratio Z-Score])</f>
        <v>463</v>
      </c>
      <c r="AV169">
        <f>(Table2[[#This Row],[Rank 1Y]]+Table2[[#This Row],[Rank 6M]]+Table2[[#This Row],[Rank Sharpe]])/3</f>
        <v>219</v>
      </c>
    </row>
    <row r="170" spans="1:48" x14ac:dyDescent="0.3">
      <c r="A170" t="s">
        <v>323</v>
      </c>
      <c r="B170" t="s">
        <v>324</v>
      </c>
      <c r="C170" t="s">
        <v>3150</v>
      </c>
      <c r="D170" t="s">
        <v>51</v>
      </c>
      <c r="E170">
        <v>84811.556998575004</v>
      </c>
      <c r="F170">
        <v>1460.25</v>
      </c>
      <c r="G170">
        <v>40.118649982592103</v>
      </c>
      <c r="H170">
        <f>(Table2[[#This Row],[1Y Return vs Nifty]]-AVERAGE(Table2[1Y Return vs Nifty]))/_xlfn.STDEV.P(Table2[1Y Return vs Nifty])</f>
        <v>0.19816520738386012</v>
      </c>
      <c r="I170">
        <v>2.04645528710678</v>
      </c>
      <c r="J170">
        <f>(Table2[[#This Row],[1M Return vs Nifty]]-AVERAGE(Table2[1M Return vs Nifty]))/_xlfn.STDEV.P(Table2[1M Return vs Nifty])</f>
        <v>6.745970574362907E-2</v>
      </c>
      <c r="K170">
        <v>23.785732299653102</v>
      </c>
      <c r="L170">
        <f>(Table2[[#This Row],[6M Return vs Nifty]]-AVERAGE(Table2[6M Return vs Nifty]))/_xlfn.STDEV.P(Table2[6M Return vs Nifty])</f>
        <v>0.58680391422008471</v>
      </c>
      <c r="M170">
        <v>-0.18702077108162701</v>
      </c>
      <c r="N170">
        <f>(Table2[[#This Row],[1W Return vs Nifty]]-AVERAGE(Table2[1W Return vs Nifty]))/_xlfn.STDEV.P(Table2[1W Return vs Nifty])</f>
        <v>-8.560882099356118E-2</v>
      </c>
      <c r="O170">
        <v>1485.24</v>
      </c>
      <c r="P170">
        <v>1475.21379515132</v>
      </c>
      <c r="Q170">
        <v>1275.8180446424999</v>
      </c>
      <c r="R170">
        <v>39.014298980741003</v>
      </c>
      <c r="S170" s="1">
        <f>(Table2[[#This Row],[Close Price]]-Table2[[#This Row],[20D EMA]])/Table2[[#This Row],[20D EMA]]</f>
        <v>-1.6825563545285617E-2</v>
      </c>
      <c r="T170" s="1">
        <f>(Table2[[#This Row],[Close Price]]-Table2[[#This Row],[50D EMA]])/Table2[[#This Row],[50D EMA]]</f>
        <v>-1.014347561045219E-2</v>
      </c>
      <c r="U170" s="1">
        <f>(Table2[[#This Row],[Close Price]]-Table2[[#This Row],[200D EMA]])/Table2[[#This Row],[200D EMA]]</f>
        <v>0.14455976393497416</v>
      </c>
      <c r="V170">
        <v>0.59895831797921195</v>
      </c>
      <c r="W170">
        <v>1448.6</v>
      </c>
      <c r="X170">
        <v>1499.5</v>
      </c>
      <c r="Y170">
        <v>1448.6</v>
      </c>
      <c r="Z170">
        <v>1499.5</v>
      </c>
      <c r="AA170">
        <v>1407</v>
      </c>
      <c r="AB170">
        <v>1520.05</v>
      </c>
      <c r="AC170" s="1">
        <f>(Table2[[#This Row],[Close Price]]/Table2[[#This Row],[Day Low]])-1</f>
        <v>8.0422476874224547E-3</v>
      </c>
      <c r="AD170" s="1">
        <f>(Table2[[#This Row],[Day High]]/Table2[[#This Row],[Close Price]])-1</f>
        <v>2.687895908234883E-2</v>
      </c>
      <c r="AE170" s="1">
        <f>(Table2[[#This Row],[Close Price]]/Table2[[#This Row],[Current Week Low]])-1</f>
        <v>8.0422476874224547E-3</v>
      </c>
      <c r="AF170" s="1">
        <f>(Table2[[#This Row],[Current Week High]]/Table2[[#This Row],[Close Price]])-1</f>
        <v>2.687895908234883E-2</v>
      </c>
      <c r="AG170" s="1">
        <f>(Table2[[#This Row],[Close Price]]/Table2[[#This Row],[Current Month Low]])-1</f>
        <v>3.784648187633266E-2</v>
      </c>
      <c r="AH170" s="1">
        <f>(Table2[[#This Row],[Current Month High]]/Table2[[#This Row],[Close Price]])-1</f>
        <v>4.0951891799349438E-2</v>
      </c>
      <c r="AI170">
        <v>9.0224276664954495</v>
      </c>
      <c r="AJ170">
        <v>74.953573354100499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-0.04</v>
      </c>
      <c r="AM170" t="s">
        <v>3191</v>
      </c>
      <c r="AN170">
        <v>0.11</v>
      </c>
      <c r="AO170" t="s">
        <v>3192</v>
      </c>
      <c r="AP170">
        <v>8.8343447332440997E-2</v>
      </c>
      <c r="AQ170">
        <f>(Table2[[#This Row],[Sharpe Ratio]]-AVERAGE(Table2[Sharpe Ratio]))/_xlfn.STDEV.P(Table2[Sharpe Ratio])</f>
        <v>0.2742607858789029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1.0410807922329155</v>
      </c>
      <c r="AS170">
        <f>_xlfn.RANK.AVG(Table2[[#This Row],[1Y Return vs Nifty Z-Score]],Table2[1Y Return vs Nifty Z-Score])</f>
        <v>236</v>
      </c>
      <c r="AT170">
        <f>_xlfn.RANK.AVG(Table2[[#This Row],[6M Return vs Nifty Z-Score]],Table2[6M Return vs Nifty Z-Score])</f>
        <v>150</v>
      </c>
      <c r="AU170">
        <f>_xlfn.RANK.AVG(Table2[[#This Row],[Sharpe Ratio Z-Score]],Table2[Sharpe Ratio Z-Score])</f>
        <v>272</v>
      </c>
      <c r="AV170">
        <f>(Table2[[#This Row],[Rank 1Y]]+Table2[[#This Row],[Rank 6M]]+Table2[[#This Row],[Rank Sharpe]])/3</f>
        <v>219.33333333333334</v>
      </c>
    </row>
    <row r="171" spans="1:48" x14ac:dyDescent="0.3">
      <c r="A171" t="s">
        <v>861</v>
      </c>
      <c r="B171" t="s">
        <v>862</v>
      </c>
      <c r="C171" t="s">
        <v>3147</v>
      </c>
      <c r="D171" t="s">
        <v>734</v>
      </c>
      <c r="E171">
        <v>18020.196764564</v>
      </c>
      <c r="F171">
        <v>124.97</v>
      </c>
      <c r="G171">
        <v>65.901026851022294</v>
      </c>
      <c r="H171">
        <f>(Table2[[#This Row],[1Y Return vs Nifty]]-AVERAGE(Table2[1Y Return vs Nifty]))/_xlfn.STDEV.P(Table2[1Y Return vs Nifty])</f>
        <v>0.62398371872365865</v>
      </c>
      <c r="I171">
        <v>-18.044040054410601</v>
      </c>
      <c r="J171">
        <f>(Table2[[#This Row],[1M Return vs Nifty]]-AVERAGE(Table2[1M Return vs Nifty]))/_xlfn.STDEV.P(Table2[1M Return vs Nifty])</f>
        <v>-2.222280516343806</v>
      </c>
      <c r="K171">
        <v>19.515332903455398</v>
      </c>
      <c r="L171">
        <f>(Table2[[#This Row],[6M Return vs Nifty]]-AVERAGE(Table2[6M Return vs Nifty]))/_xlfn.STDEV.P(Table2[6M Return vs Nifty])</f>
        <v>0.44581438135595786</v>
      </c>
      <c r="M171">
        <v>-5.3995685201036796</v>
      </c>
      <c r="N171">
        <f>(Table2[[#This Row],[1W Return vs Nifty]]-AVERAGE(Table2[1W Return vs Nifty]))/_xlfn.STDEV.P(Table2[1W Return vs Nifty])</f>
        <v>-1.0839979341716413</v>
      </c>
      <c r="O171">
        <v>139.22999999999999</v>
      </c>
      <c r="P171">
        <v>140.27395544161701</v>
      </c>
      <c r="Q171">
        <v>117.762563194656</v>
      </c>
      <c r="R171">
        <v>23.4172621611586</v>
      </c>
      <c r="S171" s="1">
        <f>(Table2[[#This Row],[Close Price]]-Table2[[#This Row],[20D EMA]])/Table2[[#This Row],[20D EMA]]</f>
        <v>-0.10242045536163177</v>
      </c>
      <c r="T171" s="1">
        <f>(Table2[[#This Row],[Close Price]]-Table2[[#This Row],[50D EMA]])/Table2[[#This Row],[50D EMA]]</f>
        <v>-0.10910047694482115</v>
      </c>
      <c r="U171" s="1">
        <f>(Table2[[#This Row],[Close Price]]-Table2[[#This Row],[200D EMA]])/Table2[[#This Row],[200D EMA]]</f>
        <v>6.1203124404064196E-2</v>
      </c>
      <c r="V171">
        <v>0.43979948313383199</v>
      </c>
      <c r="W171">
        <v>123.9</v>
      </c>
      <c r="X171">
        <v>132.84</v>
      </c>
      <c r="Y171">
        <v>123.9</v>
      </c>
      <c r="Z171">
        <v>132.84</v>
      </c>
      <c r="AA171">
        <v>123.9</v>
      </c>
      <c r="AB171">
        <v>152.74</v>
      </c>
      <c r="AC171" s="1">
        <f>(Table2[[#This Row],[Close Price]]/Table2[[#This Row],[Day Low]])-1</f>
        <v>8.6359967715898822E-3</v>
      </c>
      <c r="AD171" s="1">
        <f>(Table2[[#This Row],[Day High]]/Table2[[#This Row],[Close Price]])-1</f>
        <v>6.2975114027366663E-2</v>
      </c>
      <c r="AE171" s="1">
        <f>(Table2[[#This Row],[Close Price]]/Table2[[#This Row],[Current Week Low]])-1</f>
        <v>8.6359967715898822E-3</v>
      </c>
      <c r="AF171" s="1">
        <f>(Table2[[#This Row],[Current Week High]]/Table2[[#This Row],[Close Price]])-1</f>
        <v>6.2975114027366663E-2</v>
      </c>
      <c r="AG171" s="1">
        <f>(Table2[[#This Row],[Close Price]]/Table2[[#This Row],[Current Month Low]])-1</f>
        <v>8.6359967715898822E-3</v>
      </c>
      <c r="AH171" s="1">
        <f>(Table2[[#This Row],[Current Month High]]/Table2[[#This Row],[Close Price]])-1</f>
        <v>0.22221333119948805</v>
      </c>
      <c r="AI171">
        <v>36.832839881571502</v>
      </c>
      <c r="AJ171">
        <v>103.20325203252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-0.09</v>
      </c>
      <c r="AM171" t="s">
        <v>3191</v>
      </c>
      <c r="AN171">
        <v>-11.53</v>
      </c>
      <c r="AO171" t="s">
        <v>3191</v>
      </c>
      <c r="AP171">
        <v>6.1976777707649998E-2</v>
      </c>
      <c r="AQ171">
        <f>(Table2[[#This Row],[Sharpe Ratio]]-AVERAGE(Table2[Sharpe Ratio]))/_xlfn.STDEV.P(Table2[Sharpe Ratio])</f>
        <v>-3.3190758218266204E-2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144</v>
      </c>
      <c r="AT171">
        <f>_xlfn.RANK.AVG(Table2[[#This Row],[6M Return vs Nifty Z-Score]],Table2[6M Return vs Nifty Z-Score])</f>
        <v>178</v>
      </c>
      <c r="AU171">
        <f>_xlfn.RANK.AVG(Table2[[#This Row],[Sharpe Ratio Z-Score]],Table2[Sharpe Ratio Z-Score])</f>
        <v>340</v>
      </c>
      <c r="AV171">
        <f>(Table2[[#This Row],[Rank 1Y]]+Table2[[#This Row],[Rank 6M]]+Table2[[#This Row],[Rank Sharpe]])/3</f>
        <v>220.66666666666666</v>
      </c>
    </row>
    <row r="172" spans="1:48" x14ac:dyDescent="0.3">
      <c r="A172" t="s">
        <v>867</v>
      </c>
      <c r="B172" t="s">
        <v>868</v>
      </c>
      <c r="C172" t="s">
        <v>3157</v>
      </c>
      <c r="D172" t="s">
        <v>438</v>
      </c>
      <c r="E172">
        <v>17873.020885589998</v>
      </c>
      <c r="F172">
        <v>1251.9000000000001</v>
      </c>
      <c r="G172">
        <v>24.2809511122679</v>
      </c>
      <c r="H172">
        <f>(Table2[[#This Row],[1Y Return vs Nifty]]-AVERAGE(Table2[1Y Return vs Nifty]))/_xlfn.STDEV.P(Table2[1Y Return vs Nifty])</f>
        <v>-6.340824608106399E-2</v>
      </c>
      <c r="I172">
        <v>7.0132076522145104</v>
      </c>
      <c r="J172">
        <f>(Table2[[#This Row],[1M Return vs Nifty]]-AVERAGE(Table2[1M Return vs Nifty]))/_xlfn.STDEV.P(Table2[1M Return vs Nifty])</f>
        <v>0.63352701619134288</v>
      </c>
      <c r="K172">
        <v>9.5262015314011101</v>
      </c>
      <c r="L172">
        <f>(Table2[[#This Row],[6M Return vs Nifty]]-AVERAGE(Table2[6M Return vs Nifty]))/_xlfn.STDEV.P(Table2[6M Return vs Nifty])</f>
        <v>0.11601783653668093</v>
      </c>
      <c r="M172">
        <v>0.77676891370924295</v>
      </c>
      <c r="N172">
        <f>(Table2[[#This Row],[1W Return vs Nifty]]-AVERAGE(Table2[1W Return vs Nifty]))/_xlfn.STDEV.P(Table2[1W Return vs Nifty])</f>
        <v>9.8991335210104711E-2</v>
      </c>
      <c r="O172">
        <v>1267.5</v>
      </c>
      <c r="P172">
        <v>1269.3052694006401</v>
      </c>
      <c r="Q172">
        <v>1142.8050192549199</v>
      </c>
      <c r="R172">
        <v>44.031304189458503</v>
      </c>
      <c r="S172" s="1">
        <f>(Table2[[#This Row],[Close Price]]-Table2[[#This Row],[20D EMA]])/Table2[[#This Row],[20D EMA]]</f>
        <v>-1.2307692307692237E-2</v>
      </c>
      <c r="T172" s="1">
        <f>(Table2[[#This Row],[Close Price]]-Table2[[#This Row],[50D EMA]])/Table2[[#This Row],[50D EMA]]</f>
        <v>-1.3712437677705927E-2</v>
      </c>
      <c r="U172" s="1">
        <f>(Table2[[#This Row],[Close Price]]-Table2[[#This Row],[200D EMA]])/Table2[[#This Row],[200D EMA]]</f>
        <v>9.546246201841796E-2</v>
      </c>
      <c r="V172">
        <v>0.60303875289198705</v>
      </c>
      <c r="W172">
        <v>1242.75</v>
      </c>
      <c r="X172">
        <v>1281.5999999999999</v>
      </c>
      <c r="Y172">
        <v>1242.75</v>
      </c>
      <c r="Z172">
        <v>1281.5999999999999</v>
      </c>
      <c r="AA172">
        <v>1175.4000000000001</v>
      </c>
      <c r="AB172">
        <v>1365</v>
      </c>
      <c r="AC172" s="1">
        <f>(Table2[[#This Row],[Close Price]]/Table2[[#This Row],[Day Low]])-1</f>
        <v>7.3627036813519453E-3</v>
      </c>
      <c r="AD172" s="1">
        <f>(Table2[[#This Row],[Day High]]/Table2[[#This Row],[Close Price]])-1</f>
        <v>2.3723939611789868E-2</v>
      </c>
      <c r="AE172" s="1">
        <f>(Table2[[#This Row],[Close Price]]/Table2[[#This Row],[Current Week Low]])-1</f>
        <v>7.3627036813519453E-3</v>
      </c>
      <c r="AF172" s="1">
        <f>(Table2[[#This Row],[Current Week High]]/Table2[[#This Row],[Close Price]])-1</f>
        <v>2.3723939611789868E-2</v>
      </c>
      <c r="AG172" s="1">
        <f>(Table2[[#This Row],[Close Price]]/Table2[[#This Row],[Current Month Low]])-1</f>
        <v>6.5084226646248133E-2</v>
      </c>
      <c r="AH172" s="1">
        <f>(Table2[[#This Row],[Current Month High]]/Table2[[#This Row],[Close Price]])-1</f>
        <v>9.0342679127725756E-2</v>
      </c>
      <c r="AI172">
        <v>23.3085709721223</v>
      </c>
      <c r="AJ172">
        <v>72.082474226804095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-0.04</v>
      </c>
      <c r="AM172" t="s">
        <v>3191</v>
      </c>
      <c r="AN172">
        <v>1.53</v>
      </c>
      <c r="AO172" t="s">
        <v>3192</v>
      </c>
      <c r="AP172">
        <v>0.17506923357898699</v>
      </c>
      <c r="AQ172">
        <f>(Table2[[#This Row],[Sharpe Ratio]]-AVERAGE(Table2[Sharpe Ratio]))/_xlfn.STDEV.P(Table2[Sharpe Ratio])</f>
        <v>1.285536660837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308</v>
      </c>
      <c r="AT172">
        <f>_xlfn.RANK.AVG(Table2[[#This Row],[6M Return vs Nifty Z-Score]],Table2[6M Return vs Nifty Z-Score])</f>
        <v>278</v>
      </c>
      <c r="AU172">
        <f>_xlfn.RANK.AVG(Table2[[#This Row],[Sharpe Ratio Z-Score]],Table2[Sharpe Ratio Z-Score])</f>
        <v>77</v>
      </c>
      <c r="AV172">
        <f>(Table2[[#This Row],[Rank 1Y]]+Table2[[#This Row],[Rank 6M]]+Table2[[#This Row],[Rank Sharpe]])/3</f>
        <v>221</v>
      </c>
    </row>
    <row r="173" spans="1:48" x14ac:dyDescent="0.3">
      <c r="A173" t="s">
        <v>996</v>
      </c>
      <c r="B173" t="s">
        <v>997</v>
      </c>
      <c r="C173" t="s">
        <v>3155</v>
      </c>
      <c r="D173" t="s">
        <v>48</v>
      </c>
      <c r="E173">
        <v>14258.381236159999</v>
      </c>
      <c r="F173">
        <v>775.7</v>
      </c>
      <c r="G173">
        <v>17.269818816937502</v>
      </c>
      <c r="H173">
        <f>(Table2[[#This Row],[1Y Return vs Nifty]]-AVERAGE(Table2[1Y Return vs Nifty]))/_xlfn.STDEV.P(Table2[1Y Return vs Nifty])</f>
        <v>-0.17920323007494085</v>
      </c>
      <c r="I173">
        <v>8.3547271971152401</v>
      </c>
      <c r="J173">
        <f>(Table2[[#This Row],[1M Return vs Nifty]]-AVERAGE(Table2[1M Return vs Nifty]))/_xlfn.STDEV.P(Table2[1M Return vs Nifty])</f>
        <v>0.78642176609468872</v>
      </c>
      <c r="K173">
        <v>38.537784021525098</v>
      </c>
      <c r="L173">
        <f>(Table2[[#This Row],[6M Return vs Nifty]]-AVERAGE(Table2[6M Return vs Nifty]))/_xlfn.STDEV.P(Table2[6M Return vs Nifty])</f>
        <v>1.0738508360855354</v>
      </c>
      <c r="M173">
        <v>4.2236623290817699</v>
      </c>
      <c r="N173">
        <f>(Table2[[#This Row],[1W Return vs Nifty]]-AVERAGE(Table2[1W Return vs Nifty]))/_xlfn.STDEV.P(Table2[1W Return vs Nifty])</f>
        <v>0.7591945651639761</v>
      </c>
      <c r="O173">
        <v>774.88</v>
      </c>
      <c r="P173">
        <v>750.69499958980896</v>
      </c>
      <c r="Q173">
        <v>646.20374651093096</v>
      </c>
      <c r="R173">
        <v>47.500981561363197</v>
      </c>
      <c r="S173" s="1">
        <f>(Table2[[#This Row],[Close Price]]-Table2[[#This Row],[20D EMA]])/Table2[[#This Row],[20D EMA]]</f>
        <v>1.0582283708445825E-3</v>
      </c>
      <c r="T173" s="1">
        <f>(Table2[[#This Row],[Close Price]]-Table2[[#This Row],[50D EMA]])/Table2[[#This Row],[50D EMA]]</f>
        <v>3.330913410087212E-2</v>
      </c>
      <c r="U173" s="1">
        <f>(Table2[[#This Row],[Close Price]]-Table2[[#This Row],[200D EMA]])/Table2[[#This Row],[200D EMA]]</f>
        <v>0.20039539261148276</v>
      </c>
      <c r="V173">
        <v>0.67176871147239603</v>
      </c>
      <c r="W173">
        <v>772.1</v>
      </c>
      <c r="X173">
        <v>813.75</v>
      </c>
      <c r="Y173">
        <v>772.1</v>
      </c>
      <c r="Z173">
        <v>813.75</v>
      </c>
      <c r="AA173">
        <v>710.75</v>
      </c>
      <c r="AB173">
        <v>824</v>
      </c>
      <c r="AC173" s="1">
        <f>(Table2[[#This Row],[Close Price]]/Table2[[#This Row],[Day Low]])-1</f>
        <v>4.6626084704053383E-3</v>
      </c>
      <c r="AD173" s="1">
        <f>(Table2[[#This Row],[Day High]]/Table2[[#This Row],[Close Price]])-1</f>
        <v>4.9052468737914134E-2</v>
      </c>
      <c r="AE173" s="1">
        <f>(Table2[[#This Row],[Close Price]]/Table2[[#This Row],[Current Week Low]])-1</f>
        <v>4.6626084704053383E-3</v>
      </c>
      <c r="AF173" s="1">
        <f>(Table2[[#This Row],[Current Week High]]/Table2[[#This Row],[Close Price]])-1</f>
        <v>4.9052468737914134E-2</v>
      </c>
      <c r="AG173" s="1">
        <f>(Table2[[#This Row],[Close Price]]/Table2[[#This Row],[Current Month Low]])-1</f>
        <v>9.1382342595849542E-2</v>
      </c>
      <c r="AH173" s="1">
        <f>(Table2[[#This Row],[Current Month High]]/Table2[[#This Row],[Close Price]])-1</f>
        <v>6.2266340079927707E-2</v>
      </c>
      <c r="AI173">
        <v>6.57470671651412</v>
      </c>
      <c r="AJ173">
        <v>73.147321428571402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0.16</v>
      </c>
      <c r="AM173" t="s">
        <v>3192</v>
      </c>
      <c r="AN173">
        <v>2.23</v>
      </c>
      <c r="AO173" t="s">
        <v>3192</v>
      </c>
      <c r="AP173">
        <v>0.10156450943916299</v>
      </c>
      <c r="AQ173">
        <f>(Table2[[#This Row],[Sharpe Ratio]]-AVERAGE(Table2[Sharpe Ratio]))/_xlfn.STDEV.P(Table2[Sharpe Ratio])</f>
        <v>0.42842648132548783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2.8686904185947473</v>
      </c>
      <c r="AS173">
        <f>_xlfn.RANK.AVG(Table2[[#This Row],[1Y Return vs Nifty Z-Score]],Table2[1Y Return vs Nifty Z-Score])</f>
        <v>353</v>
      </c>
      <c r="AT173">
        <f>_xlfn.RANK.AVG(Table2[[#This Row],[6M Return vs Nifty Z-Score]],Table2[6M Return vs Nifty Z-Score])</f>
        <v>81</v>
      </c>
      <c r="AU173">
        <f>_xlfn.RANK.AVG(Table2[[#This Row],[Sharpe Ratio Z-Score]],Table2[Sharpe Ratio Z-Score])</f>
        <v>230</v>
      </c>
      <c r="AV173">
        <f>(Table2[[#This Row],[Rank 1Y]]+Table2[[#This Row],[Rank 6M]]+Table2[[#This Row],[Rank Sharpe]])/3</f>
        <v>221.33333333333334</v>
      </c>
    </row>
    <row r="174" spans="1:48" x14ac:dyDescent="0.3">
      <c r="A174" t="s">
        <v>1640</v>
      </c>
      <c r="B174" t="s">
        <v>1641</v>
      </c>
      <c r="C174" t="s">
        <v>3148</v>
      </c>
      <c r="D174" t="s">
        <v>234</v>
      </c>
      <c r="E174">
        <v>5596.6996278699999</v>
      </c>
      <c r="F174">
        <v>290.05</v>
      </c>
      <c r="G174">
        <v>18.5832528477798</v>
      </c>
      <c r="H174">
        <f>(Table2[[#This Row],[1Y Return vs Nifty]]-AVERAGE(Table2[1Y Return vs Nifty]))/_xlfn.STDEV.P(Table2[1Y Return vs Nifty])</f>
        <v>-0.15751071791400323</v>
      </c>
      <c r="I174">
        <v>8.0247416139802505E-3</v>
      </c>
      <c r="J174">
        <f>(Table2[[#This Row],[1M Return vs Nifty]]-AVERAGE(Table2[1M Return vs Nifty]))/_xlfn.STDEV.P(Table2[1M Return vs Nifty])</f>
        <v>-0.16486290903536388</v>
      </c>
      <c r="K174">
        <v>15.6568614708016</v>
      </c>
      <c r="L174">
        <f>(Table2[[#This Row],[6M Return vs Nifty]]-AVERAGE(Table2[6M Return vs Nifty]))/_xlfn.STDEV.P(Table2[6M Return vs Nifty])</f>
        <v>0.31842487176024881</v>
      </c>
      <c r="M174">
        <v>-0.62031517488547305</v>
      </c>
      <c r="N174">
        <f>(Table2[[#This Row],[1W Return vs Nifty]]-AVERAGE(Table2[1W Return vs Nifty]))/_xlfn.STDEV.P(Table2[1W Return vs Nifty])</f>
        <v>-0.16860017884537329</v>
      </c>
      <c r="O174">
        <v>299.7</v>
      </c>
      <c r="P174">
        <v>288.28981727801698</v>
      </c>
      <c r="Q174">
        <v>251.65026644052799</v>
      </c>
      <c r="R174">
        <v>35.349128131136503</v>
      </c>
      <c r="S174" s="1">
        <f>(Table2[[#This Row],[Close Price]]-Table2[[#This Row],[20D EMA]])/Table2[[#This Row],[20D EMA]]</f>
        <v>-3.2198865532198792E-2</v>
      </c>
      <c r="T174" s="1">
        <f>(Table2[[#This Row],[Close Price]]-Table2[[#This Row],[50D EMA]])/Table2[[#This Row],[50D EMA]]</f>
        <v>6.1056014347033545E-3</v>
      </c>
      <c r="U174" s="1">
        <f>(Table2[[#This Row],[Close Price]]-Table2[[#This Row],[200D EMA]])/Table2[[#This Row],[200D EMA]]</f>
        <v>0.15259166661183313</v>
      </c>
      <c r="V174">
        <v>0.54919323350545601</v>
      </c>
      <c r="W174">
        <v>286.85000000000002</v>
      </c>
      <c r="X174">
        <v>302.60000000000002</v>
      </c>
      <c r="Y174">
        <v>286.85000000000002</v>
      </c>
      <c r="Z174">
        <v>302.60000000000002</v>
      </c>
      <c r="AA174">
        <v>265.60000000000002</v>
      </c>
      <c r="AB174">
        <v>318</v>
      </c>
      <c r="AC174" s="1">
        <f>(Table2[[#This Row],[Close Price]]/Table2[[#This Row],[Day Low]])-1</f>
        <v>1.1155656266341296E-2</v>
      </c>
      <c r="AD174" s="1">
        <f>(Table2[[#This Row],[Day High]]/Table2[[#This Row],[Close Price]])-1</f>
        <v>4.3268401999655204E-2</v>
      </c>
      <c r="AE174" s="1">
        <f>(Table2[[#This Row],[Close Price]]/Table2[[#This Row],[Current Week Low]])-1</f>
        <v>1.1155656266341296E-2</v>
      </c>
      <c r="AF174" s="1">
        <f>(Table2[[#This Row],[Current Week High]]/Table2[[#This Row],[Close Price]])-1</f>
        <v>4.3268401999655204E-2</v>
      </c>
      <c r="AG174" s="1">
        <f>(Table2[[#This Row],[Close Price]]/Table2[[#This Row],[Current Month Low]])-1</f>
        <v>9.2055722891566161E-2</v>
      </c>
      <c r="AH174" s="1">
        <f>(Table2[[#This Row],[Current Month High]]/Table2[[#This Row],[Close Price]])-1</f>
        <v>9.6362696086881527E-2</v>
      </c>
      <c r="AI174">
        <v>13.7390105154283</v>
      </c>
      <c r="AJ174">
        <v>63.870056497175099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0.15</v>
      </c>
      <c r="AM174" t="s">
        <v>3192</v>
      </c>
      <c r="AN174">
        <v>1.4</v>
      </c>
      <c r="AO174" t="s">
        <v>3192</v>
      </c>
      <c r="AP174">
        <v>0.15443339292956201</v>
      </c>
      <c r="AQ174">
        <f>(Table2[[#This Row],[Sharpe Ratio]]-AVERAGE(Table2[Sharpe Ratio]))/_xlfn.STDEV.P(Table2[Sharpe Ratio])</f>
        <v>1.0449100985257909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0.87236116449129941</v>
      </c>
      <c r="AS174">
        <f>_xlfn.RANK.AVG(Table2[[#This Row],[1Y Return vs Nifty Z-Score]],Table2[1Y Return vs Nifty Z-Score])</f>
        <v>344</v>
      </c>
      <c r="AT174">
        <f>_xlfn.RANK.AVG(Table2[[#This Row],[6M Return vs Nifty Z-Score]],Table2[6M Return vs Nifty Z-Score])</f>
        <v>213</v>
      </c>
      <c r="AU174">
        <f>_xlfn.RANK.AVG(Table2[[#This Row],[Sharpe Ratio Z-Score]],Table2[Sharpe Ratio Z-Score])</f>
        <v>107</v>
      </c>
      <c r="AV174">
        <f>(Table2[[#This Row],[Rank 1Y]]+Table2[[#This Row],[Rank 6M]]+Table2[[#This Row],[Rank Sharpe]])/3</f>
        <v>221.33333333333334</v>
      </c>
    </row>
    <row r="175" spans="1:48" x14ac:dyDescent="0.3">
      <c r="A175" t="s">
        <v>738</v>
      </c>
      <c r="B175" t="s">
        <v>739</v>
      </c>
      <c r="C175" t="s">
        <v>3146</v>
      </c>
      <c r="D175" t="s">
        <v>398</v>
      </c>
      <c r="E175">
        <v>22890.45317991</v>
      </c>
      <c r="F175">
        <v>4644.7</v>
      </c>
      <c r="G175">
        <v>65.533850349049004</v>
      </c>
      <c r="H175">
        <f>(Table2[[#This Row],[1Y Return vs Nifty]]-AVERAGE(Table2[1Y Return vs Nifty]))/_xlfn.STDEV.P(Table2[1Y Return vs Nifty])</f>
        <v>0.61791947754577603</v>
      </c>
      <c r="I175">
        <v>8.7585988339451095</v>
      </c>
      <c r="J175">
        <f>(Table2[[#This Row],[1M Return vs Nifty]]-AVERAGE(Table2[1M Return vs Nifty]))/_xlfn.STDEV.P(Table2[1M Return vs Nifty])</f>
        <v>0.83245154862068771</v>
      </c>
      <c r="K175">
        <v>31.525412546496501</v>
      </c>
      <c r="L175">
        <f>(Table2[[#This Row],[6M Return vs Nifty]]-AVERAGE(Table2[6M Return vs Nifty]))/_xlfn.STDEV.P(Table2[6M Return vs Nifty])</f>
        <v>0.84233362029201808</v>
      </c>
      <c r="M175">
        <v>6.0614025631478397</v>
      </c>
      <c r="N175">
        <f>(Table2[[#This Row],[1W Return vs Nifty]]-AVERAGE(Table2[1W Return vs Nifty]))/_xlfn.STDEV.P(Table2[1W Return vs Nifty])</f>
        <v>1.1111874736001879</v>
      </c>
      <c r="O175">
        <v>4554.75</v>
      </c>
      <c r="P175">
        <v>4406.5217005080003</v>
      </c>
      <c r="Q175">
        <v>3724.4922225887799</v>
      </c>
      <c r="R175">
        <v>54.052240613211502</v>
      </c>
      <c r="S175" s="1">
        <f>(Table2[[#This Row],[Close Price]]-Table2[[#This Row],[20D EMA]])/Table2[[#This Row],[20D EMA]]</f>
        <v>1.9748614084197775E-2</v>
      </c>
      <c r="T175" s="1">
        <f>(Table2[[#This Row],[Close Price]]-Table2[[#This Row],[50D EMA]])/Table2[[#This Row],[50D EMA]]</f>
        <v>5.4051316589350147E-2</v>
      </c>
      <c r="U175" s="1">
        <f>(Table2[[#This Row],[Close Price]]-Table2[[#This Row],[200D EMA]])/Table2[[#This Row],[200D EMA]]</f>
        <v>0.24706932446528559</v>
      </c>
      <c r="V175">
        <v>1.0636408091746701</v>
      </c>
      <c r="W175">
        <v>4631.45</v>
      </c>
      <c r="X175">
        <v>4798</v>
      </c>
      <c r="Y175">
        <v>4631.45</v>
      </c>
      <c r="Z175">
        <v>4798</v>
      </c>
      <c r="AA175">
        <v>4050</v>
      </c>
      <c r="AB175">
        <v>4969.8500000000004</v>
      </c>
      <c r="AC175" s="1">
        <f>(Table2[[#This Row],[Close Price]]/Table2[[#This Row],[Day Low]])-1</f>
        <v>2.8608751039091995E-3</v>
      </c>
      <c r="AD175" s="1">
        <f>(Table2[[#This Row],[Day High]]/Table2[[#This Row],[Close Price]])-1</f>
        <v>3.3005360949038831E-2</v>
      </c>
      <c r="AE175" s="1">
        <f>(Table2[[#This Row],[Close Price]]/Table2[[#This Row],[Current Week Low]])-1</f>
        <v>2.8608751039091995E-3</v>
      </c>
      <c r="AF175" s="1">
        <f>(Table2[[#This Row],[Current Week High]]/Table2[[#This Row],[Close Price]])-1</f>
        <v>3.3005360949038831E-2</v>
      </c>
      <c r="AG175" s="1">
        <f>(Table2[[#This Row],[Close Price]]/Table2[[#This Row],[Current Month Low]])-1</f>
        <v>0.14683950617283936</v>
      </c>
      <c r="AH175" s="1">
        <f>(Table2[[#This Row],[Current Month High]]/Table2[[#This Row],[Close Price]])-1</f>
        <v>7.000452128232193E-2</v>
      </c>
      <c r="AI175">
        <v>7.0004521282321903</v>
      </c>
      <c r="AJ175">
        <v>108.282511210762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0.03</v>
      </c>
      <c r="AM175" t="s">
        <v>3192</v>
      </c>
      <c r="AN175">
        <v>5.03</v>
      </c>
      <c r="AO175" t="s">
        <v>3192</v>
      </c>
      <c r="AP175">
        <v>3.9382848894795E-2</v>
      </c>
      <c r="AQ175">
        <f>(Table2[[#This Row],[Sharpe Ratio]]-AVERAGE(Table2[Sharpe Ratio]))/_xlfn.STDEV.P(Table2[Sharpe Ratio])</f>
        <v>-0.29664982982594379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3.1072422902327261</v>
      </c>
      <c r="AS175">
        <f>_xlfn.RANK.AVG(Table2[[#This Row],[1Y Return vs Nifty Z-Score]],Table2[1Y Return vs Nifty Z-Score])</f>
        <v>145</v>
      </c>
      <c r="AT175">
        <f>_xlfn.RANK.AVG(Table2[[#This Row],[6M Return vs Nifty Z-Score]],Table2[6M Return vs Nifty Z-Score])</f>
        <v>106</v>
      </c>
      <c r="AU175">
        <f>_xlfn.RANK.AVG(Table2[[#This Row],[Sharpe Ratio Z-Score]],Table2[Sharpe Ratio Z-Score])</f>
        <v>416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1395</v>
      </c>
      <c r="B176" t="s">
        <v>1396</v>
      </c>
      <c r="C176" t="s">
        <v>3155</v>
      </c>
      <c r="D176" t="s">
        <v>765</v>
      </c>
      <c r="E176">
        <v>7945.8041040819999</v>
      </c>
      <c r="F176">
        <v>198.91</v>
      </c>
      <c r="G176">
        <v>34.451368617544702</v>
      </c>
      <c r="H176">
        <f>(Table2[[#This Row],[1Y Return vs Nifty]]-AVERAGE(Table2[1Y Return vs Nifty]))/_xlfn.STDEV.P(Table2[1Y Return vs Nifty])</f>
        <v>0.10456509725734953</v>
      </c>
      <c r="I176">
        <v>-7.2663370737995496</v>
      </c>
      <c r="J176">
        <f>(Table2[[#This Row],[1M Return vs Nifty]]-AVERAGE(Table2[1M Return vs Nifty]))/_xlfn.STDEV.P(Table2[1M Return vs Nifty])</f>
        <v>-0.99393150867056435</v>
      </c>
      <c r="K176">
        <v>5.8393469084327299</v>
      </c>
      <c r="L176">
        <f>(Table2[[#This Row],[6M Return vs Nifty]]-AVERAGE(Table2[6M Return vs Nifty]))/_xlfn.STDEV.P(Table2[6M Return vs Nifty])</f>
        <v>-5.7056517845958353E-3</v>
      </c>
      <c r="M176">
        <v>4.6038529292635202</v>
      </c>
      <c r="N176">
        <f>(Table2[[#This Row],[1W Return vs Nifty]]-AVERAGE(Table2[1W Return vs Nifty]))/_xlfn.STDEV.P(Table2[1W Return vs Nifty])</f>
        <v>0.83201464747886977</v>
      </c>
      <c r="O176">
        <v>206.78</v>
      </c>
      <c r="P176">
        <v>218.644825480576</v>
      </c>
      <c r="Q176">
        <v>203.07551776573601</v>
      </c>
      <c r="R176">
        <v>41.264464773965599</v>
      </c>
      <c r="S176" s="1">
        <f>(Table2[[#This Row],[Close Price]]-Table2[[#This Row],[20D EMA]])/Table2[[#This Row],[20D EMA]]</f>
        <v>-3.8059773672502198E-2</v>
      </c>
      <c r="T176" s="1">
        <f>(Table2[[#This Row],[Close Price]]-Table2[[#This Row],[50D EMA]])/Table2[[#This Row],[50D EMA]]</f>
        <v>-9.0259741739596805E-2</v>
      </c>
      <c r="U176" s="1">
        <f>(Table2[[#This Row],[Close Price]]-Table2[[#This Row],[200D EMA]])/Table2[[#This Row],[200D EMA]]</f>
        <v>-2.0512161247035567E-2</v>
      </c>
      <c r="V176">
        <v>0.95979417940779899</v>
      </c>
      <c r="W176">
        <v>195.19</v>
      </c>
      <c r="X176">
        <v>205.01</v>
      </c>
      <c r="Y176">
        <v>195.19</v>
      </c>
      <c r="Z176">
        <v>205.01</v>
      </c>
      <c r="AA176">
        <v>184.55</v>
      </c>
      <c r="AB176">
        <v>215.8</v>
      </c>
      <c r="AC176" s="1">
        <f>(Table2[[#This Row],[Close Price]]/Table2[[#This Row],[Day Low]])-1</f>
        <v>1.9058353399252104E-2</v>
      </c>
      <c r="AD176" s="1">
        <f>(Table2[[#This Row],[Day High]]/Table2[[#This Row],[Close Price]])-1</f>
        <v>3.0667135890603658E-2</v>
      </c>
      <c r="AE176" s="1">
        <f>(Table2[[#This Row],[Close Price]]/Table2[[#This Row],[Current Week Low]])-1</f>
        <v>1.9058353399252104E-2</v>
      </c>
      <c r="AF176" s="1">
        <f>(Table2[[#This Row],[Current Week High]]/Table2[[#This Row],[Close Price]])-1</f>
        <v>3.0667135890603658E-2</v>
      </c>
      <c r="AG176" s="1">
        <f>(Table2[[#This Row],[Close Price]]/Table2[[#This Row],[Current Month Low]])-1</f>
        <v>7.7810891357355638E-2</v>
      </c>
      <c r="AH176" s="1">
        <f>(Table2[[#This Row],[Current Month High]]/Table2[[#This Row],[Close Price]])-1</f>
        <v>8.4912774621688225E-2</v>
      </c>
      <c r="AI176">
        <v>49.057362626313399</v>
      </c>
      <c r="AJ176">
        <v>79.683830171634995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-0.2</v>
      </c>
      <c r="AM176" t="s">
        <v>3191</v>
      </c>
      <c r="AN176">
        <v>-2.14</v>
      </c>
      <c r="AO176" t="s">
        <v>3191</v>
      </c>
      <c r="AP176">
        <v>0.16900021505135601</v>
      </c>
      <c r="AQ176">
        <f>(Table2[[#This Row],[Sharpe Ratio]]-AVERAGE(Table2[Sharpe Ratio]))/_xlfn.STDEV.P(Table2[Sharpe Ratio])</f>
        <v>1.2147681813882323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261</v>
      </c>
      <c r="AT176">
        <f>_xlfn.RANK.AVG(Table2[[#This Row],[6M Return vs Nifty Z-Score]],Table2[6M Return vs Nifty Z-Score])</f>
        <v>318</v>
      </c>
      <c r="AU176">
        <f>_xlfn.RANK.AVG(Table2[[#This Row],[Sharpe Ratio Z-Score]],Table2[Sharpe Ratio Z-Score])</f>
        <v>88</v>
      </c>
      <c r="AV176">
        <f>(Table2[[#This Row],[Rank 1Y]]+Table2[[#This Row],[Rank 6M]]+Table2[[#This Row],[Rank Sharpe]])/3</f>
        <v>222.33333333333334</v>
      </c>
    </row>
    <row r="177" spans="1:48" x14ac:dyDescent="0.3">
      <c r="A177" t="s">
        <v>759</v>
      </c>
      <c r="B177" t="s">
        <v>760</v>
      </c>
      <c r="C177" t="s">
        <v>3150</v>
      </c>
      <c r="D177" t="s">
        <v>263</v>
      </c>
      <c r="E177">
        <v>21801.569873475</v>
      </c>
      <c r="F177">
        <v>544.85</v>
      </c>
      <c r="G177">
        <v>18.499739399786598</v>
      </c>
      <c r="H177">
        <f>(Table2[[#This Row],[1Y Return vs Nifty]]-AVERAGE(Table2[1Y Return vs Nifty]))/_xlfn.STDEV.P(Table2[1Y Return vs Nifty])</f>
        <v>-0.15889001557468024</v>
      </c>
      <c r="I177">
        <v>3.02569413296228</v>
      </c>
      <c r="J177">
        <f>(Table2[[#This Row],[1M Return vs Nifty]]-AVERAGE(Table2[1M Return vs Nifty]))/_xlfn.STDEV.P(Table2[1M Return vs Nifty])</f>
        <v>0.17906484709384071</v>
      </c>
      <c r="K177">
        <v>26.9038951915282</v>
      </c>
      <c r="L177">
        <f>(Table2[[#This Row],[6M Return vs Nifty]]-AVERAGE(Table2[6M Return vs Nifty]))/_xlfn.STDEV.P(Table2[6M Return vs Nifty])</f>
        <v>0.68975173917321742</v>
      </c>
      <c r="M177">
        <v>-0.70413075219434595</v>
      </c>
      <c r="N177">
        <f>(Table2[[#This Row],[1W Return vs Nifty]]-AVERAGE(Table2[1W Return vs Nifty]))/_xlfn.STDEV.P(Table2[1W Return vs Nifty])</f>
        <v>-0.18465385622715152</v>
      </c>
      <c r="O177">
        <v>543.45000000000005</v>
      </c>
      <c r="P177">
        <v>520.42134477479897</v>
      </c>
      <c r="Q177">
        <v>450.02287126431497</v>
      </c>
      <c r="R177">
        <v>49.429632046836602</v>
      </c>
      <c r="S177" s="1">
        <f>(Table2[[#This Row],[Close Price]]-Table2[[#This Row],[20D EMA]])/Table2[[#This Row],[20D EMA]]</f>
        <v>2.5761339589658243E-3</v>
      </c>
      <c r="T177" s="1">
        <f>(Table2[[#This Row],[Close Price]]-Table2[[#This Row],[50D EMA]])/Table2[[#This Row],[50D EMA]]</f>
        <v>4.6940148536321134E-2</v>
      </c>
      <c r="U177" s="1">
        <f>(Table2[[#This Row],[Close Price]]-Table2[[#This Row],[200D EMA]])/Table2[[#This Row],[200D EMA]]</f>
        <v>0.21071624308620882</v>
      </c>
      <c r="V177">
        <v>0.65327579705847605</v>
      </c>
      <c r="W177">
        <v>535.70000000000005</v>
      </c>
      <c r="X177">
        <v>548.4</v>
      </c>
      <c r="Y177">
        <v>535.70000000000005</v>
      </c>
      <c r="Z177">
        <v>548.4</v>
      </c>
      <c r="AA177">
        <v>519.70000000000005</v>
      </c>
      <c r="AB177">
        <v>566.79999999999995</v>
      </c>
      <c r="AC177" s="1">
        <f>(Table2[[#This Row],[Close Price]]/Table2[[#This Row],[Day Low]])-1</f>
        <v>1.7080455478812651E-2</v>
      </c>
      <c r="AD177" s="1">
        <f>(Table2[[#This Row],[Day High]]/Table2[[#This Row],[Close Price]])-1</f>
        <v>6.5155547398365599E-3</v>
      </c>
      <c r="AE177" s="1">
        <f>(Table2[[#This Row],[Close Price]]/Table2[[#This Row],[Current Week Low]])-1</f>
        <v>1.7080455478812651E-2</v>
      </c>
      <c r="AF177" s="1">
        <f>(Table2[[#This Row],[Current Week High]]/Table2[[#This Row],[Close Price]])-1</f>
        <v>6.5155547398365599E-3</v>
      </c>
      <c r="AG177" s="1">
        <f>(Table2[[#This Row],[Close Price]]/Table2[[#This Row],[Current Month Low]])-1</f>
        <v>4.8393303829132206E-2</v>
      </c>
      <c r="AH177" s="1">
        <f>(Table2[[#This Row],[Current Month High]]/Table2[[#This Row],[Close Price]])-1</f>
        <v>4.0286317335046284E-2</v>
      </c>
      <c r="AI177">
        <v>6.4513168762044604</v>
      </c>
      <c r="AJ177">
        <v>55.6714285714285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</v>
      </c>
      <c r="AM177" t="s">
        <v>3192</v>
      </c>
      <c r="AN177">
        <v>0.56000000000000005</v>
      </c>
      <c r="AO177" t="s">
        <v>3192</v>
      </c>
      <c r="AP177">
        <v>0.113363830930445</v>
      </c>
      <c r="AQ177">
        <f>(Table2[[#This Row],[Sharpe Ratio]]-AVERAGE(Table2[Sharpe Ratio]))/_xlfn.STDEV.P(Table2[Sharpe Ratio])</f>
        <v>0.56601380894090414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1.0912865234061304</v>
      </c>
      <c r="AS177">
        <f>_xlfn.RANK.AVG(Table2[[#This Row],[1Y Return vs Nifty Z-Score]],Table2[1Y Return vs Nifty Z-Score])</f>
        <v>345</v>
      </c>
      <c r="AT177">
        <f>_xlfn.RANK.AVG(Table2[[#This Row],[6M Return vs Nifty Z-Score]],Table2[6M Return vs Nifty Z-Score])</f>
        <v>129</v>
      </c>
      <c r="AU177">
        <f>_xlfn.RANK.AVG(Table2[[#This Row],[Sharpe Ratio Z-Score]],Table2[Sharpe Ratio Z-Score])</f>
        <v>197</v>
      </c>
      <c r="AV177">
        <f>(Table2[[#This Row],[Rank 1Y]]+Table2[[#This Row],[Rank 6M]]+Table2[[#This Row],[Rank Sharpe]])/3</f>
        <v>223.66666666666666</v>
      </c>
    </row>
    <row r="178" spans="1:48" x14ac:dyDescent="0.3">
      <c r="A178" t="s">
        <v>486</v>
      </c>
      <c r="B178" t="s">
        <v>487</v>
      </c>
      <c r="C178" t="s">
        <v>3150</v>
      </c>
      <c r="D178" t="s">
        <v>51</v>
      </c>
      <c r="E178">
        <v>44785.87320858</v>
      </c>
      <c r="F178">
        <v>2643.7</v>
      </c>
      <c r="G178">
        <v>53.800055614362897</v>
      </c>
      <c r="H178">
        <f>(Table2[[#This Row],[1Y Return vs Nifty]]-AVERAGE(Table2[1Y Return vs Nifty]))/_xlfn.STDEV.P(Table2[1Y Return vs Nifty])</f>
        <v>0.42412559144333378</v>
      </c>
      <c r="I178">
        <v>1.3543306620384099</v>
      </c>
      <c r="J178">
        <f>(Table2[[#This Row],[1M Return vs Nifty]]-AVERAGE(Table2[1M Return vs Nifty]))/_xlfn.STDEV.P(Table2[1M Return vs Nifty])</f>
        <v>-1.1422649607821314E-2</v>
      </c>
      <c r="K178">
        <v>23.6771725888193</v>
      </c>
      <c r="L178">
        <f>(Table2[[#This Row],[6M Return vs Nifty]]-AVERAGE(Table2[6M Return vs Nifty]))/_xlfn.STDEV.P(Table2[6M Return vs Nifty])</f>
        <v>0.58321975697897266</v>
      </c>
      <c r="M178">
        <v>-3.6446645567982898</v>
      </c>
      <c r="N178">
        <f>(Table2[[#This Row],[1W Return vs Nifty]]-AVERAGE(Table2[1W Return vs Nifty]))/_xlfn.STDEV.P(Table2[1W Return vs Nifty])</f>
        <v>-0.74787113092731983</v>
      </c>
      <c r="O178">
        <v>2717.05</v>
      </c>
      <c r="P178">
        <v>2732.7103414671301</v>
      </c>
      <c r="Q178">
        <v>2418.77760452148</v>
      </c>
      <c r="R178">
        <v>36.699073356601502</v>
      </c>
      <c r="S178" s="1">
        <f>(Table2[[#This Row],[Close Price]]-Table2[[#This Row],[20D EMA]])/Table2[[#This Row],[20D EMA]]</f>
        <v>-2.699619072155476E-2</v>
      </c>
      <c r="T178" s="1">
        <f>(Table2[[#This Row],[Close Price]]-Table2[[#This Row],[50D EMA]])/Table2[[#This Row],[50D EMA]]</f>
        <v>-3.2572183050817834E-2</v>
      </c>
      <c r="U178" s="1">
        <f>(Table2[[#This Row],[Close Price]]-Table2[[#This Row],[200D EMA]])/Table2[[#This Row],[200D EMA]]</f>
        <v>9.2990109986989644E-2</v>
      </c>
      <c r="V178">
        <v>0.80620323217483902</v>
      </c>
      <c r="W178">
        <v>2630.1</v>
      </c>
      <c r="X178">
        <v>2725.25</v>
      </c>
      <c r="Y178">
        <v>2630.1</v>
      </c>
      <c r="Z178">
        <v>2725.25</v>
      </c>
      <c r="AA178">
        <v>2586.0500000000002</v>
      </c>
      <c r="AB178">
        <v>2889.9</v>
      </c>
      <c r="AC178" s="1">
        <f>(Table2[[#This Row],[Close Price]]/Table2[[#This Row],[Day Low]])-1</f>
        <v>5.170906049199564E-3</v>
      </c>
      <c r="AD178" s="1">
        <f>(Table2[[#This Row],[Day High]]/Table2[[#This Row],[Close Price]])-1</f>
        <v>3.084691909066839E-2</v>
      </c>
      <c r="AE178" s="1">
        <f>(Table2[[#This Row],[Close Price]]/Table2[[#This Row],[Current Week Low]])-1</f>
        <v>5.170906049199564E-3</v>
      </c>
      <c r="AF178" s="1">
        <f>(Table2[[#This Row],[Current Week High]]/Table2[[#This Row],[Close Price]])-1</f>
        <v>3.084691909066839E-2</v>
      </c>
      <c r="AG178" s="1">
        <f>(Table2[[#This Row],[Close Price]]/Table2[[#This Row],[Current Month Low]])-1</f>
        <v>2.2292685756269082E-2</v>
      </c>
      <c r="AH178" s="1">
        <f>(Table2[[#This Row],[Current Month High]]/Table2[[#This Row],[Close Price]])-1</f>
        <v>9.3127056776487693E-2</v>
      </c>
      <c r="AI178">
        <v>16.805991602677999</v>
      </c>
      <c r="AJ178">
        <v>90.8739756687484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-0.1</v>
      </c>
      <c r="AM178" t="s">
        <v>3191</v>
      </c>
      <c r="AN178">
        <v>-3.38</v>
      </c>
      <c r="AO178" t="s">
        <v>3191</v>
      </c>
      <c r="AP178">
        <v>6.2590532385825001E-2</v>
      </c>
      <c r="AQ178">
        <f>(Table2[[#This Row],[Sharpe Ratio]]-AVERAGE(Table2[Sharpe Ratio]))/_xlfn.STDEV.P(Table2[Sharpe Ratio])</f>
        <v>-2.603400212479497E-2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184</v>
      </c>
      <c r="AT178">
        <f>_xlfn.RANK.AVG(Table2[[#This Row],[6M Return vs Nifty Z-Score]],Table2[6M Return vs Nifty Z-Score])</f>
        <v>152</v>
      </c>
      <c r="AU178">
        <f>_xlfn.RANK.AVG(Table2[[#This Row],[Sharpe Ratio Z-Score]],Table2[Sharpe Ratio Z-Score])</f>
        <v>339</v>
      </c>
      <c r="AV178">
        <f>(Table2[[#This Row],[Rank 1Y]]+Table2[[#This Row],[Rank 6M]]+Table2[[#This Row],[Rank Sharpe]])/3</f>
        <v>225</v>
      </c>
    </row>
    <row r="179" spans="1:48" x14ac:dyDescent="0.3">
      <c r="A179" t="s">
        <v>423</v>
      </c>
      <c r="B179" t="s">
        <v>424</v>
      </c>
      <c r="C179" t="s">
        <v>3152</v>
      </c>
      <c r="D179" t="s">
        <v>188</v>
      </c>
      <c r="E179">
        <v>53982.884706899997</v>
      </c>
      <c r="F179">
        <v>940.2</v>
      </c>
      <c r="G179">
        <v>35.802875754926603</v>
      </c>
      <c r="H179">
        <f>(Table2[[#This Row],[1Y Return vs Nifty]]-AVERAGE(Table2[1Y Return vs Nifty]))/_xlfn.STDEV.P(Table2[1Y Return vs Nifty])</f>
        <v>0.12688642008347553</v>
      </c>
      <c r="I179">
        <v>-10.9463330780689</v>
      </c>
      <c r="J179">
        <f>(Table2[[#This Row],[1M Return vs Nifty]]-AVERAGE(Table2[1M Return vs Nifty]))/_xlfn.STDEV.P(Table2[1M Return vs Nifty])</f>
        <v>-1.4133455014497072</v>
      </c>
      <c r="K179">
        <v>17.628262514457901</v>
      </c>
      <c r="L179">
        <f>(Table2[[#This Row],[6M Return vs Nifty]]-AVERAGE(Table2[6M Return vs Nifty]))/_xlfn.STDEV.P(Table2[6M Return vs Nifty])</f>
        <v>0.38351173751815276</v>
      </c>
      <c r="M179">
        <v>-1.6399691253262101</v>
      </c>
      <c r="N179">
        <f>(Table2[[#This Row],[1W Return vs Nifty]]-AVERAGE(Table2[1W Return vs Nifty]))/_xlfn.STDEV.P(Table2[1W Return vs Nifty])</f>
        <v>-0.36390033768229646</v>
      </c>
      <c r="O179">
        <v>1018.58</v>
      </c>
      <c r="P179">
        <v>1043.0315883292999</v>
      </c>
      <c r="Q179">
        <v>907.11196341734501</v>
      </c>
      <c r="R179">
        <v>24.139073392298599</v>
      </c>
      <c r="S179" s="1">
        <f>(Table2[[#This Row],[Close Price]]-Table2[[#This Row],[20D EMA]])/Table2[[#This Row],[20D EMA]]</f>
        <v>-7.6950264093149284E-2</v>
      </c>
      <c r="T179" s="1">
        <f>(Table2[[#This Row],[Close Price]]-Table2[[#This Row],[50D EMA]])/Table2[[#This Row],[50D EMA]]</f>
        <v>-9.8589141000046537E-2</v>
      </c>
      <c r="U179" s="1">
        <f>(Table2[[#This Row],[Close Price]]-Table2[[#This Row],[200D EMA]])/Table2[[#This Row],[200D EMA]]</f>
        <v>3.6476243194944899E-2</v>
      </c>
      <c r="V179">
        <v>0.96099700200259097</v>
      </c>
      <c r="W179">
        <v>936</v>
      </c>
      <c r="X179">
        <v>971.5</v>
      </c>
      <c r="Y179">
        <v>936</v>
      </c>
      <c r="Z179">
        <v>971.5</v>
      </c>
      <c r="AA179">
        <v>936</v>
      </c>
      <c r="AB179">
        <v>1117.75</v>
      </c>
      <c r="AC179" s="1">
        <f>(Table2[[#This Row],[Close Price]]/Table2[[#This Row],[Day Low]])-1</f>
        <v>4.4871794871794712E-3</v>
      </c>
      <c r="AD179" s="1">
        <f>(Table2[[#This Row],[Day High]]/Table2[[#This Row],[Close Price]])-1</f>
        <v>3.3290789193788584E-2</v>
      </c>
      <c r="AE179" s="1">
        <f>(Table2[[#This Row],[Close Price]]/Table2[[#This Row],[Current Week Low]])-1</f>
        <v>4.4871794871794712E-3</v>
      </c>
      <c r="AF179" s="1">
        <f>(Table2[[#This Row],[Current Week High]]/Table2[[#This Row],[Close Price]])-1</f>
        <v>3.3290789193788584E-2</v>
      </c>
      <c r="AG179" s="1">
        <f>(Table2[[#This Row],[Close Price]]/Table2[[#This Row],[Current Month Low]])-1</f>
        <v>4.4871794871794712E-3</v>
      </c>
      <c r="AH179" s="1">
        <f>(Table2[[#This Row],[Current Month High]]/Table2[[#This Row],[Close Price]])-1</f>
        <v>0.18884279940438198</v>
      </c>
      <c r="AI179">
        <v>33.48223782174</v>
      </c>
      <c r="AJ179">
        <v>71.381698869850496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-0.05</v>
      </c>
      <c r="AM179" t="s">
        <v>3191</v>
      </c>
      <c r="AN179">
        <v>-9.92</v>
      </c>
      <c r="AO179" t="s">
        <v>3191</v>
      </c>
      <c r="AP179">
        <v>0.101599774946149</v>
      </c>
      <c r="AQ179">
        <f>(Table2[[#This Row],[Sharpe Ratio]]-AVERAGE(Table2[Sharpe Ratio]))/_xlfn.STDEV.P(Table2[Sharpe Ratio])</f>
        <v>0.42883769877276151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252</v>
      </c>
      <c r="AT179">
        <f>_xlfn.RANK.AVG(Table2[[#This Row],[6M Return vs Nifty Z-Score]],Table2[6M Return vs Nifty Z-Score])</f>
        <v>196</v>
      </c>
      <c r="AU179">
        <f>_xlfn.RANK.AVG(Table2[[#This Row],[Sharpe Ratio Z-Score]],Table2[Sharpe Ratio Z-Score])</f>
        <v>229</v>
      </c>
      <c r="AV179">
        <f>(Table2[[#This Row],[Rank 1Y]]+Table2[[#This Row],[Rank 6M]]+Table2[[#This Row],[Rank Sharpe]])/3</f>
        <v>225.66666666666666</v>
      </c>
    </row>
    <row r="180" spans="1:48" x14ac:dyDescent="0.3">
      <c r="A180" t="s">
        <v>1397</v>
      </c>
      <c r="B180" t="s">
        <v>1398</v>
      </c>
      <c r="C180" t="s">
        <v>3158</v>
      </c>
      <c r="D180" t="s">
        <v>589</v>
      </c>
      <c r="E180">
        <v>7923.1417989749998</v>
      </c>
      <c r="F180">
        <v>594.75</v>
      </c>
      <c r="G180">
        <v>53.122175407544802</v>
      </c>
      <c r="H180">
        <f>(Table2[[#This Row],[1Y Return vs Nifty]]-AVERAGE(Table2[1Y Return vs Nifty]))/_xlfn.STDEV.P(Table2[1Y Return vs Nifty])</f>
        <v>0.4129298067409759</v>
      </c>
      <c r="I180">
        <v>5.5572233861747797</v>
      </c>
      <c r="J180">
        <f>(Table2[[#This Row],[1M Return vs Nifty]]-AVERAGE(Table2[1M Return vs Nifty]))/_xlfn.STDEV.P(Table2[1M Return vs Nifty])</f>
        <v>0.46758657121942576</v>
      </c>
      <c r="K180">
        <v>19.0219842659588</v>
      </c>
      <c r="L180">
        <f>(Table2[[#This Row],[6M Return vs Nifty]]-AVERAGE(Table2[6M Return vs Nifty]))/_xlfn.STDEV.P(Table2[6M Return vs Nifty])</f>
        <v>0.42952621074556213</v>
      </c>
      <c r="M180">
        <v>-3.2412797398364899</v>
      </c>
      <c r="N180">
        <f>(Table2[[#This Row],[1W Return vs Nifty]]-AVERAGE(Table2[1W Return vs Nifty]))/_xlfn.STDEV.P(Table2[1W Return vs Nifty])</f>
        <v>-0.67060852748132693</v>
      </c>
      <c r="O180">
        <v>596.79</v>
      </c>
      <c r="P180">
        <v>570.14345440036595</v>
      </c>
      <c r="Q180">
        <v>495.98407573355098</v>
      </c>
      <c r="R180">
        <v>44.619076363469702</v>
      </c>
      <c r="S180" s="1">
        <f>(Table2[[#This Row],[Close Price]]-Table2[[#This Row],[20D EMA]])/Table2[[#This Row],[20D EMA]]</f>
        <v>-3.418287839943638E-3</v>
      </c>
      <c r="T180" s="1">
        <f>(Table2[[#This Row],[Close Price]]-Table2[[#This Row],[50D EMA]])/Table2[[#This Row],[50D EMA]]</f>
        <v>4.3158516351842292E-2</v>
      </c>
      <c r="U180" s="1">
        <f>(Table2[[#This Row],[Close Price]]-Table2[[#This Row],[200D EMA]])/Table2[[#This Row],[200D EMA]]</f>
        <v>0.19913124049471972</v>
      </c>
      <c r="V180">
        <v>0.82484532574249303</v>
      </c>
      <c r="W180">
        <v>588</v>
      </c>
      <c r="X180">
        <v>613.95000000000005</v>
      </c>
      <c r="Y180">
        <v>588</v>
      </c>
      <c r="Z180">
        <v>613.95000000000005</v>
      </c>
      <c r="AA180">
        <v>544.45000000000005</v>
      </c>
      <c r="AB180">
        <v>639.70000000000005</v>
      </c>
      <c r="AC180" s="1">
        <f>(Table2[[#This Row],[Close Price]]/Table2[[#This Row],[Day Low]])-1</f>
        <v>1.1479591836734748E-2</v>
      </c>
      <c r="AD180" s="1">
        <f>(Table2[[#This Row],[Day High]]/Table2[[#This Row],[Close Price]])-1</f>
        <v>3.2282471626734033E-2</v>
      </c>
      <c r="AE180" s="1">
        <f>(Table2[[#This Row],[Close Price]]/Table2[[#This Row],[Current Week Low]])-1</f>
        <v>1.1479591836734748E-2</v>
      </c>
      <c r="AF180" s="1">
        <f>(Table2[[#This Row],[Current Week High]]/Table2[[#This Row],[Close Price]])-1</f>
        <v>3.2282471626734033E-2</v>
      </c>
      <c r="AG180" s="1">
        <f>(Table2[[#This Row],[Close Price]]/Table2[[#This Row],[Current Month Low]])-1</f>
        <v>9.2386812379465333E-2</v>
      </c>
      <c r="AH180" s="1">
        <f>(Table2[[#This Row],[Current Month High]]/Table2[[#This Row],[Close Price]])-1</f>
        <v>7.557797393862975E-2</v>
      </c>
      <c r="AI180">
        <v>7.5577973938629697</v>
      </c>
      <c r="AJ180">
        <v>99.012882717082107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0.13</v>
      </c>
      <c r="AM180" t="s">
        <v>3192</v>
      </c>
      <c r="AN180">
        <v>1.35</v>
      </c>
      <c r="AO180" t="s">
        <v>3192</v>
      </c>
      <c r="AP180">
        <v>7.7554505738113996E-2</v>
      </c>
      <c r="AQ180">
        <f>(Table2[[#This Row],[Sharpe Ratio]]-AVERAGE(Table2[Sharpe Ratio]))/_xlfn.STDEV.P(Table2[Sharpe Ratio])</f>
        <v>0.14845510774232243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0.78788916896695937</v>
      </c>
      <c r="AS180">
        <f>_xlfn.RANK.AVG(Table2[[#This Row],[1Y Return vs Nifty Z-Score]],Table2[1Y Return vs Nifty Z-Score])</f>
        <v>187</v>
      </c>
      <c r="AT180">
        <f>_xlfn.RANK.AVG(Table2[[#This Row],[6M Return vs Nifty Z-Score]],Table2[6M Return vs Nifty Z-Score])</f>
        <v>180</v>
      </c>
      <c r="AU180">
        <f>_xlfn.RANK.AVG(Table2[[#This Row],[Sharpe Ratio Z-Score]],Table2[Sharpe Ratio Z-Score])</f>
        <v>310</v>
      </c>
      <c r="AV180">
        <f>(Table2[[#This Row],[Rank 1Y]]+Table2[[#This Row],[Rank 6M]]+Table2[[#This Row],[Rank Sharpe]])/3</f>
        <v>225.66666666666666</v>
      </c>
    </row>
    <row r="181" spans="1:48" x14ac:dyDescent="0.3">
      <c r="A181" t="s">
        <v>869</v>
      </c>
      <c r="B181" t="s">
        <v>870</v>
      </c>
      <c r="C181" t="s">
        <v>3146</v>
      </c>
      <c r="D181" t="s">
        <v>475</v>
      </c>
      <c r="E181">
        <v>17793.036678150002</v>
      </c>
      <c r="F181">
        <v>1037.7</v>
      </c>
      <c r="G181">
        <v>102.242348163599</v>
      </c>
      <c r="H181">
        <f>(Table2[[#This Row],[1Y Return vs Nifty]]-AVERAGE(Table2[1Y Return vs Nifty]))/_xlfn.STDEV.P(Table2[1Y Return vs Nifty])</f>
        <v>1.2241924357248899</v>
      </c>
      <c r="I181">
        <v>2.6097838464692802</v>
      </c>
      <c r="J181">
        <f>(Table2[[#This Row],[1M Return vs Nifty]]-AVERAGE(Table2[1M Return vs Nifty]))/_xlfn.STDEV.P(Table2[1M Return vs Nifty])</f>
        <v>0.13166300380554063</v>
      </c>
      <c r="K181">
        <v>53.542718647060298</v>
      </c>
      <c r="L181">
        <f>(Table2[[#This Row],[6M Return vs Nifty]]-AVERAGE(Table2[6M Return vs Nifty]))/_xlfn.STDEV.P(Table2[6M Return vs Nifty])</f>
        <v>1.5692468230263854</v>
      </c>
      <c r="M181">
        <v>2.8803354432016999</v>
      </c>
      <c r="N181">
        <f>(Table2[[#This Row],[1W Return vs Nifty]]-AVERAGE(Table2[1W Return vs Nifty]))/_xlfn.STDEV.P(Table2[1W Return vs Nifty])</f>
        <v>0.50189947591444428</v>
      </c>
      <c r="O181">
        <v>1053.22</v>
      </c>
      <c r="P181">
        <v>1007.75958736924</v>
      </c>
      <c r="Q181">
        <v>798.47865934166305</v>
      </c>
      <c r="R181">
        <v>43.591979514011598</v>
      </c>
      <c r="S181" s="1">
        <f>(Table2[[#This Row],[Close Price]]-Table2[[#This Row],[20D EMA]])/Table2[[#This Row],[20D EMA]]</f>
        <v>-1.473576270864585E-2</v>
      </c>
      <c r="T181" s="1">
        <f>(Table2[[#This Row],[Close Price]]-Table2[[#This Row],[50D EMA]])/Table2[[#This Row],[50D EMA]]</f>
        <v>2.9709876250266828E-2</v>
      </c>
      <c r="U181" s="1">
        <f>(Table2[[#This Row],[Close Price]]-Table2[[#This Row],[200D EMA]])/Table2[[#This Row],[200D EMA]]</f>
        <v>0.29959641107449558</v>
      </c>
      <c r="V181">
        <v>0.511446153683217</v>
      </c>
      <c r="W181">
        <v>1032.5</v>
      </c>
      <c r="X181">
        <v>1076.95</v>
      </c>
      <c r="Y181">
        <v>1032.5</v>
      </c>
      <c r="Z181">
        <v>1076.95</v>
      </c>
      <c r="AA181">
        <v>981.85</v>
      </c>
      <c r="AB181">
        <v>1164.1500000000001</v>
      </c>
      <c r="AC181" s="1">
        <f>(Table2[[#This Row],[Close Price]]/Table2[[#This Row],[Day Low]])-1</f>
        <v>5.0363196125908782E-3</v>
      </c>
      <c r="AD181" s="1">
        <f>(Table2[[#This Row],[Day High]]/Table2[[#This Row],[Close Price]])-1</f>
        <v>3.7824033921171729E-2</v>
      </c>
      <c r="AE181" s="1">
        <f>(Table2[[#This Row],[Close Price]]/Table2[[#This Row],[Current Week Low]])-1</f>
        <v>5.0363196125908782E-3</v>
      </c>
      <c r="AF181" s="1">
        <f>(Table2[[#This Row],[Current Week High]]/Table2[[#This Row],[Close Price]])-1</f>
        <v>3.7824033921171729E-2</v>
      </c>
      <c r="AG181" s="1">
        <f>(Table2[[#This Row],[Close Price]]/Table2[[#This Row],[Current Month Low]])-1</f>
        <v>5.6882415847634649E-2</v>
      </c>
      <c r="AH181" s="1">
        <f>(Table2[[#This Row],[Current Month High]]/Table2[[#This Row],[Close Price]])-1</f>
        <v>0.12185602775368598</v>
      </c>
      <c r="AI181">
        <v>14.5803218656644</v>
      </c>
      <c r="AJ181">
        <v>143.84913641170201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0.15</v>
      </c>
      <c r="AM181" t="s">
        <v>3192</v>
      </c>
      <c r="AN181">
        <v>-4.13</v>
      </c>
      <c r="AO181" t="s">
        <v>3191</v>
      </c>
      <c r="AQ181">
        <f>(Table2[[#This Row],[Sharpe Ratio]]-AVERAGE(Table2[Sharpe Ratio]))/_xlfn.STDEV.P(Table2[Sharpe Ratio])</f>
        <v>-0.75587800979545683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2.6711237286758034</v>
      </c>
      <c r="AS181">
        <f>_xlfn.RANK.AVG(Table2[[#This Row],[1Y Return vs Nifty Z-Score]],Table2[1Y Return vs Nifty Z-Score])</f>
        <v>79</v>
      </c>
      <c r="AT181">
        <f>_xlfn.RANK.AVG(Table2[[#This Row],[6M Return vs Nifty Z-Score]],Table2[6M Return vs Nifty Z-Score])</f>
        <v>54</v>
      </c>
      <c r="AU181">
        <f>_xlfn.RANK.AVG(Table2[[#This Row],[Sharpe Ratio Z-Score]],Table2[Sharpe Ratio Z-Score])</f>
        <v>544.5</v>
      </c>
      <c r="AV181">
        <f>(Table2[[#This Row],[Rank 1Y]]+Table2[[#This Row],[Rank 6M]]+Table2[[#This Row],[Rank Sharpe]])/3</f>
        <v>225.83333333333334</v>
      </c>
    </row>
    <row r="182" spans="1:48" x14ac:dyDescent="0.3">
      <c r="A182" t="s">
        <v>301</v>
      </c>
      <c r="B182" t="s">
        <v>302</v>
      </c>
      <c r="C182" t="s">
        <v>3148</v>
      </c>
      <c r="D182" t="s">
        <v>195</v>
      </c>
      <c r="E182">
        <v>90786.084772859904</v>
      </c>
      <c r="F182">
        <v>3337.9</v>
      </c>
      <c r="G182">
        <v>33.999310153515502</v>
      </c>
      <c r="H182">
        <f>(Table2[[#This Row],[1Y Return vs Nifty]]-AVERAGE(Table2[1Y Return vs Nifty]))/_xlfn.STDEV.P(Table2[1Y Return vs Nifty])</f>
        <v>9.7098956211712481E-2</v>
      </c>
      <c r="I182">
        <v>-3.5517816979429302</v>
      </c>
      <c r="J182">
        <f>(Table2[[#This Row],[1M Return vs Nifty]]-AVERAGE(Table2[1M Return vs Nifty]))/_xlfn.STDEV.P(Table2[1M Return vs Nifty])</f>
        <v>-0.57057873878173471</v>
      </c>
      <c r="K182">
        <v>13.7211171500542</v>
      </c>
      <c r="L182">
        <f>(Table2[[#This Row],[6M Return vs Nifty]]-AVERAGE(Table2[6M Return vs Nifty]))/_xlfn.STDEV.P(Table2[6M Return vs Nifty])</f>
        <v>0.25451523188685288</v>
      </c>
      <c r="M182">
        <v>-6.0074769843587399</v>
      </c>
      <c r="N182">
        <f>(Table2[[#This Row],[1W Return vs Nifty]]-AVERAGE(Table2[1W Return vs Nifty]))/_xlfn.STDEV.P(Table2[1W Return vs Nifty])</f>
        <v>-1.2004341227197322</v>
      </c>
      <c r="O182">
        <v>3573.86</v>
      </c>
      <c r="P182">
        <v>3539.6521668323999</v>
      </c>
      <c r="Q182">
        <v>3032.67537640814</v>
      </c>
      <c r="R182">
        <v>21.3726044084747</v>
      </c>
      <c r="S182" s="1">
        <f>(Table2[[#This Row],[Close Price]]-Table2[[#This Row],[20D EMA]])/Table2[[#This Row],[20D EMA]]</f>
        <v>-6.6023850962264902E-2</v>
      </c>
      <c r="T182" s="1">
        <f>(Table2[[#This Row],[Close Price]]-Table2[[#This Row],[50D EMA]])/Table2[[#This Row],[50D EMA]]</f>
        <v>-5.6997738004563828E-2</v>
      </c>
      <c r="U182" s="1">
        <f>(Table2[[#This Row],[Close Price]]-Table2[[#This Row],[200D EMA]])/Table2[[#This Row],[200D EMA]]</f>
        <v>0.10064533314916285</v>
      </c>
      <c r="V182">
        <v>0.686631000617137</v>
      </c>
      <c r="W182">
        <v>3321.05</v>
      </c>
      <c r="X182">
        <v>3414.7</v>
      </c>
      <c r="Y182">
        <v>3321.05</v>
      </c>
      <c r="Z182">
        <v>3414.7</v>
      </c>
      <c r="AA182">
        <v>3321.05</v>
      </c>
      <c r="AB182">
        <v>3873.25</v>
      </c>
      <c r="AC182" s="1">
        <f>(Table2[[#This Row],[Close Price]]/Table2[[#This Row],[Day Low]])-1</f>
        <v>5.0736965718674032E-3</v>
      </c>
      <c r="AD182" s="1">
        <f>(Table2[[#This Row],[Day High]]/Table2[[#This Row],[Close Price]])-1</f>
        <v>2.3008478384612951E-2</v>
      </c>
      <c r="AE182" s="1">
        <f>(Table2[[#This Row],[Close Price]]/Table2[[#This Row],[Current Week Low]])-1</f>
        <v>5.0736965718674032E-3</v>
      </c>
      <c r="AF182" s="1">
        <f>(Table2[[#This Row],[Current Week High]]/Table2[[#This Row],[Close Price]])-1</f>
        <v>2.3008478384612951E-2</v>
      </c>
      <c r="AG182" s="1">
        <f>(Table2[[#This Row],[Close Price]]/Table2[[#This Row],[Current Month Low]])-1</f>
        <v>5.0736965718674032E-3</v>
      </c>
      <c r="AH182" s="1">
        <f>(Table2[[#This Row],[Current Month High]]/Table2[[#This Row],[Close Price]])-1</f>
        <v>0.16038527217711729</v>
      </c>
      <c r="AI182">
        <v>16.540339734563599</v>
      </c>
      <c r="AJ182">
        <v>66.478802992518695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0.02</v>
      </c>
      <c r="AM182" t="s">
        <v>3192</v>
      </c>
      <c r="AN182">
        <v>-13.03</v>
      </c>
      <c r="AO182" t="s">
        <v>3191</v>
      </c>
      <c r="AP182">
        <v>0.115563853472315</v>
      </c>
      <c r="AQ182">
        <f>(Table2[[#This Row],[Sharpe Ratio]]-AVERAGE(Table2[Sharpe Ratio]))/_xlfn.STDEV.P(Table2[Sharpe Ratio])</f>
        <v>0.59166742151966278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-0.82773125188323871</v>
      </c>
      <c r="AS182">
        <f>_xlfn.RANK.AVG(Table2[[#This Row],[1Y Return vs Nifty Z-Score]],Table2[1Y Return vs Nifty Z-Score])</f>
        <v>263</v>
      </c>
      <c r="AT182">
        <f>_xlfn.RANK.AVG(Table2[[#This Row],[6M Return vs Nifty Z-Score]],Table2[6M Return vs Nifty Z-Score])</f>
        <v>230</v>
      </c>
      <c r="AU182">
        <f>_xlfn.RANK.AVG(Table2[[#This Row],[Sharpe Ratio Z-Score]],Table2[Sharpe Ratio Z-Score])</f>
        <v>185</v>
      </c>
      <c r="AV182">
        <f>(Table2[[#This Row],[Rank 1Y]]+Table2[[#This Row],[Rank 6M]]+Table2[[#This Row],[Rank Sharpe]])/3</f>
        <v>226</v>
      </c>
    </row>
    <row r="183" spans="1:48" x14ac:dyDescent="0.3">
      <c r="A183" t="s">
        <v>1192</v>
      </c>
      <c r="B183" t="s">
        <v>1193</v>
      </c>
      <c r="C183" t="s">
        <v>3150</v>
      </c>
      <c r="D183" t="s">
        <v>263</v>
      </c>
      <c r="E183">
        <v>9941.0192948999993</v>
      </c>
      <c r="F183">
        <v>968.7</v>
      </c>
      <c r="G183">
        <v>47.766776623880702</v>
      </c>
      <c r="H183">
        <f>(Table2[[#This Row],[1Y Return vs Nifty]]-AVERAGE(Table2[1Y Return vs Nifty]))/_xlfn.STDEV.P(Table2[1Y Return vs Nifty])</f>
        <v>0.32448071031638925</v>
      </c>
      <c r="I183">
        <v>14.9609626278049</v>
      </c>
      <c r="J183">
        <f>(Table2[[#This Row],[1M Return vs Nifty]]-AVERAGE(Table2[1M Return vs Nifty]))/_xlfn.STDEV.P(Table2[1M Return vs Nifty])</f>
        <v>1.5393431214467344</v>
      </c>
      <c r="K183">
        <v>33.175552239463499</v>
      </c>
      <c r="L183">
        <f>(Table2[[#This Row],[6M Return vs Nifty]]-AVERAGE(Table2[6M Return vs Nifty]))/_xlfn.STDEV.P(Table2[6M Return vs Nifty])</f>
        <v>0.89681386976917965</v>
      </c>
      <c r="M183">
        <v>2.4767821437093098</v>
      </c>
      <c r="N183">
        <f>(Table2[[#This Row],[1W Return vs Nifty]]-AVERAGE(Table2[1W Return vs Nifty]))/_xlfn.STDEV.P(Table2[1W Return vs Nifty])</f>
        <v>0.42460460204477363</v>
      </c>
      <c r="O183">
        <v>974.78</v>
      </c>
      <c r="P183">
        <v>926.13008848629397</v>
      </c>
      <c r="Q183">
        <v>781.40361258395399</v>
      </c>
      <c r="R183">
        <v>44.780331167559503</v>
      </c>
      <c r="S183" s="1">
        <f>(Table2[[#This Row],[Close Price]]-Table2[[#This Row],[20D EMA]])/Table2[[#This Row],[20D EMA]]</f>
        <v>-6.2373048277559323E-3</v>
      </c>
      <c r="T183" s="1">
        <f>(Table2[[#This Row],[Close Price]]-Table2[[#This Row],[50D EMA]])/Table2[[#This Row],[50D EMA]]</f>
        <v>4.5965369274724818E-2</v>
      </c>
      <c r="U183" s="1">
        <f>(Table2[[#This Row],[Close Price]]-Table2[[#This Row],[200D EMA]])/Table2[[#This Row],[200D EMA]]</f>
        <v>0.23969224661848226</v>
      </c>
      <c r="V183">
        <v>1.1689568073144101</v>
      </c>
      <c r="W183">
        <v>963.4</v>
      </c>
      <c r="X183">
        <v>1000.8</v>
      </c>
      <c r="Y183">
        <v>963.4</v>
      </c>
      <c r="Z183">
        <v>1000.8</v>
      </c>
      <c r="AA183">
        <v>924.05</v>
      </c>
      <c r="AB183">
        <v>1107.6500000000001</v>
      </c>
      <c r="AC183" s="1">
        <f>(Table2[[#This Row],[Close Price]]/Table2[[#This Row],[Day Low]])-1</f>
        <v>5.50134938758573E-3</v>
      </c>
      <c r="AD183" s="1">
        <f>(Table2[[#This Row],[Day High]]/Table2[[#This Row],[Close Price]])-1</f>
        <v>3.313719417776384E-2</v>
      </c>
      <c r="AE183" s="1">
        <f>(Table2[[#This Row],[Close Price]]/Table2[[#This Row],[Current Week Low]])-1</f>
        <v>5.50134938758573E-3</v>
      </c>
      <c r="AF183" s="1">
        <f>(Table2[[#This Row],[Current Week High]]/Table2[[#This Row],[Close Price]])-1</f>
        <v>3.313719417776384E-2</v>
      </c>
      <c r="AG183" s="1">
        <f>(Table2[[#This Row],[Close Price]]/Table2[[#This Row],[Current Month Low]])-1</f>
        <v>4.8319896109517924E-2</v>
      </c>
      <c r="AH183" s="1">
        <f>(Table2[[#This Row],[Current Month High]]/Table2[[#This Row],[Close Price]])-1</f>
        <v>0.14343966140187892</v>
      </c>
      <c r="AI183">
        <v>14.343966140187799</v>
      </c>
      <c r="AJ183">
        <v>80.491894913359403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0.15</v>
      </c>
      <c r="AM183" t="s">
        <v>3192</v>
      </c>
      <c r="AN183">
        <v>-1.62</v>
      </c>
      <c r="AO183" t="s">
        <v>3191</v>
      </c>
      <c r="AP183">
        <v>5.1950339489420003E-2</v>
      </c>
      <c r="AQ183">
        <f>(Table2[[#This Row],[Sharpe Ratio]]-AVERAGE(Table2[Sharpe Ratio]))/_xlfn.STDEV.P(Table2[Sharpe Ratio])</f>
        <v>-0.1501051791844718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3.0351371243926053</v>
      </c>
      <c r="AS183">
        <f>_xlfn.RANK.AVG(Table2[[#This Row],[1Y Return vs Nifty Z-Score]],Table2[1Y Return vs Nifty Z-Score])</f>
        <v>205</v>
      </c>
      <c r="AT183">
        <f>_xlfn.RANK.AVG(Table2[[#This Row],[6M Return vs Nifty Z-Score]],Table2[6M Return vs Nifty Z-Score])</f>
        <v>100</v>
      </c>
      <c r="AU183">
        <f>_xlfn.RANK.AVG(Table2[[#This Row],[Sharpe Ratio Z-Score]],Table2[Sharpe Ratio Z-Score])</f>
        <v>374</v>
      </c>
      <c r="AV183">
        <f>(Table2[[#This Row],[Rank 1Y]]+Table2[[#This Row],[Rank 6M]]+Table2[[#This Row],[Rank Sharpe]])/3</f>
        <v>226.33333333333334</v>
      </c>
    </row>
    <row r="184" spans="1:48" x14ac:dyDescent="0.3">
      <c r="A184" t="s">
        <v>646</v>
      </c>
      <c r="B184" t="s">
        <v>647</v>
      </c>
      <c r="C184" t="s">
        <v>3148</v>
      </c>
      <c r="D184" t="s">
        <v>234</v>
      </c>
      <c r="E184">
        <v>29350.925649050001</v>
      </c>
      <c r="F184">
        <v>2194.25</v>
      </c>
      <c r="G184">
        <v>57.997072485516902</v>
      </c>
      <c r="H184">
        <f>(Table2[[#This Row],[1Y Return vs Nifty]]-AVERAGE(Table2[1Y Return vs Nifty]))/_xlfn.STDEV.P(Table2[1Y Return vs Nifty])</f>
        <v>0.49344299709847933</v>
      </c>
      <c r="I184">
        <v>9.1068224504016797</v>
      </c>
      <c r="J184">
        <f>(Table2[[#This Row],[1M Return vs Nifty]]-AVERAGE(Table2[1M Return vs Nifty]))/_xlfn.STDEV.P(Table2[1M Return vs Nifty])</f>
        <v>0.87213905295183458</v>
      </c>
      <c r="K184">
        <v>14.2089879892699</v>
      </c>
      <c r="L184">
        <f>(Table2[[#This Row],[6M Return vs Nifty]]-AVERAGE(Table2[6M Return vs Nifty]))/_xlfn.STDEV.P(Table2[6M Return vs Nifty])</f>
        <v>0.27062255004081665</v>
      </c>
      <c r="M184">
        <v>5.5913510137338802</v>
      </c>
      <c r="N184">
        <f>(Table2[[#This Row],[1W Return vs Nifty]]-AVERAGE(Table2[1W Return vs Nifty]))/_xlfn.STDEV.P(Table2[1W Return vs Nifty])</f>
        <v>1.0211558092081576</v>
      </c>
      <c r="O184">
        <v>2130.17</v>
      </c>
      <c r="P184">
        <v>2020.79619164462</v>
      </c>
      <c r="Q184">
        <v>1767.13347285089</v>
      </c>
      <c r="R184">
        <v>58.731846027719598</v>
      </c>
      <c r="S184" s="1">
        <f>(Table2[[#This Row],[Close Price]]-Table2[[#This Row],[20D EMA]])/Table2[[#This Row],[20D EMA]]</f>
        <v>3.0082106122985456E-2</v>
      </c>
      <c r="T184" s="1">
        <f>(Table2[[#This Row],[Close Price]]-Table2[[#This Row],[50D EMA]])/Table2[[#This Row],[50D EMA]]</f>
        <v>8.5834389965974298E-2</v>
      </c>
      <c r="U184" s="1">
        <f>(Table2[[#This Row],[Close Price]]-Table2[[#This Row],[200D EMA]])/Table2[[#This Row],[200D EMA]]</f>
        <v>0.24170020754575447</v>
      </c>
      <c r="V184">
        <v>0.63782914779245203</v>
      </c>
      <c r="W184">
        <v>2180.15</v>
      </c>
      <c r="X184">
        <v>2238.1999999999998</v>
      </c>
      <c r="Y184">
        <v>2180.15</v>
      </c>
      <c r="Z184">
        <v>2238.1999999999998</v>
      </c>
      <c r="AA184">
        <v>1927.75</v>
      </c>
      <c r="AB184">
        <v>2280</v>
      </c>
      <c r="AC184" s="1">
        <f>(Table2[[#This Row],[Close Price]]/Table2[[#This Row],[Day Low]])-1</f>
        <v>6.4674449005801549E-3</v>
      </c>
      <c r="AD184" s="1">
        <f>(Table2[[#This Row],[Day High]]/Table2[[#This Row],[Close Price]])-1</f>
        <v>2.0029622877976383E-2</v>
      </c>
      <c r="AE184" s="1">
        <f>(Table2[[#This Row],[Close Price]]/Table2[[#This Row],[Current Week Low]])-1</f>
        <v>6.4674449005801549E-3</v>
      </c>
      <c r="AF184" s="1">
        <f>(Table2[[#This Row],[Current Week High]]/Table2[[#This Row],[Close Price]])-1</f>
        <v>2.0029622877976383E-2</v>
      </c>
      <c r="AG184" s="1">
        <f>(Table2[[#This Row],[Close Price]]/Table2[[#This Row],[Current Month Low]])-1</f>
        <v>0.13824406691739077</v>
      </c>
      <c r="AH184" s="1">
        <f>(Table2[[#This Row],[Current Month High]]/Table2[[#This Row],[Close Price]])-1</f>
        <v>3.9079412099806365E-2</v>
      </c>
      <c r="AI184">
        <v>6.3096730090007798</v>
      </c>
      <c r="AJ184">
        <v>92.267250821467698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0.27</v>
      </c>
      <c r="AM184" t="s">
        <v>3192</v>
      </c>
      <c r="AN184">
        <v>7.22</v>
      </c>
      <c r="AO184" t="s">
        <v>3192</v>
      </c>
      <c r="AP184">
        <v>8.1137014116794998E-2</v>
      </c>
      <c r="AQ184">
        <f>(Table2[[#This Row],[Sharpe Ratio]]-AVERAGE(Table2[Sharpe Ratio]))/_xlfn.STDEV.P(Table2[Sharpe Ratio])</f>
        <v>0.19022935335015204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2.8475897626494402</v>
      </c>
      <c r="AS184">
        <f>_xlfn.RANK.AVG(Table2[[#This Row],[1Y Return vs Nifty Z-Score]],Table2[1Y Return vs Nifty Z-Score])</f>
        <v>166</v>
      </c>
      <c r="AT184">
        <f>_xlfn.RANK.AVG(Table2[[#This Row],[6M Return vs Nifty Z-Score]],Table2[6M Return vs Nifty Z-Score])</f>
        <v>223</v>
      </c>
      <c r="AU184">
        <f>_xlfn.RANK.AVG(Table2[[#This Row],[Sharpe Ratio Z-Score]],Table2[Sharpe Ratio Z-Score])</f>
        <v>292</v>
      </c>
      <c r="AV184">
        <f>(Table2[[#This Row],[Rank 1Y]]+Table2[[#This Row],[Rank 6M]]+Table2[[#This Row],[Rank Sharpe]])/3</f>
        <v>227</v>
      </c>
    </row>
    <row r="185" spans="1:48" x14ac:dyDescent="0.3">
      <c r="A185" t="s">
        <v>863</v>
      </c>
      <c r="B185" t="s">
        <v>864</v>
      </c>
      <c r="C185" t="s">
        <v>3146</v>
      </c>
      <c r="D185" t="s">
        <v>24</v>
      </c>
      <c r="E185">
        <v>17958.732058559999</v>
      </c>
      <c r="F185">
        <v>223.14</v>
      </c>
      <c r="G185">
        <v>32.069826169656899</v>
      </c>
      <c r="H185">
        <f>(Table2[[#This Row],[1Y Return vs Nifty]]-AVERAGE(Table2[1Y Return vs Nifty]))/_xlfn.STDEV.P(Table2[1Y Return vs Nifty])</f>
        <v>6.523184008609674E-2</v>
      </c>
      <c r="I185">
        <v>8.3822439022598001</v>
      </c>
      <c r="J185">
        <f>(Table2[[#This Row],[1M Return vs Nifty]]-AVERAGE(Table2[1M Return vs Nifty]))/_xlfn.STDEV.P(Table2[1M Return vs Nifty])</f>
        <v>0.78955788123161197</v>
      </c>
      <c r="K185">
        <v>2.9788766635292099</v>
      </c>
      <c r="L185">
        <f>(Table2[[#This Row],[6M Return vs Nifty]]-AVERAGE(Table2[6M Return vs Nifty]))/_xlfn.STDEV.P(Table2[6M Return vs Nifty])</f>
        <v>-0.10014561540012337</v>
      </c>
      <c r="M185">
        <v>11.803221015341</v>
      </c>
      <c r="N185">
        <f>(Table2[[#This Row],[1W Return vs Nifty]]-AVERAGE(Table2[1W Return vs Nifty]))/_xlfn.STDEV.P(Table2[1W Return vs Nifty])</f>
        <v>2.2109508347301028</v>
      </c>
      <c r="O185">
        <v>211.08</v>
      </c>
      <c r="P185">
        <v>212.45941161714401</v>
      </c>
      <c r="Q185">
        <v>195.448418836293</v>
      </c>
      <c r="R185">
        <v>76.982029309278104</v>
      </c>
      <c r="S185" s="1">
        <f>(Table2[[#This Row],[Close Price]]-Table2[[#This Row],[20D EMA]])/Table2[[#This Row],[20D EMA]]</f>
        <v>5.7134735645252857E-2</v>
      </c>
      <c r="T185" s="1">
        <f>(Table2[[#This Row],[Close Price]]-Table2[[#This Row],[50D EMA]])/Table2[[#This Row],[50D EMA]]</f>
        <v>5.0271194396897798E-2</v>
      </c>
      <c r="U185" s="1">
        <f>(Table2[[#This Row],[Close Price]]-Table2[[#This Row],[200D EMA]])/Table2[[#This Row],[200D EMA]]</f>
        <v>0.1416822982175229</v>
      </c>
      <c r="V185">
        <v>1.80379164847061</v>
      </c>
      <c r="W185">
        <v>216.1</v>
      </c>
      <c r="X185">
        <v>228.88</v>
      </c>
      <c r="Y185">
        <v>216.1</v>
      </c>
      <c r="Z185">
        <v>228.88</v>
      </c>
      <c r="AA185">
        <v>193.2</v>
      </c>
      <c r="AB185">
        <v>228.88</v>
      </c>
      <c r="AC185" s="1">
        <f>(Table2[[#This Row],[Close Price]]/Table2[[#This Row],[Day Low]])-1</f>
        <v>3.2577510411846422E-2</v>
      </c>
      <c r="AD185" s="1">
        <f>(Table2[[#This Row],[Day High]]/Table2[[#This Row],[Close Price]])-1</f>
        <v>2.5723760867616852E-2</v>
      </c>
      <c r="AE185" s="1">
        <f>(Table2[[#This Row],[Close Price]]/Table2[[#This Row],[Current Week Low]])-1</f>
        <v>3.2577510411846422E-2</v>
      </c>
      <c r="AF185" s="1">
        <f>(Table2[[#This Row],[Current Week High]]/Table2[[#This Row],[Close Price]])-1</f>
        <v>2.5723760867616852E-2</v>
      </c>
      <c r="AG185" s="1">
        <f>(Table2[[#This Row],[Close Price]]/Table2[[#This Row],[Current Month Low]])-1</f>
        <v>0.15496894409937889</v>
      </c>
      <c r="AH185" s="1">
        <f>(Table2[[#This Row],[Current Month High]]/Table2[[#This Row],[Close Price]])-1</f>
        <v>2.5723760867616852E-2</v>
      </c>
      <c r="AI185">
        <v>4.3067132741776399</v>
      </c>
      <c r="AJ185">
        <v>61.2283236994219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-0.02</v>
      </c>
      <c r="AM185" t="s">
        <v>3191</v>
      </c>
      <c r="AN185">
        <v>5.71</v>
      </c>
      <c r="AO185" t="s">
        <v>3192</v>
      </c>
      <c r="AP185">
        <v>0.18823285117069799</v>
      </c>
      <c r="AQ185">
        <f>(Table2[[#This Row],[Sharpe Ratio]]-AVERAGE(Table2[Sharpe Ratio]))/_xlfn.STDEV.P(Table2[Sharpe Ratio])</f>
        <v>1.4390325179956489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277</v>
      </c>
      <c r="AT185">
        <f>_xlfn.RANK.AVG(Table2[[#This Row],[6M Return vs Nifty Z-Score]],Table2[6M Return vs Nifty Z-Score])</f>
        <v>349</v>
      </c>
      <c r="AU185">
        <f>_xlfn.RANK.AVG(Table2[[#This Row],[Sharpe Ratio Z-Score]],Table2[Sharpe Ratio Z-Score])</f>
        <v>59</v>
      </c>
      <c r="AV185">
        <f>(Table2[[#This Row],[Rank 1Y]]+Table2[[#This Row],[Rank 6M]]+Table2[[#This Row],[Rank Sharpe]])/3</f>
        <v>228.33333333333334</v>
      </c>
    </row>
    <row r="186" spans="1:48" x14ac:dyDescent="0.3">
      <c r="A186" t="s">
        <v>387</v>
      </c>
      <c r="B186" t="s">
        <v>388</v>
      </c>
      <c r="C186" t="s">
        <v>3156</v>
      </c>
      <c r="D186" t="s">
        <v>300</v>
      </c>
      <c r="E186">
        <v>60020.837412300003</v>
      </c>
      <c r="F186">
        <v>1813.95</v>
      </c>
      <c r="G186">
        <v>94.058047224443499</v>
      </c>
      <c r="H186">
        <f>(Table2[[#This Row],[1Y Return vs Nifty]]-AVERAGE(Table2[1Y Return vs Nifty]))/_xlfn.STDEV.P(Table2[1Y Return vs Nifty])</f>
        <v>1.0890215451567891</v>
      </c>
      <c r="I186">
        <v>0.90491343324169804</v>
      </c>
      <c r="J186">
        <f>(Table2[[#This Row],[1M Return vs Nifty]]-AVERAGE(Table2[1M Return vs Nifty]))/_xlfn.STDEV.P(Table2[1M Return vs Nifty])</f>
        <v>-6.2643323253849068E-2</v>
      </c>
      <c r="K186">
        <v>19.2525862880684</v>
      </c>
      <c r="L186">
        <f>(Table2[[#This Row],[6M Return vs Nifty]]-AVERAGE(Table2[6M Return vs Nifty]))/_xlfn.STDEV.P(Table2[6M Return vs Nifty])</f>
        <v>0.43713966053288278</v>
      </c>
      <c r="M186">
        <v>4.8442952845639899</v>
      </c>
      <c r="N186">
        <f>(Table2[[#This Row],[1W Return vs Nifty]]-AVERAGE(Table2[1W Return vs Nifty]))/_xlfn.STDEV.P(Table2[1W Return vs Nifty])</f>
        <v>0.87806794836688995</v>
      </c>
      <c r="O186">
        <v>1826.39</v>
      </c>
      <c r="P186">
        <v>1766.88420084571</v>
      </c>
      <c r="Q186">
        <v>1450.2630105891201</v>
      </c>
      <c r="R186">
        <v>46.600879940808099</v>
      </c>
      <c r="S186" s="1">
        <f>(Table2[[#This Row],[Close Price]]-Table2[[#This Row],[20D EMA]])/Table2[[#This Row],[20D EMA]]</f>
        <v>-6.8112506091251345E-3</v>
      </c>
      <c r="T186" s="1">
        <f>(Table2[[#This Row],[Close Price]]-Table2[[#This Row],[50D EMA]])/Table2[[#This Row],[50D EMA]]</f>
        <v>2.6637738416452113E-2</v>
      </c>
      <c r="U186" s="1">
        <f>(Table2[[#This Row],[Close Price]]-Table2[[#This Row],[200D EMA]])/Table2[[#This Row],[200D EMA]]</f>
        <v>0.25077312649872002</v>
      </c>
      <c r="V186">
        <v>0.85665305065666997</v>
      </c>
      <c r="W186">
        <v>1801.45</v>
      </c>
      <c r="X186">
        <v>1877.95</v>
      </c>
      <c r="Y186">
        <v>1801.45</v>
      </c>
      <c r="Z186">
        <v>1877.95</v>
      </c>
      <c r="AA186">
        <v>1750</v>
      </c>
      <c r="AB186">
        <v>1902</v>
      </c>
      <c r="AC186" s="1">
        <f>(Table2[[#This Row],[Close Price]]/Table2[[#This Row],[Day Low]])-1</f>
        <v>6.9388548114019954E-3</v>
      </c>
      <c r="AD186" s="1">
        <f>(Table2[[#This Row],[Day High]]/Table2[[#This Row],[Close Price]])-1</f>
        <v>3.5282119132280299E-2</v>
      </c>
      <c r="AE186" s="1">
        <f>(Table2[[#This Row],[Close Price]]/Table2[[#This Row],[Current Week Low]])-1</f>
        <v>6.9388548114019954E-3</v>
      </c>
      <c r="AF186" s="1">
        <f>(Table2[[#This Row],[Current Week High]]/Table2[[#This Row],[Close Price]])-1</f>
        <v>3.5282119132280299E-2</v>
      </c>
      <c r="AG186" s="1">
        <f>(Table2[[#This Row],[Close Price]]/Table2[[#This Row],[Current Month Low]])-1</f>
        <v>3.654285714285721E-2</v>
      </c>
      <c r="AH186" s="1">
        <f>(Table2[[#This Row],[Current Month High]]/Table2[[#This Row],[Close Price]])-1</f>
        <v>4.854047796245764E-2</v>
      </c>
      <c r="AI186">
        <v>7.2190523443314403</v>
      </c>
      <c r="AJ186">
        <v>124.86054295277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0.16</v>
      </c>
      <c r="AM186" t="s">
        <v>3192</v>
      </c>
      <c r="AN186">
        <v>-1.72</v>
      </c>
      <c r="AO186" t="s">
        <v>3191</v>
      </c>
      <c r="AP186">
        <v>4.1886316674036E-2</v>
      </c>
      <c r="AQ186">
        <f>(Table2[[#This Row],[Sharpe Ratio]]-AVERAGE(Table2[Sharpe Ratio]))/_xlfn.STDEV.P(Table2[Sharpe Ratio])</f>
        <v>-0.26745785961210006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2.0741279711906127</v>
      </c>
      <c r="AS186">
        <f>_xlfn.RANK.AVG(Table2[[#This Row],[1Y Return vs Nifty Z-Score]],Table2[1Y Return vs Nifty Z-Score])</f>
        <v>98</v>
      </c>
      <c r="AT186">
        <f>_xlfn.RANK.AVG(Table2[[#This Row],[6M Return vs Nifty Z-Score]],Table2[6M Return vs Nifty Z-Score])</f>
        <v>179</v>
      </c>
      <c r="AU186">
        <f>_xlfn.RANK.AVG(Table2[[#This Row],[Sharpe Ratio Z-Score]],Table2[Sharpe Ratio Z-Score])</f>
        <v>412</v>
      </c>
      <c r="AV186">
        <f>(Table2[[#This Row],[Rank 1Y]]+Table2[[#This Row],[Rank 6M]]+Table2[[#This Row],[Rank Sharpe]])/3</f>
        <v>229.66666666666666</v>
      </c>
    </row>
    <row r="187" spans="1:48" x14ac:dyDescent="0.3">
      <c r="A187" t="s">
        <v>404</v>
      </c>
      <c r="B187" t="s">
        <v>405</v>
      </c>
      <c r="C187" t="s">
        <v>3160</v>
      </c>
      <c r="D187" t="s">
        <v>406</v>
      </c>
      <c r="E187">
        <v>57013.511629139997</v>
      </c>
      <c r="F187">
        <v>881.1</v>
      </c>
      <c r="G187">
        <v>7.3758522553828296</v>
      </c>
      <c r="H187">
        <f>(Table2[[#This Row],[1Y Return vs Nifty]]-AVERAGE(Table2[1Y Return vs Nifty]))/_xlfn.STDEV.P(Table2[1Y Return vs Nifty])</f>
        <v>-0.34261074420703386</v>
      </c>
      <c r="I187">
        <v>-4.19946271039408</v>
      </c>
      <c r="J187">
        <f>(Table2[[#This Row],[1M Return vs Nifty]]-AVERAGE(Table2[1M Return vs Nifty]))/_xlfn.STDEV.P(Table2[1M Return vs Nifty])</f>
        <v>-0.64439579705142402</v>
      </c>
      <c r="K187">
        <v>20.572650762151799</v>
      </c>
      <c r="L187">
        <f>(Table2[[#This Row],[6M Return vs Nifty]]-AVERAGE(Table2[6M Return vs Nifty]))/_xlfn.STDEV.P(Table2[6M Return vs Nifty])</f>
        <v>0.48072229913040176</v>
      </c>
      <c r="M187">
        <v>-1.1718687331324</v>
      </c>
      <c r="N187">
        <f>(Table2[[#This Row],[1W Return vs Nifty]]-AVERAGE(Table2[1W Return vs Nifty]))/_xlfn.STDEV.P(Table2[1W Return vs Nifty])</f>
        <v>-0.27424238960338054</v>
      </c>
      <c r="O187">
        <v>925.7</v>
      </c>
      <c r="P187">
        <v>944.70632147854894</v>
      </c>
      <c r="Q187">
        <v>844.19100862983896</v>
      </c>
      <c r="R187">
        <v>31.910290174523599</v>
      </c>
      <c r="S187" s="1">
        <f>(Table2[[#This Row],[Close Price]]-Table2[[#This Row],[20D EMA]])/Table2[[#This Row],[20D EMA]]</f>
        <v>-4.8179755860429968E-2</v>
      </c>
      <c r="T187" s="1">
        <f>(Table2[[#This Row],[Close Price]]-Table2[[#This Row],[50D EMA]])/Table2[[#This Row],[50D EMA]]</f>
        <v>-6.7329200654653615E-2</v>
      </c>
      <c r="U187" s="1">
        <f>(Table2[[#This Row],[Close Price]]-Table2[[#This Row],[200D EMA]])/Table2[[#This Row],[200D EMA]]</f>
        <v>4.3721137743537523E-2</v>
      </c>
      <c r="V187">
        <v>0.63445203146969698</v>
      </c>
      <c r="W187">
        <v>879.3</v>
      </c>
      <c r="X187">
        <v>913.7</v>
      </c>
      <c r="Y187">
        <v>879.3</v>
      </c>
      <c r="Z187">
        <v>913.7</v>
      </c>
      <c r="AA187">
        <v>838.4</v>
      </c>
      <c r="AB187">
        <v>997.05</v>
      </c>
      <c r="AC187" s="1">
        <f>(Table2[[#This Row],[Close Price]]/Table2[[#This Row],[Day Low]])-1</f>
        <v>2.0470829068577334E-3</v>
      </c>
      <c r="AD187" s="1">
        <f>(Table2[[#This Row],[Day High]]/Table2[[#This Row],[Close Price]])-1</f>
        <v>3.699920553853131E-2</v>
      </c>
      <c r="AE187" s="1">
        <f>(Table2[[#This Row],[Close Price]]/Table2[[#This Row],[Current Week Low]])-1</f>
        <v>2.0470829068577334E-3</v>
      </c>
      <c r="AF187" s="1">
        <f>(Table2[[#This Row],[Current Week High]]/Table2[[#This Row],[Close Price]])-1</f>
        <v>3.699920553853131E-2</v>
      </c>
      <c r="AG187" s="1">
        <f>(Table2[[#This Row],[Close Price]]/Table2[[#This Row],[Current Month Low]])-1</f>
        <v>5.0930343511450538E-2</v>
      </c>
      <c r="AH187" s="1">
        <f>(Table2[[#This Row],[Current Month High]]/Table2[[#This Row],[Close Price]])-1</f>
        <v>0.13159686755192368</v>
      </c>
      <c r="AI187">
        <v>34.717966178640303</v>
      </c>
      <c r="AJ187">
        <v>53.877052043311203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-0.08</v>
      </c>
      <c r="AM187" t="s">
        <v>3191</v>
      </c>
      <c r="AN187">
        <v>-7.32</v>
      </c>
      <c r="AO187" t="s">
        <v>3191</v>
      </c>
      <c r="AP187">
        <v>0.15229448697756801</v>
      </c>
      <c r="AQ187">
        <f>(Table2[[#This Row],[Sharpe Ratio]]-AVERAGE(Table2[Sharpe Ratio]))/_xlfn.STDEV.P(Table2[Sharpe Ratio])</f>
        <v>1.0199691428807567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411</v>
      </c>
      <c r="AT187">
        <f>_xlfn.RANK.AVG(Table2[[#This Row],[6M Return vs Nifty Z-Score]],Table2[6M Return vs Nifty Z-Score])</f>
        <v>173</v>
      </c>
      <c r="AU187">
        <f>_xlfn.RANK.AVG(Table2[[#This Row],[Sharpe Ratio Z-Score]],Table2[Sharpe Ratio Z-Score])</f>
        <v>109</v>
      </c>
      <c r="AV187">
        <f>(Table2[[#This Row],[Rank 1Y]]+Table2[[#This Row],[Rank 6M]]+Table2[[#This Row],[Rank Sharpe]])/3</f>
        <v>231</v>
      </c>
    </row>
    <row r="188" spans="1:48" x14ac:dyDescent="0.3">
      <c r="A188" t="s">
        <v>953</v>
      </c>
      <c r="B188" t="s">
        <v>954</v>
      </c>
      <c r="C188" t="s">
        <v>3155</v>
      </c>
      <c r="D188" t="s">
        <v>765</v>
      </c>
      <c r="E188">
        <v>15343.382388239999</v>
      </c>
      <c r="F188">
        <v>1139.3</v>
      </c>
      <c r="G188">
        <v>21.444619015313101</v>
      </c>
      <c r="H188">
        <f>(Table2[[#This Row],[1Y Return vs Nifty]]-AVERAGE(Table2[1Y Return vs Nifty]))/_xlfn.STDEV.P(Table2[1Y Return vs Nifty])</f>
        <v>-0.11025275220840454</v>
      </c>
      <c r="I188">
        <v>-6.5852266297822997</v>
      </c>
      <c r="J188">
        <f>(Table2[[#This Row],[1M Return vs Nifty]]-AVERAGE(Table2[1M Return vs Nifty]))/_xlfn.STDEV.P(Table2[1M Return vs Nifty])</f>
        <v>-0.91630445404402872</v>
      </c>
      <c r="K188">
        <v>2.9435037814674798</v>
      </c>
      <c r="L188">
        <f>(Table2[[#This Row],[6M Return vs Nifty]]-AVERAGE(Table2[6M Return vs Nifty]))/_xlfn.STDEV.P(Table2[6M Return vs Nifty])</f>
        <v>-0.10131347012640067</v>
      </c>
      <c r="M188">
        <v>8.5679473300617008</v>
      </c>
      <c r="N188">
        <f>(Table2[[#This Row],[1W Return vs Nifty]]-AVERAGE(Table2[1W Return vs Nifty]))/_xlfn.STDEV.P(Table2[1W Return vs Nifty])</f>
        <v>1.5912803432434044</v>
      </c>
      <c r="O188">
        <v>1179.56</v>
      </c>
      <c r="P188">
        <v>1276.91366468764</v>
      </c>
      <c r="Q188">
        <v>1212.4898353234</v>
      </c>
      <c r="R188">
        <v>45.031476738988502</v>
      </c>
      <c r="S188" s="1">
        <f>(Table2[[#This Row],[Close Price]]-Table2[[#This Row],[20D EMA]])/Table2[[#This Row],[20D EMA]]</f>
        <v>-3.4131371019702254E-2</v>
      </c>
      <c r="T188" s="1">
        <f>(Table2[[#This Row],[Close Price]]-Table2[[#This Row],[50D EMA]])/Table2[[#This Row],[50D EMA]]</f>
        <v>-0.10777053178556378</v>
      </c>
      <c r="U188" s="1">
        <f>(Table2[[#This Row],[Close Price]]-Table2[[#This Row],[200D EMA]])/Table2[[#This Row],[200D EMA]]</f>
        <v>-6.0363256821760157E-2</v>
      </c>
      <c r="V188">
        <v>2.1681397101596902</v>
      </c>
      <c r="W188">
        <v>1133.05</v>
      </c>
      <c r="X188">
        <v>1199.55</v>
      </c>
      <c r="Y188">
        <v>1133.05</v>
      </c>
      <c r="Z188">
        <v>1199.55</v>
      </c>
      <c r="AA188">
        <v>1048.7</v>
      </c>
      <c r="AB188">
        <v>1243.95</v>
      </c>
      <c r="AC188" s="1">
        <f>(Table2[[#This Row],[Close Price]]/Table2[[#This Row],[Day Low]])-1</f>
        <v>5.5160849035789106E-3</v>
      </c>
      <c r="AD188" s="1">
        <f>(Table2[[#This Row],[Day High]]/Table2[[#This Row],[Close Price]])-1</f>
        <v>5.2883349425085546E-2</v>
      </c>
      <c r="AE188" s="1">
        <f>(Table2[[#This Row],[Close Price]]/Table2[[#This Row],[Current Week Low]])-1</f>
        <v>5.5160849035789106E-3</v>
      </c>
      <c r="AF188" s="1">
        <f>(Table2[[#This Row],[Current Week High]]/Table2[[#This Row],[Close Price]])-1</f>
        <v>5.2883349425085546E-2</v>
      </c>
      <c r="AG188" s="1">
        <f>(Table2[[#This Row],[Close Price]]/Table2[[#This Row],[Current Month Low]])-1</f>
        <v>8.6392676647277566E-2</v>
      </c>
      <c r="AH188" s="1">
        <f>(Table2[[#This Row],[Current Month High]]/Table2[[#This Row],[Close Price]])-1</f>
        <v>9.1854647590625893E-2</v>
      </c>
      <c r="AI188">
        <v>66.501360484507998</v>
      </c>
      <c r="AJ188">
        <v>62.224120746119802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-0.24</v>
      </c>
      <c r="AM188" t="s">
        <v>3191</v>
      </c>
      <c r="AN188">
        <v>0.49</v>
      </c>
      <c r="AO188" t="s">
        <v>3192</v>
      </c>
      <c r="AP188">
        <v>0.23244162992976899</v>
      </c>
      <c r="AQ188">
        <f>(Table2[[#This Row],[Sharpe Ratio]]-AVERAGE(Table2[Sharpe Ratio]))/_xlfn.STDEV.P(Table2[Sharpe Ratio])</f>
        <v>1.9545340009492154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325</v>
      </c>
      <c r="AT188">
        <f>_xlfn.RANK.AVG(Table2[[#This Row],[6M Return vs Nifty Z-Score]],Table2[6M Return vs Nifty Z-Score])</f>
        <v>351</v>
      </c>
      <c r="AU188">
        <f>_xlfn.RANK.AVG(Table2[[#This Row],[Sharpe Ratio Z-Score]],Table2[Sharpe Ratio Z-Score])</f>
        <v>18</v>
      </c>
      <c r="AV188">
        <f>(Table2[[#This Row],[Rank 1Y]]+Table2[[#This Row],[Rank 6M]]+Table2[[#This Row],[Rank Sharpe]])/3</f>
        <v>231.33333333333334</v>
      </c>
    </row>
    <row r="189" spans="1:48" x14ac:dyDescent="0.3">
      <c r="A189" t="s">
        <v>360</v>
      </c>
      <c r="B189" t="s">
        <v>361</v>
      </c>
      <c r="C189" t="s">
        <v>3146</v>
      </c>
      <c r="D189" t="s">
        <v>43</v>
      </c>
      <c r="E189">
        <v>67061.94</v>
      </c>
      <c r="F189">
        <v>382.25</v>
      </c>
      <c r="G189">
        <v>50.367435204018001</v>
      </c>
      <c r="H189">
        <f>(Table2[[#This Row],[1Y Return vs Nifty]]-AVERAGE(Table2[1Y Return vs Nifty]))/_xlfn.STDEV.P(Table2[1Y Return vs Nifty])</f>
        <v>0.3674328621194734</v>
      </c>
      <c r="I189">
        <v>1.8069348957872799</v>
      </c>
      <c r="J189">
        <f>(Table2[[#This Row],[1M Return vs Nifty]]-AVERAGE(Table2[1M Return vs Nifty]))/_xlfn.STDEV.P(Table2[1M Return vs Nifty])</f>
        <v>4.0161251191290527E-2</v>
      </c>
      <c r="K189">
        <v>4.2211136062521799</v>
      </c>
      <c r="L189">
        <f>(Table2[[#This Row],[6M Return vs Nifty]]-AVERAGE(Table2[6M Return vs Nifty]))/_xlfn.STDEV.P(Table2[6M Return vs Nifty])</f>
        <v>-5.9132494609356885E-2</v>
      </c>
      <c r="M189">
        <v>0.409585666729608</v>
      </c>
      <c r="N189">
        <f>(Table2[[#This Row],[1W Return vs Nifty]]-AVERAGE(Table2[1W Return vs Nifty]))/_xlfn.STDEV.P(Table2[1W Return vs Nifty])</f>
        <v>2.8662625723534847E-2</v>
      </c>
      <c r="O189">
        <v>390.34</v>
      </c>
      <c r="P189">
        <v>392.21203867049002</v>
      </c>
      <c r="Q189">
        <v>360.28815722825101</v>
      </c>
      <c r="R189">
        <v>39.330242552591002</v>
      </c>
      <c r="S189" s="1">
        <f>(Table2[[#This Row],[Close Price]]-Table2[[#This Row],[20D EMA]])/Table2[[#This Row],[20D EMA]]</f>
        <v>-2.0725521340369871E-2</v>
      </c>
      <c r="T189" s="1">
        <f>(Table2[[#This Row],[Close Price]]-Table2[[#This Row],[50D EMA]])/Table2[[#This Row],[50D EMA]]</f>
        <v>-2.5399624917835446E-2</v>
      </c>
      <c r="U189" s="1">
        <f>(Table2[[#This Row],[Close Price]]-Table2[[#This Row],[200D EMA]])/Table2[[#This Row],[200D EMA]]</f>
        <v>6.0956327126333067E-2</v>
      </c>
      <c r="V189">
        <v>0.302842387650608</v>
      </c>
      <c r="W189">
        <v>380</v>
      </c>
      <c r="X189">
        <v>393.5</v>
      </c>
      <c r="Y189">
        <v>380</v>
      </c>
      <c r="Z189">
        <v>393.5</v>
      </c>
      <c r="AA189">
        <v>358.25</v>
      </c>
      <c r="AB189">
        <v>405.6</v>
      </c>
      <c r="AC189" s="1">
        <f>(Table2[[#This Row],[Close Price]]/Table2[[#This Row],[Day Low]])-1</f>
        <v>5.921052631578938E-3</v>
      </c>
      <c r="AD189" s="1">
        <f>(Table2[[#This Row],[Day High]]/Table2[[#This Row],[Close Price]])-1</f>
        <v>2.9431000654022155E-2</v>
      </c>
      <c r="AE189" s="1">
        <f>(Table2[[#This Row],[Close Price]]/Table2[[#This Row],[Current Week Low]])-1</f>
        <v>5.921052631578938E-3</v>
      </c>
      <c r="AF189" s="1">
        <f>(Table2[[#This Row],[Current Week High]]/Table2[[#This Row],[Close Price]])-1</f>
        <v>2.9431000654022155E-2</v>
      </c>
      <c r="AG189" s="1">
        <f>(Table2[[#This Row],[Close Price]]/Table2[[#This Row],[Current Month Low]])-1</f>
        <v>6.6992323796231767E-2</v>
      </c>
      <c r="AH189" s="1">
        <f>(Table2[[#This Row],[Current Month High]]/Table2[[#This Row],[Close Price]])-1</f>
        <v>6.108567691301503E-2</v>
      </c>
      <c r="AI189">
        <v>22.380640941791999</v>
      </c>
      <c r="AJ189">
        <v>79.882352941176407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-0.09</v>
      </c>
      <c r="AM189" t="s">
        <v>3191</v>
      </c>
      <c r="AN189">
        <v>-0.33</v>
      </c>
      <c r="AO189" t="s">
        <v>3191</v>
      </c>
      <c r="AP189">
        <v>0.123676863930134</v>
      </c>
      <c r="AQ189">
        <f>(Table2[[#This Row],[Sharpe Ratio]]-AVERAGE(Table2[Sharpe Ratio]))/_xlfn.STDEV.P(Table2[Sharpe Ratio])</f>
        <v>0.68627010088830154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197</v>
      </c>
      <c r="AT189">
        <f>_xlfn.RANK.AVG(Table2[[#This Row],[6M Return vs Nifty Z-Score]],Table2[6M Return vs Nifty Z-Score])</f>
        <v>338</v>
      </c>
      <c r="AU189">
        <f>_xlfn.RANK.AVG(Table2[[#This Row],[Sharpe Ratio Z-Score]],Table2[Sharpe Ratio Z-Score])</f>
        <v>166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394</v>
      </c>
      <c r="B190" t="s">
        <v>395</v>
      </c>
      <c r="C190" t="s">
        <v>3155</v>
      </c>
      <c r="D190" t="s">
        <v>268</v>
      </c>
      <c r="E190">
        <v>57999.224835449997</v>
      </c>
      <c r="F190">
        <v>5149.3500000000004</v>
      </c>
      <c r="G190">
        <v>49.162727540046497</v>
      </c>
      <c r="H190">
        <f>(Table2[[#This Row],[1Y Return vs Nifty]]-AVERAGE(Table2[1Y Return vs Nifty]))/_xlfn.STDEV.P(Table2[1Y Return vs Nifty])</f>
        <v>0.34753606103360724</v>
      </c>
      <c r="I190">
        <v>0.68497060219945305</v>
      </c>
      <c r="J190">
        <f>(Table2[[#This Row],[1M Return vs Nifty]]-AVERAGE(Table2[1M Return vs Nifty]))/_xlfn.STDEV.P(Table2[1M Return vs Nifty])</f>
        <v>-8.7710497469135132E-2</v>
      </c>
      <c r="K190">
        <v>-1.5770326598619901E-2</v>
      </c>
      <c r="L190">
        <f>(Table2[[#This Row],[6M Return vs Nifty]]-AVERAGE(Table2[6M Return vs Nifty]))/_xlfn.STDEV.P(Table2[6M Return vs Nifty])</f>
        <v>-0.19901549642507363</v>
      </c>
      <c r="M190">
        <v>2.2280725477042198</v>
      </c>
      <c r="N190">
        <f>(Table2[[#This Row],[1W Return vs Nifty]]-AVERAGE(Table2[1W Return vs Nifty]))/_xlfn.STDEV.P(Table2[1W Return vs Nifty])</f>
        <v>0.37696782921310285</v>
      </c>
      <c r="O190">
        <v>5093.3500000000004</v>
      </c>
      <c r="P190">
        <v>4958.7289227241799</v>
      </c>
      <c r="Q190">
        <v>4435.4692693624202</v>
      </c>
      <c r="R190">
        <v>51.983751755752301</v>
      </c>
      <c r="S190" s="1">
        <f>(Table2[[#This Row],[Close Price]]-Table2[[#This Row],[20D EMA]])/Table2[[#This Row],[20D EMA]]</f>
        <v>1.0994728420391293E-2</v>
      </c>
      <c r="T190" s="1">
        <f>(Table2[[#This Row],[Close Price]]-Table2[[#This Row],[50D EMA]])/Table2[[#This Row],[50D EMA]]</f>
        <v>3.8441520044031528E-2</v>
      </c>
      <c r="U190" s="1">
        <f>(Table2[[#This Row],[Close Price]]-Table2[[#This Row],[200D EMA]])/Table2[[#This Row],[200D EMA]]</f>
        <v>0.16094818547580592</v>
      </c>
      <c r="V190">
        <v>0.42162112149381797</v>
      </c>
      <c r="W190">
        <v>5102.6000000000004</v>
      </c>
      <c r="X190">
        <v>5202.8999999999996</v>
      </c>
      <c r="Y190">
        <v>5102.6000000000004</v>
      </c>
      <c r="Z190">
        <v>5202.8999999999996</v>
      </c>
      <c r="AA190">
        <v>4809</v>
      </c>
      <c r="AB190">
        <v>5318.15</v>
      </c>
      <c r="AC190" s="1">
        <f>(Table2[[#This Row],[Close Price]]/Table2[[#This Row],[Day Low]])-1</f>
        <v>9.1619958452553441E-3</v>
      </c>
      <c r="AD190" s="1">
        <f>(Table2[[#This Row],[Day High]]/Table2[[#This Row],[Close Price]])-1</f>
        <v>1.039937079437192E-2</v>
      </c>
      <c r="AE190" s="1">
        <f>(Table2[[#This Row],[Close Price]]/Table2[[#This Row],[Current Week Low]])-1</f>
        <v>9.1619958452553441E-3</v>
      </c>
      <c r="AF190" s="1">
        <f>(Table2[[#This Row],[Current Week High]]/Table2[[#This Row],[Close Price]])-1</f>
        <v>1.039937079437192E-2</v>
      </c>
      <c r="AG190" s="1">
        <f>(Table2[[#This Row],[Close Price]]/Table2[[#This Row],[Current Month Low]])-1</f>
        <v>7.0773549594510321E-2</v>
      </c>
      <c r="AH190" s="1">
        <f>(Table2[[#This Row],[Current Month High]]/Table2[[#This Row],[Close Price]])-1</f>
        <v>3.2780836416246517E-2</v>
      </c>
      <c r="AI190">
        <v>13.411401439016499</v>
      </c>
      <c r="AJ190">
        <v>105.953404659534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0.04</v>
      </c>
      <c r="AM190" t="s">
        <v>3192</v>
      </c>
      <c r="AN190">
        <v>4.7</v>
      </c>
      <c r="AO190" t="s">
        <v>3192</v>
      </c>
      <c r="AP190">
        <v>0.15213660576459001</v>
      </c>
      <c r="AQ190">
        <f>(Table2[[#This Row],[Sharpe Ratio]]-AVERAGE(Table2[Sharpe Ratio]))/_xlfn.STDEV.P(Table2[Sharpe Ratio])</f>
        <v>1.0181281510753912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1.4559060474278926</v>
      </c>
      <c r="AS190">
        <f>_xlfn.RANK.AVG(Table2[[#This Row],[1Y Return vs Nifty Z-Score]],Table2[1Y Return vs Nifty Z-Score])</f>
        <v>201</v>
      </c>
      <c r="AT190">
        <f>_xlfn.RANK.AVG(Table2[[#This Row],[6M Return vs Nifty Z-Score]],Table2[6M Return vs Nifty Z-Score])</f>
        <v>391</v>
      </c>
      <c r="AU190">
        <f>_xlfn.RANK.AVG(Table2[[#This Row],[Sharpe Ratio Z-Score]],Table2[Sharpe Ratio Z-Score])</f>
        <v>110</v>
      </c>
      <c r="AV190">
        <f>(Table2[[#This Row],[Rank 1Y]]+Table2[[#This Row],[Rank 6M]]+Table2[[#This Row],[Rank Sharpe]])/3</f>
        <v>234</v>
      </c>
    </row>
    <row r="191" spans="1:48" x14ac:dyDescent="0.3">
      <c r="A191" t="s">
        <v>320</v>
      </c>
      <c r="B191" t="s">
        <v>321</v>
      </c>
      <c r="C191" t="s">
        <v>3152</v>
      </c>
      <c r="D191" t="s">
        <v>322</v>
      </c>
      <c r="E191">
        <v>84861.740248620001</v>
      </c>
      <c r="F191">
        <v>4387.45</v>
      </c>
      <c r="G191">
        <v>24.1140668804364</v>
      </c>
      <c r="H191">
        <f>(Table2[[#This Row],[1Y Return vs Nifty]]-AVERAGE(Table2[1Y Return vs Nifty]))/_xlfn.STDEV.P(Table2[1Y Return vs Nifty])</f>
        <v>-6.616448517908094E-2</v>
      </c>
      <c r="I191">
        <v>9.3471120638270495</v>
      </c>
      <c r="J191">
        <f>(Table2[[#This Row],[1M Return vs Nifty]]-AVERAGE(Table2[1M Return vs Nifty]))/_xlfn.STDEV.P(Table2[1M Return vs Nifty])</f>
        <v>0.89952517676098276</v>
      </c>
      <c r="K191">
        <v>11.792243698899201</v>
      </c>
      <c r="L191">
        <f>(Table2[[#This Row],[6M Return vs Nifty]]-AVERAGE(Table2[6M Return vs Nifty]))/_xlfn.STDEV.P(Table2[6M Return vs Nifty])</f>
        <v>0.19083243746848996</v>
      </c>
      <c r="M191">
        <v>8.1765096955392504</v>
      </c>
      <c r="N191">
        <f>(Table2[[#This Row],[1W Return vs Nifty]]-AVERAGE(Table2[1W Return vs Nifty]))/_xlfn.STDEV.P(Table2[1W Return vs Nifty])</f>
        <v>1.5163060520498677</v>
      </c>
      <c r="O191">
        <v>4261.3500000000004</v>
      </c>
      <c r="P191">
        <v>4167.22825622041</v>
      </c>
      <c r="Q191">
        <v>3884.1986094700701</v>
      </c>
      <c r="R191">
        <v>58.234256413448797</v>
      </c>
      <c r="S191" s="1">
        <f>(Table2[[#This Row],[Close Price]]-Table2[[#This Row],[20D EMA]])/Table2[[#This Row],[20D EMA]]</f>
        <v>2.9591561359662889E-2</v>
      </c>
      <c r="T191" s="1">
        <f>(Table2[[#This Row],[Close Price]]-Table2[[#This Row],[50D EMA]])/Table2[[#This Row],[50D EMA]]</f>
        <v>5.2846095831411546E-2</v>
      </c>
      <c r="U191" s="1">
        <f>(Table2[[#This Row],[Close Price]]-Table2[[#This Row],[200D EMA]])/Table2[[#This Row],[200D EMA]]</f>
        <v>0.12956376363014802</v>
      </c>
      <c r="V191">
        <v>0.83737261666317198</v>
      </c>
      <c r="W191">
        <v>4367.45</v>
      </c>
      <c r="X191">
        <v>4525.3</v>
      </c>
      <c r="Y191">
        <v>4367.45</v>
      </c>
      <c r="Z191">
        <v>4525.3</v>
      </c>
      <c r="AA191">
        <v>3927</v>
      </c>
      <c r="AB191">
        <v>4536</v>
      </c>
      <c r="AC191" s="1">
        <f>(Table2[[#This Row],[Close Price]]/Table2[[#This Row],[Day Low]])-1</f>
        <v>4.5793311886799248E-3</v>
      </c>
      <c r="AD191" s="1">
        <f>(Table2[[#This Row],[Day High]]/Table2[[#This Row],[Close Price]])-1</f>
        <v>3.1419161471925694E-2</v>
      </c>
      <c r="AE191" s="1">
        <f>(Table2[[#This Row],[Close Price]]/Table2[[#This Row],[Current Week Low]])-1</f>
        <v>4.5793311886799248E-3</v>
      </c>
      <c r="AF191" s="1">
        <f>(Table2[[#This Row],[Current Week High]]/Table2[[#This Row],[Close Price]])-1</f>
        <v>3.1419161471925694E-2</v>
      </c>
      <c r="AG191" s="1">
        <f>(Table2[[#This Row],[Close Price]]/Table2[[#This Row],[Current Month Low]])-1</f>
        <v>0.11725235548764945</v>
      </c>
      <c r="AH191" s="1">
        <f>(Table2[[#This Row],[Current Month High]]/Table2[[#This Row],[Close Price]])-1</f>
        <v>3.3857935702970909E-2</v>
      </c>
      <c r="AI191">
        <v>6.7066291353747598</v>
      </c>
      <c r="AJ191">
        <v>52.381696622384297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0.13</v>
      </c>
      <c r="AM191" t="s">
        <v>3192</v>
      </c>
      <c r="AN191">
        <v>4.74</v>
      </c>
      <c r="AO191" t="s">
        <v>3192</v>
      </c>
      <c r="AP191">
        <v>0.136472718652456</v>
      </c>
      <c r="AQ191">
        <f>(Table2[[#This Row],[Sharpe Ratio]]-AVERAGE(Table2[Sharpe Ratio]))/_xlfn.STDEV.P(Table2[Sharpe Ratio])</f>
        <v>0.83547761736288695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3.3759767984631468</v>
      </c>
      <c r="AS191">
        <f>_xlfn.RANK.AVG(Table2[[#This Row],[1Y Return vs Nifty Z-Score]],Table2[1Y Return vs Nifty Z-Score])</f>
        <v>309</v>
      </c>
      <c r="AT191">
        <f>_xlfn.RANK.AVG(Table2[[#This Row],[6M Return vs Nifty Z-Score]],Table2[6M Return vs Nifty Z-Score])</f>
        <v>253</v>
      </c>
      <c r="AU191">
        <f>_xlfn.RANK.AVG(Table2[[#This Row],[Sharpe Ratio Z-Score]],Table2[Sharpe Ratio Z-Score])</f>
        <v>141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835</v>
      </c>
      <c r="B192" t="s">
        <v>836</v>
      </c>
      <c r="C192" t="s">
        <v>3148</v>
      </c>
      <c r="D192" t="s">
        <v>37</v>
      </c>
      <c r="E192">
        <v>19003.047327</v>
      </c>
      <c r="F192">
        <v>517.5</v>
      </c>
      <c r="G192">
        <v>20.651684362526201</v>
      </c>
      <c r="H192">
        <f>(Table2[[#This Row],[1Y Return vs Nifty]]-AVERAGE(Table2[1Y Return vs Nifty]))/_xlfn.STDEV.P(Table2[1Y Return vs Nifty])</f>
        <v>-0.12334876174866134</v>
      </c>
      <c r="I192">
        <v>-1.9051689007992501</v>
      </c>
      <c r="J192">
        <f>(Table2[[#This Row],[1M Return vs Nifty]]-AVERAGE(Table2[1M Return vs Nifty]))/_xlfn.STDEV.P(Table2[1M Return vs Nifty])</f>
        <v>-0.38291210897831934</v>
      </c>
      <c r="K192">
        <v>12.2665585049538</v>
      </c>
      <c r="L192">
        <f>(Table2[[#This Row],[6M Return vs Nifty]]-AVERAGE(Table2[6M Return vs Nifty]))/_xlfn.STDEV.P(Table2[6M Return vs Nifty])</f>
        <v>0.2064921958966407</v>
      </c>
      <c r="M192">
        <v>-1.75944136784426</v>
      </c>
      <c r="N192">
        <f>(Table2[[#This Row],[1W Return vs Nifty]]-AVERAGE(Table2[1W Return vs Nifty]))/_xlfn.STDEV.P(Table2[1W Return vs Nifty])</f>
        <v>-0.38678354029264594</v>
      </c>
      <c r="O192">
        <v>530.29</v>
      </c>
      <c r="P192">
        <v>531.40990444640704</v>
      </c>
      <c r="Q192">
        <v>478.00438357607601</v>
      </c>
      <c r="R192">
        <v>40.437073041213303</v>
      </c>
      <c r="S192" s="1">
        <f>(Table2[[#This Row],[Close Price]]-Table2[[#This Row],[20D EMA]])/Table2[[#This Row],[20D EMA]]</f>
        <v>-2.4118878349582238E-2</v>
      </c>
      <c r="T192" s="1">
        <f>(Table2[[#This Row],[Close Price]]-Table2[[#This Row],[50D EMA]])/Table2[[#This Row],[50D EMA]]</f>
        <v>-2.6175470818327325E-2</v>
      </c>
      <c r="U192" s="1">
        <f>(Table2[[#This Row],[Close Price]]-Table2[[#This Row],[200D EMA]])/Table2[[#This Row],[200D EMA]]</f>
        <v>8.2626054866792101E-2</v>
      </c>
      <c r="V192">
        <v>0.35452083354869801</v>
      </c>
      <c r="W192">
        <v>509</v>
      </c>
      <c r="X192">
        <v>523.04999999999995</v>
      </c>
      <c r="Y192">
        <v>509</v>
      </c>
      <c r="Z192">
        <v>523.04999999999995</v>
      </c>
      <c r="AA192">
        <v>508.05</v>
      </c>
      <c r="AB192">
        <v>573.20000000000005</v>
      </c>
      <c r="AC192" s="1">
        <f>(Table2[[#This Row],[Close Price]]/Table2[[#This Row],[Day Low]])-1</f>
        <v>1.6699410609037235E-2</v>
      </c>
      <c r="AD192" s="1">
        <f>(Table2[[#This Row],[Day High]]/Table2[[#This Row],[Close Price]])-1</f>
        <v>1.0724637681159388E-2</v>
      </c>
      <c r="AE192" s="1">
        <f>(Table2[[#This Row],[Close Price]]/Table2[[#This Row],[Current Week Low]])-1</f>
        <v>1.6699410609037235E-2</v>
      </c>
      <c r="AF192" s="1">
        <f>(Table2[[#This Row],[Current Week High]]/Table2[[#This Row],[Close Price]])-1</f>
        <v>1.0724637681159388E-2</v>
      </c>
      <c r="AG192" s="1">
        <f>(Table2[[#This Row],[Close Price]]/Table2[[#This Row],[Current Month Low]])-1</f>
        <v>1.8600531443755619E-2</v>
      </c>
      <c r="AH192" s="1">
        <f>(Table2[[#This Row],[Current Month High]]/Table2[[#This Row],[Close Price]])-1</f>
        <v>0.10763285024154601</v>
      </c>
      <c r="AI192">
        <v>15.140096618357401</v>
      </c>
      <c r="AJ192">
        <v>55.405405405405297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0.02</v>
      </c>
      <c r="AM192" t="s">
        <v>3192</v>
      </c>
      <c r="AN192">
        <v>-3.83</v>
      </c>
      <c r="AO192" t="s">
        <v>3191</v>
      </c>
      <c r="AP192">
        <v>0.14351421736629899</v>
      </c>
      <c r="AQ192">
        <f>(Table2[[#This Row],[Sharpe Ratio]]-AVERAGE(Table2[Sharpe Ratio]))/_xlfn.STDEV.P(Table2[Sharpe Ratio])</f>
        <v>0.91758581241129433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332</v>
      </c>
      <c r="AT192">
        <f>_xlfn.RANK.AVG(Table2[[#This Row],[6M Return vs Nifty Z-Score]],Table2[6M Return vs Nifty Z-Score])</f>
        <v>246</v>
      </c>
      <c r="AU192">
        <f>_xlfn.RANK.AVG(Table2[[#This Row],[Sharpe Ratio Z-Score]],Table2[Sharpe Ratio Z-Score])</f>
        <v>125</v>
      </c>
      <c r="AV192">
        <f>(Table2[[#This Row],[Rank 1Y]]+Table2[[#This Row],[Rank 6M]]+Table2[[#This Row],[Rank Sharpe]])/3</f>
        <v>234.33333333333334</v>
      </c>
    </row>
    <row r="193" spans="1:48" x14ac:dyDescent="0.3">
      <c r="A193" t="s">
        <v>1336</v>
      </c>
      <c r="B193" t="s">
        <v>1337</v>
      </c>
      <c r="C193" t="s">
        <v>3158</v>
      </c>
      <c r="D193" t="s">
        <v>114</v>
      </c>
      <c r="E193">
        <v>8511.644313285</v>
      </c>
      <c r="F193">
        <v>4301.6499999999996</v>
      </c>
      <c r="G193">
        <v>102.744662936677</v>
      </c>
      <c r="H193">
        <f>(Table2[[#This Row],[1Y Return vs Nifty]]-AVERAGE(Table2[1Y Return vs Nifty]))/_xlfn.STDEV.P(Table2[1Y Return vs Nifty])</f>
        <v>1.2324886036844069</v>
      </c>
      <c r="I193">
        <v>17.808235986161201</v>
      </c>
      <c r="J193">
        <f>(Table2[[#This Row],[1M Return vs Nifty]]-AVERAGE(Table2[1M Return vs Nifty]))/_xlfn.STDEV.P(Table2[1M Return vs Nifty])</f>
        <v>1.8638506172093545</v>
      </c>
      <c r="K193">
        <v>97.518942226256101</v>
      </c>
      <c r="L193">
        <f>(Table2[[#This Row],[6M Return vs Nifty]]-AVERAGE(Table2[6M Return vs Nifty]))/_xlfn.STDEV.P(Table2[6M Return vs Nifty])</f>
        <v>3.021145496738209</v>
      </c>
      <c r="M193">
        <v>-3.0550946523750899</v>
      </c>
      <c r="N193">
        <f>(Table2[[#This Row],[1W Return vs Nifty]]-AVERAGE(Table2[1W Return vs Nifty]))/_xlfn.STDEV.P(Table2[1W Return vs Nifty])</f>
        <v>-0.63494743173549995</v>
      </c>
      <c r="O193">
        <v>4229.55</v>
      </c>
      <c r="P193">
        <v>3917.9454879597902</v>
      </c>
      <c r="Q193">
        <v>3043.3472021586699</v>
      </c>
      <c r="R193">
        <v>50.290119811725297</v>
      </c>
      <c r="S193" s="1">
        <f>(Table2[[#This Row],[Close Price]]-Table2[[#This Row],[20D EMA]])/Table2[[#This Row],[20D EMA]]</f>
        <v>1.7046730739676667E-2</v>
      </c>
      <c r="T193" s="1">
        <f>(Table2[[#This Row],[Close Price]]-Table2[[#This Row],[50D EMA]])/Table2[[#This Row],[50D EMA]]</f>
        <v>9.7935132895383317E-2</v>
      </c>
      <c r="U193" s="1">
        <f>(Table2[[#This Row],[Close Price]]-Table2[[#This Row],[200D EMA]])/Table2[[#This Row],[200D EMA]]</f>
        <v>0.413460152344368</v>
      </c>
      <c r="V193">
        <v>0.94754857986257401</v>
      </c>
      <c r="W193">
        <v>4269</v>
      </c>
      <c r="X193">
        <v>4358.8999999999996</v>
      </c>
      <c r="Y193">
        <v>4269</v>
      </c>
      <c r="Z193">
        <v>4358.8999999999996</v>
      </c>
      <c r="AA193">
        <v>4060.5</v>
      </c>
      <c r="AB193">
        <v>4500</v>
      </c>
      <c r="AC193" s="1">
        <f>(Table2[[#This Row],[Close Price]]/Table2[[#This Row],[Day Low]])-1</f>
        <v>7.6481611618646195E-3</v>
      </c>
      <c r="AD193" s="1">
        <f>(Table2[[#This Row],[Day High]]/Table2[[#This Row],[Close Price]])-1</f>
        <v>1.3308846605372349E-2</v>
      </c>
      <c r="AE193" s="1">
        <f>(Table2[[#This Row],[Close Price]]/Table2[[#This Row],[Current Week Low]])-1</f>
        <v>7.6481611618646195E-3</v>
      </c>
      <c r="AF193" s="1">
        <f>(Table2[[#This Row],[Current Week High]]/Table2[[#This Row],[Close Price]])-1</f>
        <v>1.3308846605372349E-2</v>
      </c>
      <c r="AG193" s="1">
        <f>(Table2[[#This Row],[Close Price]]/Table2[[#This Row],[Current Month Low]])-1</f>
        <v>5.9389237778598503E-2</v>
      </c>
      <c r="AH193" s="1">
        <f>(Table2[[#This Row],[Current Month High]]/Table2[[#This Row],[Close Price]])-1</f>
        <v>4.6110213522718047E-2</v>
      </c>
      <c r="AI193">
        <v>4.6110213522718002</v>
      </c>
      <c r="AJ193">
        <v>169.69592476489001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0.24</v>
      </c>
      <c r="AM193" t="s">
        <v>3192</v>
      </c>
      <c r="AN193">
        <v>-2.0099999999999998</v>
      </c>
      <c r="AO193" t="s">
        <v>3191</v>
      </c>
      <c r="AP193">
        <v>-1.6694375257862999E-2</v>
      </c>
      <c r="AQ193">
        <f>(Table2[[#This Row],[Sharpe Ratio]]-AVERAGE(Table2[Sharpe Ratio]))/_xlfn.STDEV.P(Table2[Sharpe Ratio])</f>
        <v>-0.95054466750415623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4.531992618392314</v>
      </c>
      <c r="AS193">
        <f>_xlfn.RANK.AVG(Table2[[#This Row],[1Y Return vs Nifty Z-Score]],Table2[1Y Return vs Nifty Z-Score])</f>
        <v>78</v>
      </c>
      <c r="AT193">
        <f>_xlfn.RANK.AVG(Table2[[#This Row],[6M Return vs Nifty Z-Score]],Table2[6M Return vs Nifty Z-Score])</f>
        <v>12</v>
      </c>
      <c r="AU193">
        <f>_xlfn.RANK.AVG(Table2[[#This Row],[Sharpe Ratio Z-Score]],Table2[Sharpe Ratio Z-Score])</f>
        <v>613</v>
      </c>
      <c r="AV193">
        <f>(Table2[[#This Row],[Rank 1Y]]+Table2[[#This Row],[Rank 6M]]+Table2[[#This Row],[Rank Sharpe]])/3</f>
        <v>234.33333333333334</v>
      </c>
    </row>
    <row r="194" spans="1:48" x14ac:dyDescent="0.3">
      <c r="A194" t="s">
        <v>563</v>
      </c>
      <c r="B194" t="s">
        <v>564</v>
      </c>
      <c r="C194" t="s">
        <v>3146</v>
      </c>
      <c r="D194" t="s">
        <v>222</v>
      </c>
      <c r="E194">
        <v>35650.457467519998</v>
      </c>
      <c r="F194">
        <v>7046.2</v>
      </c>
      <c r="G194">
        <v>98.093841691219794</v>
      </c>
      <c r="H194">
        <f>(Table2[[#This Row],[1Y Return vs Nifty]]-AVERAGE(Table2[1Y Return vs Nifty]))/_xlfn.STDEV.P(Table2[1Y Return vs Nifty])</f>
        <v>1.1556762217479279</v>
      </c>
      <c r="I194">
        <v>3.9345963229718302</v>
      </c>
      <c r="J194">
        <f>(Table2[[#This Row],[1M Return vs Nifty]]-AVERAGE(Table2[1M Return vs Nifty]))/_xlfn.STDEV.P(Table2[1M Return vs Nifty])</f>
        <v>0.2826536271129918</v>
      </c>
      <c r="K194">
        <v>-8.4366753744212293</v>
      </c>
      <c r="L194">
        <f>(Table2[[#This Row],[6M Return vs Nifty]]-AVERAGE(Table2[6M Return vs Nifty]))/_xlfn.STDEV.P(Table2[6M Return vs Nifty])</f>
        <v>-0.47703620569240701</v>
      </c>
      <c r="M194">
        <v>-2.0715059165716601</v>
      </c>
      <c r="N194">
        <f>(Table2[[#This Row],[1W Return vs Nifty]]-AVERAGE(Table2[1W Return vs Nifty]))/_xlfn.STDEV.P(Table2[1W Return vs Nifty])</f>
        <v>-0.44655504993813933</v>
      </c>
      <c r="O194">
        <v>6858.2</v>
      </c>
      <c r="P194">
        <v>6768.8889446353596</v>
      </c>
      <c r="Q194">
        <v>6108.8626428563603</v>
      </c>
      <c r="R194">
        <v>60.710966644474603</v>
      </c>
      <c r="S194" s="1">
        <f>(Table2[[#This Row],[Close Price]]-Table2[[#This Row],[20D EMA]])/Table2[[#This Row],[20D EMA]]</f>
        <v>2.7412440582076932E-2</v>
      </c>
      <c r="T194" s="1">
        <f>(Table2[[#This Row],[Close Price]]-Table2[[#This Row],[50D EMA]])/Table2[[#This Row],[50D EMA]]</f>
        <v>4.0968474683636423E-2</v>
      </c>
      <c r="U194" s="1">
        <f>(Table2[[#This Row],[Close Price]]-Table2[[#This Row],[200D EMA]])/Table2[[#This Row],[200D EMA]]</f>
        <v>0.15343893158896804</v>
      </c>
      <c r="V194">
        <v>1.89480286638337</v>
      </c>
      <c r="W194">
        <v>7008.55</v>
      </c>
      <c r="X194">
        <v>7465.1</v>
      </c>
      <c r="Y194">
        <v>7008.55</v>
      </c>
      <c r="Z194">
        <v>7465.1</v>
      </c>
      <c r="AA194">
        <v>6351.5</v>
      </c>
      <c r="AB194">
        <v>7545</v>
      </c>
      <c r="AC194" s="1">
        <f>(Table2[[#This Row],[Close Price]]/Table2[[#This Row],[Day Low]])-1</f>
        <v>5.3720099021907775E-3</v>
      </c>
      <c r="AD194" s="1">
        <f>(Table2[[#This Row],[Day High]]/Table2[[#This Row],[Close Price]])-1</f>
        <v>5.9450483948795263E-2</v>
      </c>
      <c r="AE194" s="1">
        <f>(Table2[[#This Row],[Close Price]]/Table2[[#This Row],[Current Week Low]])-1</f>
        <v>5.3720099021907775E-3</v>
      </c>
      <c r="AF194" s="1">
        <f>(Table2[[#This Row],[Current Week High]]/Table2[[#This Row],[Close Price]])-1</f>
        <v>5.9450483948795263E-2</v>
      </c>
      <c r="AG194" s="1">
        <f>(Table2[[#This Row],[Close Price]]/Table2[[#This Row],[Current Month Low]])-1</f>
        <v>0.10937573801464229</v>
      </c>
      <c r="AH194" s="1">
        <f>(Table2[[#This Row],[Current Month High]]/Table2[[#This Row],[Close Price]])-1</f>
        <v>7.078992932360717E-2</v>
      </c>
      <c r="AI194">
        <v>38.4696715960375</v>
      </c>
      <c r="AJ194">
        <v>144.235701906412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</v>
      </c>
      <c r="AM194" t="s">
        <v>3192</v>
      </c>
      <c r="AN194">
        <v>5.49</v>
      </c>
      <c r="AO194" t="s">
        <v>3192</v>
      </c>
      <c r="AP194">
        <v>0.13811608633820799</v>
      </c>
      <c r="AQ194">
        <f>(Table2[[#This Row],[Sharpe Ratio]]-AVERAGE(Table2[Sharpe Ratio]))/_xlfn.STDEV.P(Table2[Sharpe Ratio])</f>
        <v>0.85464029280479326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1.3693788860351668</v>
      </c>
      <c r="AS194">
        <f>_xlfn.RANK.AVG(Table2[[#This Row],[1Y Return vs Nifty Z-Score]],Table2[1Y Return vs Nifty Z-Score])</f>
        <v>89</v>
      </c>
      <c r="AT194">
        <f>_xlfn.RANK.AVG(Table2[[#This Row],[6M Return vs Nifty Z-Score]],Table2[6M Return vs Nifty Z-Score])</f>
        <v>482</v>
      </c>
      <c r="AU194">
        <f>_xlfn.RANK.AVG(Table2[[#This Row],[Sharpe Ratio Z-Score]],Table2[Sharpe Ratio Z-Score])</f>
        <v>133</v>
      </c>
      <c r="AV194">
        <f>(Table2[[#This Row],[Rank 1Y]]+Table2[[#This Row],[Rank 6M]]+Table2[[#This Row],[Rank Sharpe]])/3</f>
        <v>234.66666666666666</v>
      </c>
    </row>
    <row r="195" spans="1:48" x14ac:dyDescent="0.3">
      <c r="A195" t="s">
        <v>813</v>
      </c>
      <c r="B195" t="s">
        <v>814</v>
      </c>
      <c r="C195" t="s">
        <v>3155</v>
      </c>
      <c r="D195" t="s">
        <v>552</v>
      </c>
      <c r="E195">
        <v>19667.235070275001</v>
      </c>
      <c r="F195">
        <v>1285.95</v>
      </c>
      <c r="G195">
        <v>16.524028214641</v>
      </c>
      <c r="H195">
        <f>(Table2[[#This Row],[1Y Return vs Nifty]]-AVERAGE(Table2[1Y Return vs Nifty]))/_xlfn.STDEV.P(Table2[1Y Return vs Nifty])</f>
        <v>-0.19152061437436771</v>
      </c>
      <c r="I195">
        <v>-1.1239340519396099</v>
      </c>
      <c r="J195">
        <f>(Table2[[#This Row],[1M Return vs Nifty]]-AVERAGE(Table2[1M Return vs Nifty]))/_xlfn.STDEV.P(Table2[1M Return vs Nifty])</f>
        <v>-0.29387374402403788</v>
      </c>
      <c r="K195">
        <v>19.580576673674098</v>
      </c>
      <c r="L195">
        <f>(Table2[[#This Row],[6M Return vs Nifty]]-AVERAGE(Table2[6M Return vs Nifty]))/_xlfn.STDEV.P(Table2[6M Return vs Nifty])</f>
        <v>0.44796843952054527</v>
      </c>
      <c r="M195">
        <v>2.9377407905491202</v>
      </c>
      <c r="N195">
        <f>(Table2[[#This Row],[1W Return vs Nifty]]-AVERAGE(Table2[1W Return vs Nifty]))/_xlfn.STDEV.P(Table2[1W Return vs Nifty])</f>
        <v>0.51289465074821405</v>
      </c>
      <c r="O195">
        <v>1350.63</v>
      </c>
      <c r="P195">
        <v>1396.3401191268899</v>
      </c>
      <c r="Q195">
        <v>1286.76161950286</v>
      </c>
      <c r="R195">
        <v>33.894226351166203</v>
      </c>
      <c r="S195" s="1">
        <f>(Table2[[#This Row],[Close Price]]-Table2[[#This Row],[20D EMA]])/Table2[[#This Row],[20D EMA]]</f>
        <v>-4.7888763021701031E-2</v>
      </c>
      <c r="T195" s="1">
        <f>(Table2[[#This Row],[Close Price]]-Table2[[#This Row],[50D EMA]])/Table2[[#This Row],[50D EMA]]</f>
        <v>-7.9056755309669921E-2</v>
      </c>
      <c r="U195" s="1">
        <f>(Table2[[#This Row],[Close Price]]-Table2[[#This Row],[200D EMA]])/Table2[[#This Row],[200D EMA]]</f>
        <v>-6.30745812245691E-4</v>
      </c>
      <c r="V195">
        <v>0.96621288687808904</v>
      </c>
      <c r="W195">
        <v>1280</v>
      </c>
      <c r="X195">
        <v>1333.05</v>
      </c>
      <c r="Y195">
        <v>1280</v>
      </c>
      <c r="Z195">
        <v>1333.05</v>
      </c>
      <c r="AA195">
        <v>1267.2</v>
      </c>
      <c r="AB195">
        <v>1445</v>
      </c>
      <c r="AC195" s="1">
        <f>(Table2[[#This Row],[Close Price]]/Table2[[#This Row],[Day Low]])-1</f>
        <v>4.6484374999999911E-3</v>
      </c>
      <c r="AD195" s="1">
        <f>(Table2[[#This Row],[Day High]]/Table2[[#This Row],[Close Price]])-1</f>
        <v>3.6626618453283522E-2</v>
      </c>
      <c r="AE195" s="1">
        <f>(Table2[[#This Row],[Close Price]]/Table2[[#This Row],[Current Week Low]])-1</f>
        <v>4.6484374999999911E-3</v>
      </c>
      <c r="AF195" s="1">
        <f>(Table2[[#This Row],[Current Week High]]/Table2[[#This Row],[Close Price]])-1</f>
        <v>3.6626618453283522E-2</v>
      </c>
      <c r="AG195" s="1">
        <f>(Table2[[#This Row],[Close Price]]/Table2[[#This Row],[Current Month Low]])-1</f>
        <v>1.4796401515151603E-2</v>
      </c>
      <c r="AH195" s="1">
        <f>(Table2[[#This Row],[Current Month High]]/Table2[[#This Row],[Close Price]])-1</f>
        <v>0.12368288036082276</v>
      </c>
      <c r="AI195">
        <v>32.197985924802602</v>
      </c>
      <c r="AJ195">
        <v>54.700751879699197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-0.17</v>
      </c>
      <c r="AM195" t="s">
        <v>3191</v>
      </c>
      <c r="AN195">
        <v>-6.87</v>
      </c>
      <c r="AO195" t="s">
        <v>3191</v>
      </c>
      <c r="AP195">
        <v>0.122025859353788</v>
      </c>
      <c r="AQ195">
        <f>(Table2[[#This Row],[Sharpe Ratio]]-AVERAGE(Table2[Sharpe Ratio]))/_xlfn.STDEV.P(Table2[Sharpe Ratio])</f>
        <v>0.66701837461674396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360</v>
      </c>
      <c r="AT195">
        <f>_xlfn.RANK.AVG(Table2[[#This Row],[6M Return vs Nifty Z-Score]],Table2[6M Return vs Nifty Z-Score])</f>
        <v>177</v>
      </c>
      <c r="AU195">
        <f>_xlfn.RANK.AVG(Table2[[#This Row],[Sharpe Ratio Z-Score]],Table2[Sharpe Ratio Z-Score])</f>
        <v>172</v>
      </c>
      <c r="AV195">
        <f>(Table2[[#This Row],[Rank 1Y]]+Table2[[#This Row],[Rank 6M]]+Table2[[#This Row],[Rank Sharpe]])/3</f>
        <v>236.33333333333334</v>
      </c>
    </row>
    <row r="196" spans="1:48" x14ac:dyDescent="0.3">
      <c r="A196" t="s">
        <v>1731</v>
      </c>
      <c r="B196" t="s">
        <v>1732</v>
      </c>
      <c r="C196" t="s">
        <v>3150</v>
      </c>
      <c r="D196" t="s">
        <v>51</v>
      </c>
      <c r="E196">
        <v>4712.6852482049999</v>
      </c>
      <c r="F196">
        <v>189.09</v>
      </c>
      <c r="G196">
        <v>73.714399909495597</v>
      </c>
      <c r="H196">
        <f>(Table2[[#This Row],[1Y Return vs Nifty]]-AVERAGE(Table2[1Y Return vs Nifty]))/_xlfn.STDEV.P(Table2[1Y Return vs Nifty])</f>
        <v>0.75302841081236616</v>
      </c>
      <c r="I196">
        <v>14.586078026372199</v>
      </c>
      <c r="J196">
        <f>(Table2[[#This Row],[1M Return vs Nifty]]-AVERAGE(Table2[1M Return vs Nifty]))/_xlfn.STDEV.P(Table2[1M Return vs Nifty])</f>
        <v>1.4966170295336196</v>
      </c>
      <c r="K196">
        <v>41.401790398968302</v>
      </c>
      <c r="L196">
        <f>(Table2[[#This Row],[6M Return vs Nifty]]-AVERAGE(Table2[6M Return vs Nifty]))/_xlfn.STDEV.P(Table2[6M Return vs Nifty])</f>
        <v>1.1684075470187401</v>
      </c>
      <c r="M196">
        <v>1.4734790395794499</v>
      </c>
      <c r="N196">
        <f>(Table2[[#This Row],[1W Return vs Nifty]]-AVERAGE(Table2[1W Return vs Nifty]))/_xlfn.STDEV.P(Table2[1W Return vs Nifty])</f>
        <v>0.23243621441341689</v>
      </c>
      <c r="O196">
        <v>194.07</v>
      </c>
      <c r="P196">
        <v>180.50030858317899</v>
      </c>
      <c r="Q196">
        <v>144.84173327098401</v>
      </c>
      <c r="R196">
        <v>39.217244226128997</v>
      </c>
      <c r="S196" s="1">
        <f>(Table2[[#This Row],[Close Price]]-Table2[[#This Row],[20D EMA]])/Table2[[#This Row],[20D EMA]]</f>
        <v>-2.5660844025351626E-2</v>
      </c>
      <c r="T196" s="1">
        <f>(Table2[[#This Row],[Close Price]]-Table2[[#This Row],[50D EMA]])/Table2[[#This Row],[50D EMA]]</f>
        <v>4.7588236741781913E-2</v>
      </c>
      <c r="U196" s="1">
        <f>(Table2[[#This Row],[Close Price]]-Table2[[#This Row],[200D EMA]])/Table2[[#This Row],[200D EMA]]</f>
        <v>0.30549390517325575</v>
      </c>
      <c r="V196">
        <v>0.22568288618702401</v>
      </c>
      <c r="W196">
        <v>184</v>
      </c>
      <c r="X196">
        <v>199</v>
      </c>
      <c r="Y196">
        <v>184</v>
      </c>
      <c r="Z196">
        <v>199</v>
      </c>
      <c r="AA196">
        <v>184</v>
      </c>
      <c r="AB196">
        <v>240.7</v>
      </c>
      <c r="AC196" s="1">
        <f>(Table2[[#This Row],[Close Price]]/Table2[[#This Row],[Day Low]])-1</f>
        <v>2.7663043478260985E-2</v>
      </c>
      <c r="AD196" s="1">
        <f>(Table2[[#This Row],[Day High]]/Table2[[#This Row],[Close Price]])-1</f>
        <v>5.2408905812047157E-2</v>
      </c>
      <c r="AE196" s="1">
        <f>(Table2[[#This Row],[Close Price]]/Table2[[#This Row],[Current Week Low]])-1</f>
        <v>2.7663043478260985E-2</v>
      </c>
      <c r="AF196" s="1">
        <f>(Table2[[#This Row],[Current Week High]]/Table2[[#This Row],[Close Price]])-1</f>
        <v>5.2408905812047157E-2</v>
      </c>
      <c r="AG196" s="1">
        <f>(Table2[[#This Row],[Close Price]]/Table2[[#This Row],[Current Month Low]])-1</f>
        <v>2.7663043478260985E-2</v>
      </c>
      <c r="AH196" s="1">
        <f>(Table2[[#This Row],[Current Month High]]/Table2[[#This Row],[Close Price]])-1</f>
        <v>0.27293881220582783</v>
      </c>
      <c r="AI196">
        <v>27.293881220582701</v>
      </c>
      <c r="AJ196">
        <v>108.478500551267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0.26</v>
      </c>
      <c r="AM196" t="s">
        <v>3192</v>
      </c>
      <c r="AN196">
        <v>-12.8</v>
      </c>
      <c r="AO196" t="s">
        <v>3191</v>
      </c>
      <c r="AP196">
        <v>3.6571396330949998E-3</v>
      </c>
      <c r="AQ196">
        <f>(Table2[[#This Row],[Sharpe Ratio]]-AVERAGE(Table2[Sharpe Ratio]))/_xlfn.STDEV.P(Table2[Sharpe Ratio])</f>
        <v>-0.71323351797397883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2.9372556838041639</v>
      </c>
      <c r="AS196">
        <f>_xlfn.RANK.AVG(Table2[[#This Row],[1Y Return vs Nifty Z-Score]],Table2[1Y Return vs Nifty Z-Score])</f>
        <v>129</v>
      </c>
      <c r="AT196">
        <f>_xlfn.RANK.AVG(Table2[[#This Row],[6M Return vs Nifty Z-Score]],Table2[6M Return vs Nifty Z-Score])</f>
        <v>74</v>
      </c>
      <c r="AU196">
        <f>_xlfn.RANK.AVG(Table2[[#This Row],[Sharpe Ratio Z-Score]],Table2[Sharpe Ratio Z-Score])</f>
        <v>511</v>
      </c>
      <c r="AV196">
        <f>(Table2[[#This Row],[Rank 1Y]]+Table2[[#This Row],[Rank 6M]]+Table2[[#This Row],[Rank Sharpe]])/3</f>
        <v>238</v>
      </c>
    </row>
    <row r="197" spans="1:48" x14ac:dyDescent="0.3">
      <c r="A197" t="s">
        <v>1024</v>
      </c>
      <c r="B197" t="s">
        <v>1025</v>
      </c>
      <c r="C197" t="s">
        <v>3150</v>
      </c>
      <c r="D197" t="s">
        <v>51</v>
      </c>
      <c r="E197">
        <v>13636.215906879999</v>
      </c>
      <c r="F197">
        <v>1112.9000000000001</v>
      </c>
      <c r="G197">
        <v>52.970244071902599</v>
      </c>
      <c r="H197">
        <f>(Table2[[#This Row],[1Y Return vs Nifty]]-AVERAGE(Table2[1Y Return vs Nifty]))/_xlfn.STDEV.P(Table2[1Y Return vs Nifty])</f>
        <v>0.41042052780602062</v>
      </c>
      <c r="I197">
        <v>-1.76847891176489</v>
      </c>
      <c r="J197">
        <f>(Table2[[#This Row],[1M Return vs Nifty]]-AVERAGE(Table2[1M Return vs Nifty]))/_xlfn.STDEV.P(Table2[1M Return vs Nifty])</f>
        <v>-0.36733337084726508</v>
      </c>
      <c r="K197">
        <v>20.665398837455299</v>
      </c>
      <c r="L197">
        <f>(Table2[[#This Row],[6M Return vs Nifty]]-AVERAGE(Table2[6M Return vs Nifty]))/_xlfn.STDEV.P(Table2[6M Return vs Nifty])</f>
        <v>0.48378442672032473</v>
      </c>
      <c r="M197">
        <v>-2.8569526923915101</v>
      </c>
      <c r="N197">
        <f>(Table2[[#This Row],[1W Return vs Nifty]]-AVERAGE(Table2[1W Return vs Nifty]))/_xlfn.STDEV.P(Table2[1W Return vs Nifty])</f>
        <v>-0.59699616774017494</v>
      </c>
      <c r="O197">
        <v>1147.3800000000001</v>
      </c>
      <c r="P197">
        <v>1101.9537248055101</v>
      </c>
      <c r="Q197">
        <v>916.81784730918002</v>
      </c>
      <c r="R197">
        <v>38.096989425170896</v>
      </c>
      <c r="S197" s="1">
        <f>(Table2[[#This Row],[Close Price]]-Table2[[#This Row],[20D EMA]])/Table2[[#This Row],[20D EMA]]</f>
        <v>-3.0051072879081049E-2</v>
      </c>
      <c r="T197" s="1">
        <f>(Table2[[#This Row],[Close Price]]-Table2[[#This Row],[50D EMA]])/Table2[[#This Row],[50D EMA]]</f>
        <v>9.9335162158664756E-3</v>
      </c>
      <c r="U197" s="1">
        <f>(Table2[[#This Row],[Close Price]]-Table2[[#This Row],[200D EMA]])/Table2[[#This Row],[200D EMA]]</f>
        <v>0.2138725301501411</v>
      </c>
      <c r="V197">
        <v>0.42145569022941298</v>
      </c>
      <c r="W197">
        <v>1105.05</v>
      </c>
      <c r="X197">
        <v>1144.95</v>
      </c>
      <c r="Y197">
        <v>1105.05</v>
      </c>
      <c r="Z197">
        <v>1144.95</v>
      </c>
      <c r="AA197">
        <v>1054.05</v>
      </c>
      <c r="AB197">
        <v>1223.05</v>
      </c>
      <c r="AC197" s="1">
        <f>(Table2[[#This Row],[Close Price]]/Table2[[#This Row],[Day Low]])-1</f>
        <v>7.10375096149507E-3</v>
      </c>
      <c r="AD197" s="1">
        <f>(Table2[[#This Row],[Day High]]/Table2[[#This Row],[Close Price]])-1</f>
        <v>2.8798634198939688E-2</v>
      </c>
      <c r="AE197" s="1">
        <f>(Table2[[#This Row],[Close Price]]/Table2[[#This Row],[Current Week Low]])-1</f>
        <v>7.10375096149507E-3</v>
      </c>
      <c r="AF197" s="1">
        <f>(Table2[[#This Row],[Current Week High]]/Table2[[#This Row],[Close Price]])-1</f>
        <v>2.8798634198939688E-2</v>
      </c>
      <c r="AG197" s="1">
        <f>(Table2[[#This Row],[Close Price]]/Table2[[#This Row],[Current Month Low]])-1</f>
        <v>5.5832266021536014E-2</v>
      </c>
      <c r="AH197" s="1">
        <f>(Table2[[#This Row],[Current Month High]]/Table2[[#This Row],[Close Price]])-1</f>
        <v>9.8975649204780192E-2</v>
      </c>
      <c r="AI197">
        <v>19.965854973492601</v>
      </c>
      <c r="AJ197">
        <v>82.084424083769605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0.16</v>
      </c>
      <c r="AM197" t="s">
        <v>3192</v>
      </c>
      <c r="AN197">
        <v>-1.24</v>
      </c>
      <c r="AO197" t="s">
        <v>3191</v>
      </c>
      <c r="AP197">
        <v>5.6353512206648998E-2</v>
      </c>
      <c r="AQ197">
        <f>(Table2[[#This Row],[Sharpe Ratio]]-AVERAGE(Table2[Sharpe Ratio]))/_xlfn.STDEV.P(Table2[Sharpe Ratio])</f>
        <v>-9.8761483901631808E-2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-0.16888606796272648</v>
      </c>
      <c r="AS197">
        <f>_xlfn.RANK.AVG(Table2[[#This Row],[1Y Return vs Nifty Z-Score]],Table2[1Y Return vs Nifty Z-Score])</f>
        <v>188</v>
      </c>
      <c r="AT197">
        <f>_xlfn.RANK.AVG(Table2[[#This Row],[6M Return vs Nifty Z-Score]],Table2[6M Return vs Nifty Z-Score])</f>
        <v>172</v>
      </c>
      <c r="AU197">
        <f>_xlfn.RANK.AVG(Table2[[#This Row],[Sharpe Ratio Z-Score]],Table2[Sharpe Ratio Z-Score])</f>
        <v>358</v>
      </c>
      <c r="AV197">
        <f>(Table2[[#This Row],[Rank 1Y]]+Table2[[#This Row],[Rank 6M]]+Table2[[#This Row],[Rank Sharpe]])/3</f>
        <v>239.33333333333334</v>
      </c>
    </row>
    <row r="198" spans="1:48" x14ac:dyDescent="0.3">
      <c r="A198" t="s">
        <v>888</v>
      </c>
      <c r="B198" t="s">
        <v>889</v>
      </c>
      <c r="C198" t="s">
        <v>3148</v>
      </c>
      <c r="D198" t="s">
        <v>890</v>
      </c>
      <c r="E198">
        <v>17227.892555679999</v>
      </c>
      <c r="F198">
        <v>2838.8</v>
      </c>
      <c r="G198">
        <v>87.274190440243302</v>
      </c>
      <c r="H198">
        <f>(Table2[[#This Row],[1Y Return vs Nifty]]-AVERAGE(Table2[1Y Return vs Nifty]))/_xlfn.STDEV.P(Table2[1Y Return vs Nifty])</f>
        <v>0.97698021507571164</v>
      </c>
      <c r="I198">
        <v>11.010900975199601</v>
      </c>
      <c r="J198">
        <f>(Table2[[#This Row],[1M Return vs Nifty]]-AVERAGE(Table2[1M Return vs Nifty]))/_xlfn.STDEV.P(Table2[1M Return vs Nifty])</f>
        <v>1.0891493909315559</v>
      </c>
      <c r="K198">
        <v>45.254287244511502</v>
      </c>
      <c r="L198">
        <f>(Table2[[#This Row],[6M Return vs Nifty]]-AVERAGE(Table2[6M Return vs Nifty]))/_xlfn.STDEV.P(Table2[6M Return vs Nifty])</f>
        <v>1.295599802407611</v>
      </c>
      <c r="M198">
        <v>10.013322070244699</v>
      </c>
      <c r="N198">
        <f>(Table2[[#This Row],[1W Return vs Nifty]]-AVERAGE(Table2[1W Return vs Nifty]))/_xlfn.STDEV.P(Table2[1W Return vs Nifty])</f>
        <v>1.8681212422705717</v>
      </c>
      <c r="O198">
        <v>2734.89</v>
      </c>
      <c r="P198">
        <v>2617.2091768182199</v>
      </c>
      <c r="Q198">
        <v>1991.84433513877</v>
      </c>
      <c r="R198">
        <v>59.366718709233801</v>
      </c>
      <c r="S198" s="1">
        <f>(Table2[[#This Row],[Close Price]]-Table2[[#This Row],[20D EMA]])/Table2[[#This Row],[20D EMA]]</f>
        <v>3.7994215489471357E-2</v>
      </c>
      <c r="T198" s="1">
        <f>(Table2[[#This Row],[Close Price]]-Table2[[#This Row],[50D EMA]])/Table2[[#This Row],[50D EMA]]</f>
        <v>8.4666837157881092E-2</v>
      </c>
      <c r="U198" s="1">
        <f>(Table2[[#This Row],[Close Price]]-Table2[[#This Row],[200D EMA]])/Table2[[#This Row],[200D EMA]]</f>
        <v>0.42521177479575656</v>
      </c>
      <c r="V198">
        <v>1.1729853237830701</v>
      </c>
      <c r="W198">
        <v>2821</v>
      </c>
      <c r="X198">
        <v>2967.4</v>
      </c>
      <c r="Y198">
        <v>2821</v>
      </c>
      <c r="Z198">
        <v>2967.4</v>
      </c>
      <c r="AA198">
        <v>2431.3000000000002</v>
      </c>
      <c r="AB198">
        <v>3038.6</v>
      </c>
      <c r="AC198" s="1">
        <f>(Table2[[#This Row],[Close Price]]/Table2[[#This Row],[Day Low]])-1</f>
        <v>6.3098192130450759E-3</v>
      </c>
      <c r="AD198" s="1">
        <f>(Table2[[#This Row],[Day High]]/Table2[[#This Row],[Close Price]])-1</f>
        <v>4.5300831337184766E-2</v>
      </c>
      <c r="AE198" s="1">
        <f>(Table2[[#This Row],[Close Price]]/Table2[[#This Row],[Current Week Low]])-1</f>
        <v>6.3098192130450759E-3</v>
      </c>
      <c r="AF198" s="1">
        <f>(Table2[[#This Row],[Current Week High]]/Table2[[#This Row],[Close Price]])-1</f>
        <v>4.5300831337184766E-2</v>
      </c>
      <c r="AG198" s="1">
        <f>(Table2[[#This Row],[Close Price]]/Table2[[#This Row],[Current Month Low]])-1</f>
        <v>0.16760580759264587</v>
      </c>
      <c r="AH198" s="1">
        <f>(Table2[[#This Row],[Current Month High]]/Table2[[#This Row],[Close Price]])-1</f>
        <v>7.0381851486543523E-2</v>
      </c>
      <c r="AI198">
        <v>7.0381851486543496</v>
      </c>
      <c r="AJ198">
        <v>131.62532637075699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0.28000000000000003</v>
      </c>
      <c r="AM198" t="s">
        <v>3192</v>
      </c>
      <c r="AN198">
        <v>9.18</v>
      </c>
      <c r="AO198" t="s">
        <v>3192</v>
      </c>
      <c r="AQ198">
        <f>(Table2[[#This Row],[Sharpe Ratio]]-AVERAGE(Table2[Sharpe Ratio]))/_xlfn.STDEV.P(Table2[Sharpe Ratio])</f>
        <v>-0.75587800979545683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4.4739726408899934</v>
      </c>
      <c r="AS198">
        <f>_xlfn.RANK.AVG(Table2[[#This Row],[1Y Return vs Nifty Z-Score]],Table2[1Y Return vs Nifty Z-Score])</f>
        <v>108</v>
      </c>
      <c r="AT198">
        <f>_xlfn.RANK.AVG(Table2[[#This Row],[6M Return vs Nifty Z-Score]],Table2[6M Return vs Nifty Z-Score])</f>
        <v>66</v>
      </c>
      <c r="AU198">
        <f>_xlfn.RANK.AVG(Table2[[#This Row],[Sharpe Ratio Z-Score]],Table2[Sharpe Ratio Z-Score])</f>
        <v>544.5</v>
      </c>
      <c r="AV198">
        <f>(Table2[[#This Row],[Rank 1Y]]+Table2[[#This Row],[Rank 6M]]+Table2[[#This Row],[Rank Sharpe]])/3</f>
        <v>239.5</v>
      </c>
    </row>
    <row r="199" spans="1:48" x14ac:dyDescent="0.3">
      <c r="A199" t="s">
        <v>1263</v>
      </c>
      <c r="B199" t="s">
        <v>1264</v>
      </c>
      <c r="C199" t="s">
        <v>3152</v>
      </c>
      <c r="D199" t="s">
        <v>188</v>
      </c>
      <c r="E199">
        <v>9285.4826500800009</v>
      </c>
      <c r="F199">
        <v>2107.9499999999998</v>
      </c>
      <c r="G199">
        <v>74.038000192058703</v>
      </c>
      <c r="H199">
        <f>(Table2[[#This Row],[1Y Return vs Nifty]]-AVERAGE(Table2[1Y Return vs Nifty]))/_xlfn.STDEV.P(Table2[1Y Return vs Nifty])</f>
        <v>0.75837295260125326</v>
      </c>
      <c r="I199">
        <v>2.8620686385602201</v>
      </c>
      <c r="J199">
        <f>(Table2[[#This Row],[1M Return vs Nifty]]-AVERAGE(Table2[1M Return vs Nifty]))/_xlfn.STDEV.P(Table2[1M Return vs Nifty])</f>
        <v>0.16041623393012758</v>
      </c>
      <c r="K199">
        <v>-10.0702148945952</v>
      </c>
      <c r="L199">
        <f>(Table2[[#This Row],[6M Return vs Nifty]]-AVERAGE(Table2[6M Return vs Nifty]))/_xlfn.STDEV.P(Table2[6M Return vs Nifty])</f>
        <v>-0.53096839153654241</v>
      </c>
      <c r="M199">
        <v>2.6361472765502101</v>
      </c>
      <c r="N199">
        <f>(Table2[[#This Row],[1W Return vs Nifty]]-AVERAGE(Table2[1W Return vs Nifty]))/_xlfn.STDEV.P(Table2[1W Return vs Nifty])</f>
        <v>0.45512871833289481</v>
      </c>
      <c r="O199">
        <v>2179.69</v>
      </c>
      <c r="P199">
        <v>2140.3988659901202</v>
      </c>
      <c r="Q199">
        <v>1870.33760838236</v>
      </c>
      <c r="R199">
        <v>39.797141769492697</v>
      </c>
      <c r="S199" s="1">
        <f>(Table2[[#This Row],[Close Price]]-Table2[[#This Row],[20D EMA]])/Table2[[#This Row],[20D EMA]]</f>
        <v>-3.2912937160789024E-2</v>
      </c>
      <c r="T199" s="1">
        <f>(Table2[[#This Row],[Close Price]]-Table2[[#This Row],[50D EMA]])/Table2[[#This Row],[50D EMA]]</f>
        <v>-1.5160195842801441E-2</v>
      </c>
      <c r="U199" s="1">
        <f>(Table2[[#This Row],[Close Price]]-Table2[[#This Row],[200D EMA]])/Table2[[#This Row],[200D EMA]]</f>
        <v>0.12704251390375926</v>
      </c>
      <c r="V199">
        <v>0.53872944680394796</v>
      </c>
      <c r="W199">
        <v>2101.1</v>
      </c>
      <c r="X199">
        <v>2230.1</v>
      </c>
      <c r="Y199">
        <v>2101.1</v>
      </c>
      <c r="Z199">
        <v>2230.1</v>
      </c>
      <c r="AA199">
        <v>1933</v>
      </c>
      <c r="AB199">
        <v>2277</v>
      </c>
      <c r="AC199" s="1">
        <f>(Table2[[#This Row],[Close Price]]/Table2[[#This Row],[Day Low]])-1</f>
        <v>3.2601970396457514E-3</v>
      </c>
      <c r="AD199" s="1">
        <f>(Table2[[#This Row],[Day High]]/Table2[[#This Row],[Close Price]])-1</f>
        <v>5.7947294765056112E-2</v>
      </c>
      <c r="AE199" s="1">
        <f>(Table2[[#This Row],[Close Price]]/Table2[[#This Row],[Current Week Low]])-1</f>
        <v>3.2601970396457514E-3</v>
      </c>
      <c r="AF199" s="1">
        <f>(Table2[[#This Row],[Current Week High]]/Table2[[#This Row],[Close Price]])-1</f>
        <v>5.7947294765056112E-2</v>
      </c>
      <c r="AG199" s="1">
        <f>(Table2[[#This Row],[Close Price]]/Table2[[#This Row],[Current Month Low]])-1</f>
        <v>9.0506983962752141E-2</v>
      </c>
      <c r="AH199" s="1">
        <f>(Table2[[#This Row],[Current Month High]]/Table2[[#This Row],[Close Price]])-1</f>
        <v>8.0196399345335623E-2</v>
      </c>
      <c r="AI199">
        <v>13.807253492729901</v>
      </c>
      <c r="AJ199">
        <v>122.146696174517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0.11</v>
      </c>
      <c r="AM199" t="s">
        <v>3192</v>
      </c>
      <c r="AN199">
        <v>1.36</v>
      </c>
      <c r="AO199" t="s">
        <v>3192</v>
      </c>
      <c r="AP199">
        <v>0.16012235882150799</v>
      </c>
      <c r="AQ199">
        <f>(Table2[[#This Row],[Sharpe Ratio]]-AVERAGE(Table2[Sharpe Ratio]))/_xlfn.STDEV.P(Table2[Sharpe Ratio])</f>
        <v>1.1112469310755628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1.954196444403296</v>
      </c>
      <c r="AS199">
        <f>_xlfn.RANK.AVG(Table2[[#This Row],[1Y Return vs Nifty Z-Score]],Table2[1Y Return vs Nifty Z-Score])</f>
        <v>128</v>
      </c>
      <c r="AT199">
        <f>_xlfn.RANK.AVG(Table2[[#This Row],[6M Return vs Nifty Z-Score]],Table2[6M Return vs Nifty Z-Score])</f>
        <v>498</v>
      </c>
      <c r="AU199">
        <f>_xlfn.RANK.AVG(Table2[[#This Row],[Sharpe Ratio Z-Score]],Table2[Sharpe Ratio Z-Score])</f>
        <v>96</v>
      </c>
      <c r="AV199">
        <f>(Table2[[#This Row],[Rank 1Y]]+Table2[[#This Row],[Rank 6M]]+Table2[[#This Row],[Rank Sharpe]])/3</f>
        <v>240.66666666666666</v>
      </c>
    </row>
    <row r="200" spans="1:48" x14ac:dyDescent="0.3">
      <c r="A200" t="s">
        <v>504</v>
      </c>
      <c r="B200" t="s">
        <v>505</v>
      </c>
      <c r="C200" t="s">
        <v>3152</v>
      </c>
      <c r="D200" t="s">
        <v>506</v>
      </c>
      <c r="E200">
        <v>41382.25</v>
      </c>
      <c r="F200">
        <v>486.85</v>
      </c>
      <c r="G200">
        <v>66.734833349421507</v>
      </c>
      <c r="H200">
        <f>(Table2[[#This Row],[1Y Return vs Nifty]]-AVERAGE(Table2[1Y Return vs Nifty]))/_xlfn.STDEV.P(Table2[1Y Return vs Nifty])</f>
        <v>0.63775476255354513</v>
      </c>
      <c r="I200">
        <v>9.8670112982346794</v>
      </c>
      <c r="J200">
        <f>(Table2[[#This Row],[1M Return vs Nifty]]-AVERAGE(Table2[1M Return vs Nifty]))/_xlfn.STDEV.P(Table2[1M Return vs Nifty])</f>
        <v>0.95877877744227402</v>
      </c>
      <c r="K200">
        <v>-7.40825039577296</v>
      </c>
      <c r="L200">
        <f>(Table2[[#This Row],[6M Return vs Nifty]]-AVERAGE(Table2[6M Return vs Nifty]))/_xlfn.STDEV.P(Table2[6M Return vs Nifty])</f>
        <v>-0.44308220189254638</v>
      </c>
      <c r="M200">
        <v>-5.5990266581116099</v>
      </c>
      <c r="N200">
        <f>(Table2[[#This Row],[1W Return vs Nifty]]-AVERAGE(Table2[1W Return vs Nifty]))/_xlfn.STDEV.P(Table2[1W Return vs Nifty])</f>
        <v>-1.1222012932793348</v>
      </c>
      <c r="O200">
        <v>500.42</v>
      </c>
      <c r="P200">
        <v>498.94731981760702</v>
      </c>
      <c r="Q200">
        <v>445.69802784375997</v>
      </c>
      <c r="R200">
        <v>37.902454777882497</v>
      </c>
      <c r="S200" s="1">
        <f>(Table2[[#This Row],[Close Price]]-Table2[[#This Row],[20D EMA]])/Table2[[#This Row],[20D EMA]]</f>
        <v>-2.7117221533911499E-2</v>
      </c>
      <c r="T200" s="1">
        <f>(Table2[[#This Row],[Close Price]]-Table2[[#This Row],[50D EMA]])/Table2[[#This Row],[50D EMA]]</f>
        <v>-2.424568554056818E-2</v>
      </c>
      <c r="U200" s="1">
        <f>(Table2[[#This Row],[Close Price]]-Table2[[#This Row],[200D EMA]])/Table2[[#This Row],[200D EMA]]</f>
        <v>9.2331510541630496E-2</v>
      </c>
      <c r="V200">
        <v>1.4954299534995099</v>
      </c>
      <c r="W200">
        <v>485.1</v>
      </c>
      <c r="X200">
        <v>498.65</v>
      </c>
      <c r="Y200">
        <v>485.1</v>
      </c>
      <c r="Z200">
        <v>498.65</v>
      </c>
      <c r="AA200">
        <v>473.85</v>
      </c>
      <c r="AB200">
        <v>534.4</v>
      </c>
      <c r="AC200" s="1">
        <f>(Table2[[#This Row],[Close Price]]/Table2[[#This Row],[Day Low]])-1</f>
        <v>3.6075036075036149E-3</v>
      </c>
      <c r="AD200" s="1">
        <f>(Table2[[#This Row],[Day High]]/Table2[[#This Row],[Close Price]])-1</f>
        <v>2.4237444798192342E-2</v>
      </c>
      <c r="AE200" s="1">
        <f>(Table2[[#This Row],[Close Price]]/Table2[[#This Row],[Current Week Low]])-1</f>
        <v>3.6075036075036149E-3</v>
      </c>
      <c r="AF200" s="1">
        <f>(Table2[[#This Row],[Current Week High]]/Table2[[#This Row],[Close Price]])-1</f>
        <v>2.4237444798192342E-2</v>
      </c>
      <c r="AG200" s="1">
        <f>(Table2[[#This Row],[Close Price]]/Table2[[#This Row],[Current Month Low]])-1</f>
        <v>2.7434842249657088E-2</v>
      </c>
      <c r="AH200" s="1">
        <f>(Table2[[#This Row],[Current Month High]]/Table2[[#This Row],[Close Price]])-1</f>
        <v>9.7668686453733056E-2</v>
      </c>
      <c r="AI200">
        <v>27.421176953887201</v>
      </c>
      <c r="AJ200">
        <v>101.42738932560999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</v>
      </c>
      <c r="AM200" t="s">
        <v>3193</v>
      </c>
      <c r="AN200">
        <v>-1.91</v>
      </c>
      <c r="AO200" t="s">
        <v>3191</v>
      </c>
      <c r="AP200">
        <v>0.14718279150246399</v>
      </c>
      <c r="AQ200">
        <f>(Table2[[#This Row],[Sharpe Ratio]]-AVERAGE(Table2[Sharpe Ratio]))/_xlfn.STDEV.P(Table2[Sharpe Ratio])</f>
        <v>0.96036363755377518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0.9916136823777133</v>
      </c>
      <c r="AS200">
        <f>_xlfn.RANK.AVG(Table2[[#This Row],[1Y Return vs Nifty Z-Score]],Table2[1Y Return vs Nifty Z-Score])</f>
        <v>139</v>
      </c>
      <c r="AT200">
        <f>_xlfn.RANK.AVG(Table2[[#This Row],[6M Return vs Nifty Z-Score]],Table2[6M Return vs Nifty Z-Score])</f>
        <v>472</v>
      </c>
      <c r="AU200">
        <f>_xlfn.RANK.AVG(Table2[[#This Row],[Sharpe Ratio Z-Score]],Table2[Sharpe Ratio Z-Score])</f>
        <v>120</v>
      </c>
      <c r="AV200">
        <f>(Table2[[#This Row],[Rank 1Y]]+Table2[[#This Row],[Rank 6M]]+Table2[[#This Row],[Rank Sharpe]])/3</f>
        <v>243.66666666666666</v>
      </c>
    </row>
    <row r="201" spans="1:48" x14ac:dyDescent="0.3">
      <c r="A201" t="s">
        <v>1808</v>
      </c>
      <c r="B201" t="s">
        <v>1809</v>
      </c>
      <c r="C201" t="s">
        <v>3150</v>
      </c>
      <c r="D201" t="s">
        <v>51</v>
      </c>
      <c r="E201">
        <v>4342.449474</v>
      </c>
      <c r="F201">
        <v>539.54999999999995</v>
      </c>
      <c r="G201">
        <v>99.231648029281899</v>
      </c>
      <c r="H201">
        <f>(Table2[[#This Row],[1Y Return vs Nifty]]-AVERAGE(Table2[1Y Return vs Nifty]))/_xlfn.STDEV.P(Table2[1Y Return vs Nifty])</f>
        <v>1.1744680889035062</v>
      </c>
      <c r="I201">
        <v>-8.3563085621025408</v>
      </c>
      <c r="J201">
        <f>(Table2[[#This Row],[1M Return vs Nifty]]-AVERAGE(Table2[1M Return vs Nifty]))/_xlfn.STDEV.P(Table2[1M Return vs Nifty])</f>
        <v>-1.1181569951640877</v>
      </c>
      <c r="K201">
        <v>26.239930343937701</v>
      </c>
      <c r="L201">
        <f>(Table2[[#This Row],[6M Return vs Nifty]]-AVERAGE(Table2[6M Return vs Nifty]))/_xlfn.STDEV.P(Table2[6M Return vs Nifty])</f>
        <v>0.66783058262206763</v>
      </c>
      <c r="M201">
        <v>-1.8449086293226999</v>
      </c>
      <c r="N201">
        <f>(Table2[[#This Row],[1W Return vs Nifty]]-AVERAGE(Table2[1W Return vs Nifty]))/_xlfn.STDEV.P(Table2[1W Return vs Nifty])</f>
        <v>-0.40315357419962117</v>
      </c>
      <c r="O201">
        <v>568.64</v>
      </c>
      <c r="P201">
        <v>549.856518031311</v>
      </c>
      <c r="Q201">
        <v>437.73722602441097</v>
      </c>
      <c r="R201">
        <v>34.074640729775098</v>
      </c>
      <c r="S201" s="1">
        <f>(Table2[[#This Row],[Close Price]]-Table2[[#This Row],[20D EMA]])/Table2[[#This Row],[20D EMA]]</f>
        <v>-5.1157146876758638E-2</v>
      </c>
      <c r="T201" s="1">
        <f>(Table2[[#This Row],[Close Price]]-Table2[[#This Row],[50D EMA]])/Table2[[#This Row],[50D EMA]]</f>
        <v>-1.8744013562323816E-2</v>
      </c>
      <c r="U201" s="1">
        <f>(Table2[[#This Row],[Close Price]]-Table2[[#This Row],[200D EMA]])/Table2[[#This Row],[200D EMA]]</f>
        <v>0.23258879510949171</v>
      </c>
      <c r="V201">
        <v>0.33894345268012099</v>
      </c>
      <c r="W201">
        <v>537</v>
      </c>
      <c r="X201">
        <v>561.95000000000005</v>
      </c>
      <c r="Y201">
        <v>537</v>
      </c>
      <c r="Z201">
        <v>561.95000000000005</v>
      </c>
      <c r="AA201">
        <v>527</v>
      </c>
      <c r="AB201">
        <v>593.04999999999995</v>
      </c>
      <c r="AC201" s="1">
        <f>(Table2[[#This Row],[Close Price]]/Table2[[#This Row],[Day Low]])-1</f>
        <v>4.7486033519552606E-3</v>
      </c>
      <c r="AD201" s="1">
        <f>(Table2[[#This Row],[Day High]]/Table2[[#This Row],[Close Price]])-1</f>
        <v>4.1516078213326146E-2</v>
      </c>
      <c r="AE201" s="1">
        <f>(Table2[[#This Row],[Close Price]]/Table2[[#This Row],[Current Week Low]])-1</f>
        <v>4.7486033519552606E-3</v>
      </c>
      <c r="AF201" s="1">
        <f>(Table2[[#This Row],[Current Week High]]/Table2[[#This Row],[Close Price]])-1</f>
        <v>4.1516078213326146E-2</v>
      </c>
      <c r="AG201" s="1">
        <f>(Table2[[#This Row],[Close Price]]/Table2[[#This Row],[Current Month Low]])-1</f>
        <v>2.381404174573043E-2</v>
      </c>
      <c r="AH201" s="1">
        <f>(Table2[[#This Row],[Current Month High]]/Table2[[#This Row],[Close Price]])-1</f>
        <v>9.9156704661291784E-2</v>
      </c>
      <c r="AI201">
        <v>25.104253544620502</v>
      </c>
      <c r="AJ201">
        <v>129.69348659003799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0.28000000000000003</v>
      </c>
      <c r="AM201" t="s">
        <v>3192</v>
      </c>
      <c r="AN201">
        <v>-4.17</v>
      </c>
      <c r="AO201" t="s">
        <v>3191</v>
      </c>
      <c r="AP201">
        <v>2.0183641085390002E-3</v>
      </c>
      <c r="AQ201">
        <f>(Table2[[#This Row],[Sharpe Ratio]]-AVERAGE(Table2[Sharpe Ratio]))/_xlfn.STDEV.P(Table2[Sharpe Ratio])</f>
        <v>-0.73234264599899312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-0.41135454383712822</v>
      </c>
      <c r="AS201">
        <f>_xlfn.RANK.AVG(Table2[[#This Row],[1Y Return vs Nifty Z-Score]],Table2[1Y Return vs Nifty Z-Score])</f>
        <v>84</v>
      </c>
      <c r="AT201">
        <f>_xlfn.RANK.AVG(Table2[[#This Row],[6M Return vs Nifty Z-Score]],Table2[6M Return vs Nifty Z-Score])</f>
        <v>134</v>
      </c>
      <c r="AU201">
        <f>_xlfn.RANK.AVG(Table2[[#This Row],[Sharpe Ratio Z-Score]],Table2[Sharpe Ratio Z-Score])</f>
        <v>515</v>
      </c>
      <c r="AV201">
        <f>(Table2[[#This Row],[Rank 1Y]]+Table2[[#This Row],[Rank 6M]]+Table2[[#This Row],[Rank Sharpe]])/3</f>
        <v>244.33333333333334</v>
      </c>
    </row>
    <row r="202" spans="1:48" x14ac:dyDescent="0.3">
      <c r="A202" t="s">
        <v>782</v>
      </c>
      <c r="B202" t="s">
        <v>783</v>
      </c>
      <c r="C202" t="s">
        <v>3149</v>
      </c>
      <c r="D202" t="s">
        <v>209</v>
      </c>
      <c r="E202">
        <v>20746.8103026799</v>
      </c>
      <c r="F202">
        <v>1277.1500000000001</v>
      </c>
      <c r="G202">
        <v>55.202762288332899</v>
      </c>
      <c r="H202">
        <f>(Table2[[#This Row],[1Y Return vs Nifty]]-AVERAGE(Table2[1Y Return vs Nifty]))/_xlfn.STDEV.P(Table2[1Y Return vs Nifty])</f>
        <v>0.44729251941139403</v>
      </c>
      <c r="I202">
        <v>0.100513324952652</v>
      </c>
      <c r="J202">
        <f>(Table2[[#This Row],[1M Return vs Nifty]]-AVERAGE(Table2[1M Return vs Nifty]))/_xlfn.STDEV.P(Table2[1M Return vs Nifty])</f>
        <v>-0.15432186334413067</v>
      </c>
      <c r="K202">
        <v>-5.5221614646275503</v>
      </c>
      <c r="L202">
        <f>(Table2[[#This Row],[6M Return vs Nifty]]-AVERAGE(Table2[6M Return vs Nifty]))/_xlfn.STDEV.P(Table2[6M Return vs Nifty])</f>
        <v>-0.38081196141359697</v>
      </c>
      <c r="M202">
        <v>-0.54383409583089903</v>
      </c>
      <c r="N202">
        <f>(Table2[[#This Row],[1W Return vs Nifty]]-AVERAGE(Table2[1W Return vs Nifty]))/_xlfn.STDEV.P(Table2[1W Return vs Nifty])</f>
        <v>-0.15395131990561112</v>
      </c>
      <c r="O202">
        <v>1317.14</v>
      </c>
      <c r="P202">
        <v>1317.7063103796099</v>
      </c>
      <c r="Q202">
        <v>1149.6726048862899</v>
      </c>
      <c r="R202">
        <v>32.542148844489901</v>
      </c>
      <c r="S202" s="1">
        <f>(Table2[[#This Row],[Close Price]]-Table2[[#This Row],[20D EMA]])/Table2[[#This Row],[20D EMA]]</f>
        <v>-3.0361237226111126E-2</v>
      </c>
      <c r="T202" s="1">
        <f>(Table2[[#This Row],[Close Price]]-Table2[[#This Row],[50D EMA]])/Table2[[#This Row],[50D EMA]]</f>
        <v>-3.0777958684834877E-2</v>
      </c>
      <c r="U202" s="1">
        <f>(Table2[[#This Row],[Close Price]]-Table2[[#This Row],[200D EMA]])/Table2[[#This Row],[200D EMA]]</f>
        <v>0.11088147579746713</v>
      </c>
      <c r="V202">
        <v>1.0250421701630299</v>
      </c>
      <c r="W202">
        <v>1270.0999999999999</v>
      </c>
      <c r="X202">
        <v>1303.5</v>
      </c>
      <c r="Y202">
        <v>1270.0999999999999</v>
      </c>
      <c r="Z202">
        <v>1303.5</v>
      </c>
      <c r="AA202">
        <v>1266.6500000000001</v>
      </c>
      <c r="AB202">
        <v>1426.95</v>
      </c>
      <c r="AC202" s="1">
        <f>(Table2[[#This Row],[Close Price]]/Table2[[#This Row],[Day Low]])-1</f>
        <v>5.5507440359028326E-3</v>
      </c>
      <c r="AD202" s="1">
        <f>(Table2[[#This Row],[Day High]]/Table2[[#This Row],[Close Price]])-1</f>
        <v>2.06318756606505E-2</v>
      </c>
      <c r="AE202" s="1">
        <f>(Table2[[#This Row],[Close Price]]/Table2[[#This Row],[Current Week Low]])-1</f>
        <v>5.5507440359028326E-3</v>
      </c>
      <c r="AF202" s="1">
        <f>(Table2[[#This Row],[Current Week High]]/Table2[[#This Row],[Close Price]])-1</f>
        <v>2.06318756606505E-2</v>
      </c>
      <c r="AG202" s="1">
        <f>(Table2[[#This Row],[Close Price]]/Table2[[#This Row],[Current Month Low]])-1</f>
        <v>8.2895827576678904E-3</v>
      </c>
      <c r="AH202" s="1">
        <f>(Table2[[#This Row],[Current Month High]]/Table2[[#This Row],[Close Price]])-1</f>
        <v>0.11729240887914494</v>
      </c>
      <c r="AI202">
        <v>13.455741298986</v>
      </c>
      <c r="AJ202">
        <v>112.41580041580001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-0.02</v>
      </c>
      <c r="AM202" t="s">
        <v>3191</v>
      </c>
      <c r="AN202">
        <v>-2.79</v>
      </c>
      <c r="AO202" t="s">
        <v>3191</v>
      </c>
      <c r="AP202">
        <v>0.15496945391202499</v>
      </c>
      <c r="AQ202">
        <f>(Table2[[#This Row],[Sharpe Ratio]]-AVERAGE(Table2[Sharpe Ratio]))/_xlfn.STDEV.P(Table2[Sharpe Ratio])</f>
        <v>1.0511608984612337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173</v>
      </c>
      <c r="AT202">
        <f>_xlfn.RANK.AVG(Table2[[#This Row],[6M Return vs Nifty Z-Score]],Table2[6M Return vs Nifty Z-Score])</f>
        <v>457</v>
      </c>
      <c r="AU202">
        <f>_xlfn.RANK.AVG(Table2[[#This Row],[Sharpe Ratio Z-Score]],Table2[Sharpe Ratio Z-Score])</f>
        <v>105</v>
      </c>
      <c r="AV202">
        <f>(Table2[[#This Row],[Rank 1Y]]+Table2[[#This Row],[Rank 6M]]+Table2[[#This Row],[Rank Sharpe]])/3</f>
        <v>245</v>
      </c>
    </row>
    <row r="203" spans="1:48" x14ac:dyDescent="0.3">
      <c r="A203" t="s">
        <v>141</v>
      </c>
      <c r="B203" t="s">
        <v>142</v>
      </c>
      <c r="C203" t="s">
        <v>3146</v>
      </c>
      <c r="D203" t="s">
        <v>143</v>
      </c>
      <c r="E203">
        <v>189088.21331399999</v>
      </c>
      <c r="F203">
        <v>144.69</v>
      </c>
      <c r="G203">
        <v>73.596443719696396</v>
      </c>
      <c r="H203">
        <f>(Table2[[#This Row],[1Y Return vs Nifty]]-AVERAGE(Table2[1Y Return vs Nifty]))/_xlfn.STDEV.P(Table2[1Y Return vs Nifty])</f>
        <v>0.75108026113633253</v>
      </c>
      <c r="I203">
        <v>-5.2994543485960399</v>
      </c>
      <c r="J203">
        <f>(Table2[[#This Row],[1M Return vs Nifty]]-AVERAGE(Table2[1M Return vs Nifty]))/_xlfn.STDEV.P(Table2[1M Return vs Nifty])</f>
        <v>-0.76976329322987547</v>
      </c>
      <c r="K203">
        <v>-11.484272318703701</v>
      </c>
      <c r="L203">
        <f>(Table2[[#This Row],[6M Return vs Nifty]]-AVERAGE(Table2[6M Return vs Nifty]))/_xlfn.STDEV.P(Table2[6M Return vs Nifty])</f>
        <v>-0.5776542579324635</v>
      </c>
      <c r="M203">
        <v>-2.3045272712051301</v>
      </c>
      <c r="N203">
        <f>(Table2[[#This Row],[1W Return vs Nifty]]-AVERAGE(Table2[1W Return vs Nifty]))/_xlfn.STDEV.P(Table2[1W Return vs Nifty])</f>
        <v>-0.49118696408179641</v>
      </c>
      <c r="O203">
        <v>153.31</v>
      </c>
      <c r="P203">
        <v>162.39710351206801</v>
      </c>
      <c r="Q203">
        <v>151.93268484344401</v>
      </c>
      <c r="R203">
        <v>25.274675838183601</v>
      </c>
      <c r="S203" s="1">
        <f>(Table2[[#This Row],[Close Price]]-Table2[[#This Row],[20D EMA]])/Table2[[#This Row],[20D EMA]]</f>
        <v>-5.6225947426782365E-2</v>
      </c>
      <c r="T203" s="1">
        <f>(Table2[[#This Row],[Close Price]]-Table2[[#This Row],[50D EMA]])/Table2[[#This Row],[50D EMA]]</f>
        <v>-0.10903583333154812</v>
      </c>
      <c r="U203" s="1">
        <f>(Table2[[#This Row],[Close Price]]-Table2[[#This Row],[200D EMA]])/Table2[[#This Row],[200D EMA]]</f>
        <v>-4.767035382088515E-2</v>
      </c>
      <c r="V203">
        <v>0.58187414223332301</v>
      </c>
      <c r="W203">
        <v>144</v>
      </c>
      <c r="X203">
        <v>149</v>
      </c>
      <c r="Y203">
        <v>144</v>
      </c>
      <c r="Z203">
        <v>149</v>
      </c>
      <c r="AA203">
        <v>141.51</v>
      </c>
      <c r="AB203">
        <v>158.69999999999999</v>
      </c>
      <c r="AC203" s="1">
        <f>(Table2[[#This Row],[Close Price]]/Table2[[#This Row],[Day Low]])-1</f>
        <v>4.7916666666667496E-3</v>
      </c>
      <c r="AD203" s="1">
        <f>(Table2[[#This Row],[Day High]]/Table2[[#This Row],[Close Price]])-1</f>
        <v>2.9787822240652462E-2</v>
      </c>
      <c r="AE203" s="1">
        <f>(Table2[[#This Row],[Close Price]]/Table2[[#This Row],[Current Week Low]])-1</f>
        <v>4.7916666666667496E-3</v>
      </c>
      <c r="AF203" s="1">
        <f>(Table2[[#This Row],[Current Week High]]/Table2[[#This Row],[Close Price]])-1</f>
        <v>2.9787822240652462E-2</v>
      </c>
      <c r="AG203" s="1">
        <f>(Table2[[#This Row],[Close Price]]/Table2[[#This Row],[Current Month Low]])-1</f>
        <v>2.2471910112359605E-2</v>
      </c>
      <c r="AH203" s="1">
        <f>(Table2[[#This Row],[Current Month High]]/Table2[[#This Row],[Close Price]])-1</f>
        <v>9.6827700601285427E-2</v>
      </c>
      <c r="AI203">
        <v>58.269403552422403</v>
      </c>
      <c r="AJ203">
        <v>120.06083650190099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-0.25</v>
      </c>
      <c r="AM203" t="s">
        <v>3191</v>
      </c>
      <c r="AN203">
        <v>-4.5599999999999996</v>
      </c>
      <c r="AO203" t="s">
        <v>3191</v>
      </c>
      <c r="AP203">
        <v>0.159431312214562</v>
      </c>
      <c r="AQ203">
        <f>(Table2[[#This Row],[Sharpe Ratio]]-AVERAGE(Table2[Sharpe Ratio]))/_xlfn.STDEV.P(Table2[Sharpe Ratio])</f>
        <v>1.1031889036730846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130</v>
      </c>
      <c r="AT203">
        <f>_xlfn.RANK.AVG(Table2[[#This Row],[6M Return vs Nifty Z-Score]],Table2[6M Return vs Nifty Z-Score])</f>
        <v>513</v>
      </c>
      <c r="AU203">
        <f>_xlfn.RANK.AVG(Table2[[#This Row],[Sharpe Ratio Z-Score]],Table2[Sharpe Ratio Z-Score])</f>
        <v>98</v>
      </c>
      <c r="AV203">
        <f>(Table2[[#This Row],[Rank 1Y]]+Table2[[#This Row],[Rank 6M]]+Table2[[#This Row],[Rank Sharpe]])/3</f>
        <v>247</v>
      </c>
    </row>
    <row r="204" spans="1:48" x14ac:dyDescent="0.3">
      <c r="A204" t="s">
        <v>859</v>
      </c>
      <c r="B204" t="s">
        <v>860</v>
      </c>
      <c r="C204" t="s">
        <v>3150</v>
      </c>
      <c r="D204" t="s">
        <v>51</v>
      </c>
      <c r="E204">
        <v>18072.80759072</v>
      </c>
      <c r="F204">
        <v>1327.85</v>
      </c>
      <c r="G204">
        <v>33.902799824146598</v>
      </c>
      <c r="H204">
        <f>(Table2[[#This Row],[1Y Return vs Nifty]]-AVERAGE(Table2[1Y Return vs Nifty]))/_xlfn.STDEV.P(Table2[1Y Return vs Nifty])</f>
        <v>9.5505003683964695E-2</v>
      </c>
      <c r="I204">
        <v>4.1502188134574398</v>
      </c>
      <c r="J204">
        <f>(Table2[[#This Row],[1M Return vs Nifty]]-AVERAGE(Table2[1M Return vs Nifty]))/_xlfn.STDEV.P(Table2[1M Return vs Nifty])</f>
        <v>0.30722840642325028</v>
      </c>
      <c r="K204">
        <v>38.733026788276497</v>
      </c>
      <c r="L204">
        <f>(Table2[[#This Row],[6M Return vs Nifty]]-AVERAGE(Table2[6M Return vs Nifty]))/_xlfn.STDEV.P(Table2[6M Return vs Nifty])</f>
        <v>1.0802968810395248</v>
      </c>
      <c r="M204">
        <v>-1.34913926848623</v>
      </c>
      <c r="N204">
        <f>(Table2[[#This Row],[1W Return vs Nifty]]-AVERAGE(Table2[1W Return vs Nifty]))/_xlfn.STDEV.P(Table2[1W Return vs Nifty])</f>
        <v>-0.30819603014657143</v>
      </c>
      <c r="O204">
        <v>1354.72</v>
      </c>
      <c r="P204">
        <v>1309.7039490214099</v>
      </c>
      <c r="Q204">
        <v>1089.1296263854199</v>
      </c>
      <c r="R204">
        <v>37.238155197273599</v>
      </c>
      <c r="S204" s="1">
        <f>(Table2[[#This Row],[Close Price]]-Table2[[#This Row],[20D EMA]])/Table2[[#This Row],[20D EMA]]</f>
        <v>-1.9834356915082171E-2</v>
      </c>
      <c r="T204" s="1">
        <f>(Table2[[#This Row],[Close Price]]-Table2[[#This Row],[50D EMA]])/Table2[[#This Row],[50D EMA]]</f>
        <v>1.3855078464219663E-2</v>
      </c>
      <c r="U204" s="1">
        <f>(Table2[[#This Row],[Close Price]]-Table2[[#This Row],[200D EMA]])/Table2[[#This Row],[200D EMA]]</f>
        <v>0.21918453766319818</v>
      </c>
      <c r="V204">
        <v>0.336541720491286</v>
      </c>
      <c r="W204">
        <v>1323.55</v>
      </c>
      <c r="X204">
        <v>1363.75</v>
      </c>
      <c r="Y204">
        <v>1323.55</v>
      </c>
      <c r="Z204">
        <v>1363.75</v>
      </c>
      <c r="AA204">
        <v>1305</v>
      </c>
      <c r="AB204">
        <v>1440.85</v>
      </c>
      <c r="AC204" s="1">
        <f>(Table2[[#This Row],[Close Price]]/Table2[[#This Row],[Day Low]])-1</f>
        <v>3.248838351403327E-3</v>
      </c>
      <c r="AD204" s="1">
        <f>(Table2[[#This Row],[Day High]]/Table2[[#This Row],[Close Price]])-1</f>
        <v>2.7036186316225619E-2</v>
      </c>
      <c r="AE204" s="1">
        <f>(Table2[[#This Row],[Close Price]]/Table2[[#This Row],[Current Week Low]])-1</f>
        <v>3.248838351403327E-3</v>
      </c>
      <c r="AF204" s="1">
        <f>(Table2[[#This Row],[Current Week High]]/Table2[[#This Row],[Close Price]])-1</f>
        <v>2.7036186316225619E-2</v>
      </c>
      <c r="AG204" s="1">
        <f>(Table2[[#This Row],[Close Price]]/Table2[[#This Row],[Current Month Low]])-1</f>
        <v>1.7509578544061322E-2</v>
      </c>
      <c r="AH204" s="1">
        <f>(Table2[[#This Row],[Current Month High]]/Table2[[#This Row],[Close Price]])-1</f>
        <v>8.5099973641601157E-2</v>
      </c>
      <c r="AI204">
        <v>14.625145912565401</v>
      </c>
      <c r="AJ204">
        <v>65.155472636815901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0.12</v>
      </c>
      <c r="AM204" t="s">
        <v>3192</v>
      </c>
      <c r="AN204">
        <v>-0.16</v>
      </c>
      <c r="AO204" t="s">
        <v>3191</v>
      </c>
      <c r="AP204">
        <v>4.4946410829699003E-2</v>
      </c>
      <c r="AQ204">
        <f>(Table2[[#This Row],[Sharpe Ratio]]-AVERAGE(Table2[Sharpe Ratio]))/_xlfn.STDEV.P(Table2[Sharpe Ratio])</f>
        <v>-0.23177528435213221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0.94305897664803617</v>
      </c>
      <c r="AS204">
        <f>_xlfn.RANK.AVG(Table2[[#This Row],[1Y Return vs Nifty Z-Score]],Table2[1Y Return vs Nifty Z-Score])</f>
        <v>265</v>
      </c>
      <c r="AT204">
        <f>_xlfn.RANK.AVG(Table2[[#This Row],[6M Return vs Nifty Z-Score]],Table2[6M Return vs Nifty Z-Score])</f>
        <v>79</v>
      </c>
      <c r="AU204">
        <f>_xlfn.RANK.AVG(Table2[[#This Row],[Sharpe Ratio Z-Score]],Table2[Sharpe Ratio Z-Score])</f>
        <v>401</v>
      </c>
      <c r="AV204">
        <f>(Table2[[#This Row],[Rank 1Y]]+Table2[[#This Row],[Rank 6M]]+Table2[[#This Row],[Rank Sharpe]])/3</f>
        <v>248.33333333333334</v>
      </c>
    </row>
    <row r="205" spans="1:48" x14ac:dyDescent="0.3">
      <c r="A205" t="s">
        <v>118</v>
      </c>
      <c r="B205" t="s">
        <v>119</v>
      </c>
      <c r="C205" t="s">
        <v>3151</v>
      </c>
      <c r="D205" t="s">
        <v>57</v>
      </c>
      <c r="E205">
        <v>232804.83447875999</v>
      </c>
      <c r="F205">
        <v>603.6</v>
      </c>
      <c r="G205">
        <v>63.935815008435</v>
      </c>
      <c r="H205">
        <f>(Table2[[#This Row],[1Y Return vs Nifty]]-AVERAGE(Table2[1Y Return vs Nifty]))/_xlfn.STDEV.P(Table2[1Y Return vs Nifty])</f>
        <v>0.59152652575234144</v>
      </c>
      <c r="I205">
        <v>-4.7421321925156201</v>
      </c>
      <c r="J205">
        <f>(Table2[[#This Row],[1M Return vs Nifty]]-AVERAGE(Table2[1M Return vs Nifty]))/_xlfn.STDEV.P(Table2[1M Return vs Nifty])</f>
        <v>-0.7062445528630964</v>
      </c>
      <c r="K205">
        <v>-10.7712441343382</v>
      </c>
      <c r="L205">
        <f>(Table2[[#This Row],[6M Return vs Nifty]]-AVERAGE(Table2[6M Return vs Nifty]))/_xlfn.STDEV.P(Table2[6M Return vs Nifty])</f>
        <v>-0.55411324892938096</v>
      </c>
      <c r="M205">
        <v>-3.5341280093643901</v>
      </c>
      <c r="N205">
        <f>(Table2[[#This Row],[1W Return vs Nifty]]-AVERAGE(Table2[1W Return vs Nifty]))/_xlfn.STDEV.P(Table2[1W Return vs Nifty])</f>
        <v>-0.72669943315495833</v>
      </c>
      <c r="O205">
        <v>634.99</v>
      </c>
      <c r="P205">
        <v>652.49406742029896</v>
      </c>
      <c r="Q205">
        <v>612.55624001753199</v>
      </c>
      <c r="R205">
        <v>24.342907509142002</v>
      </c>
      <c r="S205" s="1">
        <f>(Table2[[#This Row],[Close Price]]-Table2[[#This Row],[20D EMA]])/Table2[[#This Row],[20D EMA]]</f>
        <v>-4.9433849351958277E-2</v>
      </c>
      <c r="T205" s="1">
        <f>(Table2[[#This Row],[Close Price]]-Table2[[#This Row],[50D EMA]])/Table2[[#This Row],[50D EMA]]</f>
        <v>-7.4934117966170263E-2</v>
      </c>
      <c r="U205" s="1">
        <f>(Table2[[#This Row],[Close Price]]-Table2[[#This Row],[200D EMA]])/Table2[[#This Row],[200D EMA]]</f>
        <v>-1.462109016679943E-2</v>
      </c>
      <c r="V205">
        <v>0.29038092847626801</v>
      </c>
      <c r="W205">
        <v>600</v>
      </c>
      <c r="X205">
        <v>618.1</v>
      </c>
      <c r="Y205">
        <v>600</v>
      </c>
      <c r="Z205">
        <v>618.1</v>
      </c>
      <c r="AA205">
        <v>595.04999999999995</v>
      </c>
      <c r="AB205">
        <v>660.8</v>
      </c>
      <c r="AC205" s="1">
        <f>(Table2[[#This Row],[Close Price]]/Table2[[#This Row],[Day Low]])-1</f>
        <v>6.0000000000000053E-3</v>
      </c>
      <c r="AD205" s="1">
        <f>(Table2[[#This Row],[Day High]]/Table2[[#This Row],[Close Price]])-1</f>
        <v>2.4022531477799758E-2</v>
      </c>
      <c r="AE205" s="1">
        <f>(Table2[[#This Row],[Close Price]]/Table2[[#This Row],[Current Week Low]])-1</f>
        <v>6.0000000000000053E-3</v>
      </c>
      <c r="AF205" s="1">
        <f>(Table2[[#This Row],[Current Week High]]/Table2[[#This Row],[Close Price]])-1</f>
        <v>2.4022531477799758E-2</v>
      </c>
      <c r="AG205" s="1">
        <f>(Table2[[#This Row],[Close Price]]/Table2[[#This Row],[Current Month Low]])-1</f>
        <v>1.4368540458784995E-2</v>
      </c>
      <c r="AH205" s="1">
        <f>(Table2[[#This Row],[Current Month High]]/Table2[[#This Row],[Close Price]])-1</f>
        <v>9.4764744864148431E-2</v>
      </c>
      <c r="AI205">
        <v>48.417826375082797</v>
      </c>
      <c r="AJ205">
        <v>108.60549507516799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</v>
      </c>
      <c r="AM205" t="s">
        <v>3191</v>
      </c>
      <c r="AN205">
        <v>-6.38</v>
      </c>
      <c r="AO205" t="s">
        <v>3191</v>
      </c>
      <c r="AP205">
        <v>0.16810713146805401</v>
      </c>
      <c r="AQ205">
        <f>(Table2[[#This Row],[Sharpe Ratio]]-AVERAGE(Table2[Sharpe Ratio]))/_xlfn.STDEV.P(Table2[Sharpe Ratio])</f>
        <v>1.2043542788893036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150</v>
      </c>
      <c r="AT205">
        <f>_xlfn.RANK.AVG(Table2[[#This Row],[6M Return vs Nifty Z-Score]],Table2[6M Return vs Nifty Z-Score])</f>
        <v>505</v>
      </c>
      <c r="AU205">
        <f>_xlfn.RANK.AVG(Table2[[#This Row],[Sharpe Ratio Z-Score]],Table2[Sharpe Ratio Z-Score])</f>
        <v>91</v>
      </c>
      <c r="AV205">
        <f>(Table2[[#This Row],[Rank 1Y]]+Table2[[#This Row],[Rank 6M]]+Table2[[#This Row],[Rank Sharpe]])/3</f>
        <v>248.66666666666666</v>
      </c>
    </row>
    <row r="206" spans="1:48" x14ac:dyDescent="0.3">
      <c r="A206" t="s">
        <v>147</v>
      </c>
      <c r="B206" t="s">
        <v>148</v>
      </c>
      <c r="C206" t="s">
        <v>3153</v>
      </c>
      <c r="D206" t="s">
        <v>149</v>
      </c>
      <c r="E206">
        <v>185441.15007</v>
      </c>
      <c r="F206">
        <v>475</v>
      </c>
      <c r="G206">
        <v>94.073647049979101</v>
      </c>
      <c r="H206">
        <f>(Table2[[#This Row],[1Y Return vs Nifty]]-AVERAGE(Table2[1Y Return vs Nifty]))/_xlfn.STDEV.P(Table2[1Y Return vs Nifty])</f>
        <v>1.0892791899240124</v>
      </c>
      <c r="I206">
        <v>10.0868610060843</v>
      </c>
      <c r="J206">
        <f>(Table2[[#This Row],[1M Return vs Nifty]]-AVERAGE(Table2[1M Return vs Nifty]))/_xlfn.STDEV.P(Table2[1M Return vs Nifty])</f>
        <v>0.98383533828461256</v>
      </c>
      <c r="K206">
        <v>12.778205801441</v>
      </c>
      <c r="L206">
        <f>(Table2[[#This Row],[6M Return vs Nifty]]-AVERAGE(Table2[6M Return vs Nifty]))/_xlfn.STDEV.P(Table2[6M Return vs Nifty])</f>
        <v>0.22338450657539208</v>
      </c>
      <c r="M206">
        <v>-2.6416206446226398</v>
      </c>
      <c r="N206">
        <f>(Table2[[#This Row],[1W Return vs Nifty]]-AVERAGE(Table2[1W Return vs Nifty]))/_xlfn.STDEV.P(Table2[1W Return vs Nifty])</f>
        <v>-0.55575238781487513</v>
      </c>
      <c r="O206">
        <v>484.84</v>
      </c>
      <c r="P206">
        <v>471.47349950647401</v>
      </c>
      <c r="Q206">
        <v>403.48816963918802</v>
      </c>
      <c r="R206">
        <v>36.670478270587601</v>
      </c>
      <c r="S206" s="1">
        <f>(Table2[[#This Row],[Close Price]]-Table2[[#This Row],[20D EMA]])/Table2[[#This Row],[20D EMA]]</f>
        <v>-2.02953551687154E-2</v>
      </c>
      <c r="T206" s="1">
        <f>(Table2[[#This Row],[Close Price]]-Table2[[#This Row],[50D EMA]])/Table2[[#This Row],[50D EMA]]</f>
        <v>7.4797427580074686E-3</v>
      </c>
      <c r="U206" s="1">
        <f>(Table2[[#This Row],[Close Price]]-Table2[[#This Row],[200D EMA]])/Table2[[#This Row],[200D EMA]]</f>
        <v>0.17723402008232395</v>
      </c>
      <c r="V206">
        <v>0.64171316950156698</v>
      </c>
      <c r="W206">
        <v>474</v>
      </c>
      <c r="X206">
        <v>489.5</v>
      </c>
      <c r="Y206">
        <v>474</v>
      </c>
      <c r="Z206">
        <v>489.5</v>
      </c>
      <c r="AA206">
        <v>464</v>
      </c>
      <c r="AB206">
        <v>521.35</v>
      </c>
      <c r="AC206" s="1">
        <f>(Table2[[#This Row],[Close Price]]/Table2[[#This Row],[Day Low]])-1</f>
        <v>2.1097046413502962E-3</v>
      </c>
      <c r="AD206" s="1">
        <f>(Table2[[#This Row],[Day High]]/Table2[[#This Row],[Close Price]])-1</f>
        <v>3.0526315789473735E-2</v>
      </c>
      <c r="AE206" s="1">
        <f>(Table2[[#This Row],[Close Price]]/Table2[[#This Row],[Current Week Low]])-1</f>
        <v>2.1097046413502962E-3</v>
      </c>
      <c r="AF206" s="1">
        <f>(Table2[[#This Row],[Current Week High]]/Table2[[#This Row],[Close Price]])-1</f>
        <v>3.0526315789473735E-2</v>
      </c>
      <c r="AG206" s="1">
        <f>(Table2[[#This Row],[Close Price]]/Table2[[#This Row],[Current Month Low]])-1</f>
        <v>2.3706896551724199E-2</v>
      </c>
      <c r="AH206" s="1">
        <f>(Table2[[#This Row],[Current Month High]]/Table2[[#This Row],[Close Price]])-1</f>
        <v>9.7578947368421209E-2</v>
      </c>
      <c r="AI206">
        <v>10.2421052631578</v>
      </c>
      <c r="AJ206">
        <v>124.905303030303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0.06</v>
      </c>
      <c r="AM206" t="s">
        <v>3192</v>
      </c>
      <c r="AN206">
        <v>-7.18</v>
      </c>
      <c r="AO206" t="s">
        <v>3191</v>
      </c>
      <c r="AP206">
        <v>4.3132326075301E-2</v>
      </c>
      <c r="AQ206">
        <f>(Table2[[#This Row],[Sharpe Ratio]]-AVERAGE(Table2[Sharpe Ratio]))/_xlfn.STDEV.P(Table2[Sharpe Ratio])</f>
        <v>-0.25292862555144646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1.4878180214176953</v>
      </c>
      <c r="AS206">
        <f>_xlfn.RANK.AVG(Table2[[#This Row],[1Y Return vs Nifty Z-Score]],Table2[1Y Return vs Nifty Z-Score])</f>
        <v>97</v>
      </c>
      <c r="AT206">
        <f>_xlfn.RANK.AVG(Table2[[#This Row],[6M Return vs Nifty Z-Score]],Table2[6M Return vs Nifty Z-Score])</f>
        <v>242</v>
      </c>
      <c r="AU206">
        <f>_xlfn.RANK.AVG(Table2[[#This Row],[Sharpe Ratio Z-Score]],Table2[Sharpe Ratio Z-Score])</f>
        <v>408</v>
      </c>
      <c r="AV206">
        <f>(Table2[[#This Row],[Rank 1Y]]+Table2[[#This Row],[Rank 6M]]+Table2[[#This Row],[Rank Sharpe]])/3</f>
        <v>249</v>
      </c>
    </row>
    <row r="207" spans="1:48" x14ac:dyDescent="0.3">
      <c r="A207" t="s">
        <v>710</v>
      </c>
      <c r="B207" t="s">
        <v>711</v>
      </c>
      <c r="C207" t="s">
        <v>3146</v>
      </c>
      <c r="D207" t="s">
        <v>398</v>
      </c>
      <c r="E207">
        <v>24942.3444108</v>
      </c>
      <c r="F207">
        <v>6983.4</v>
      </c>
      <c r="G207">
        <v>150.87028217680299</v>
      </c>
      <c r="H207">
        <f>(Table2[[#This Row],[1Y Return vs Nifty]]-AVERAGE(Table2[1Y Return vs Nifty]))/_xlfn.STDEV.P(Table2[1Y Return vs Nifty])</f>
        <v>2.0273253112041565</v>
      </c>
      <c r="I207">
        <v>7.2329120587209701</v>
      </c>
      <c r="J207">
        <f>(Table2[[#This Row],[1M Return vs Nifty]]-AVERAGE(Table2[1M Return vs Nifty]))/_xlfn.STDEV.P(Table2[1M Return vs Nifty])</f>
        <v>0.65856701684817565</v>
      </c>
      <c r="K207">
        <v>21.004457145881702</v>
      </c>
      <c r="L207">
        <f>(Table2[[#This Row],[6M Return vs Nifty]]-AVERAGE(Table2[6M Return vs Nifty]))/_xlfn.STDEV.P(Table2[6M Return vs Nifty])</f>
        <v>0.49497861913270264</v>
      </c>
      <c r="M207">
        <v>7.3319290494557396</v>
      </c>
      <c r="N207">
        <f>(Table2[[#This Row],[1W Return vs Nifty]]-AVERAGE(Table2[1W Return vs Nifty]))/_xlfn.STDEV.P(Table2[1W Return vs Nifty])</f>
        <v>1.3545386855237986</v>
      </c>
      <c r="O207">
        <v>6754.37</v>
      </c>
      <c r="P207">
        <v>6486.3935392237399</v>
      </c>
      <c r="Q207">
        <v>5169.7885970795996</v>
      </c>
      <c r="R207">
        <v>57.849037349433402</v>
      </c>
      <c r="S207" s="1">
        <f>(Table2[[#This Row],[Close Price]]-Table2[[#This Row],[20D EMA]])/Table2[[#This Row],[20D EMA]]</f>
        <v>3.3908417809506992E-2</v>
      </c>
      <c r="T207" s="1">
        <f>(Table2[[#This Row],[Close Price]]-Table2[[#This Row],[50D EMA]])/Table2[[#This Row],[50D EMA]]</f>
        <v>7.6622927327924514E-2</v>
      </c>
      <c r="U207" s="1">
        <f>(Table2[[#This Row],[Close Price]]-Table2[[#This Row],[200D EMA]])/Table2[[#This Row],[200D EMA]]</f>
        <v>0.3508095870583382</v>
      </c>
      <c r="V207">
        <v>1.0662014279034899</v>
      </c>
      <c r="W207">
        <v>6900</v>
      </c>
      <c r="X207">
        <v>7233.5</v>
      </c>
      <c r="Y207">
        <v>6900</v>
      </c>
      <c r="Z207">
        <v>7233.5</v>
      </c>
      <c r="AA207">
        <v>5849.95</v>
      </c>
      <c r="AB207">
        <v>7395.5</v>
      </c>
      <c r="AC207" s="1">
        <f>(Table2[[#This Row],[Close Price]]/Table2[[#This Row],[Day Low]])-1</f>
        <v>1.2086956521738967E-2</v>
      </c>
      <c r="AD207" s="1">
        <f>(Table2[[#This Row],[Day High]]/Table2[[#This Row],[Close Price]])-1</f>
        <v>3.5813500587106528E-2</v>
      </c>
      <c r="AE207" s="1">
        <f>(Table2[[#This Row],[Close Price]]/Table2[[#This Row],[Current Week Low]])-1</f>
        <v>1.2086956521738967E-2</v>
      </c>
      <c r="AF207" s="1">
        <f>(Table2[[#This Row],[Current Week High]]/Table2[[#This Row],[Close Price]])-1</f>
        <v>3.5813500587106528E-2</v>
      </c>
      <c r="AG207" s="1">
        <f>(Table2[[#This Row],[Close Price]]/Table2[[#This Row],[Current Month Low]])-1</f>
        <v>0.19375379276745952</v>
      </c>
      <c r="AH207" s="1">
        <f>(Table2[[#This Row],[Current Month High]]/Table2[[#This Row],[Close Price]])-1</f>
        <v>5.9011369819858661E-2</v>
      </c>
      <c r="AI207">
        <v>5.9011369819858599</v>
      </c>
      <c r="AJ207">
        <v>183.84920231683699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0.03</v>
      </c>
      <c r="AM207" t="s">
        <v>3192</v>
      </c>
      <c r="AN207">
        <v>13.2</v>
      </c>
      <c r="AO207" t="s">
        <v>3192</v>
      </c>
      <c r="AQ207">
        <f>(Table2[[#This Row],[Sharpe Ratio]]-AVERAGE(Table2[Sharpe Ratio]))/_xlfn.STDEV.P(Table2[Sharpe Ratio])</f>
        <v>-0.75587800979545683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3.7795316229133764</v>
      </c>
      <c r="AS207">
        <f>_xlfn.RANK.AVG(Table2[[#This Row],[1Y Return vs Nifty Z-Score]],Table2[1Y Return vs Nifty Z-Score])</f>
        <v>34</v>
      </c>
      <c r="AT207">
        <f>_xlfn.RANK.AVG(Table2[[#This Row],[6M Return vs Nifty Z-Score]],Table2[6M Return vs Nifty Z-Score])</f>
        <v>169</v>
      </c>
      <c r="AU207">
        <f>_xlfn.RANK.AVG(Table2[[#This Row],[Sharpe Ratio Z-Score]],Table2[Sharpe Ratio Z-Score])</f>
        <v>544.5</v>
      </c>
      <c r="AV207">
        <f>(Table2[[#This Row],[Rank 1Y]]+Table2[[#This Row],[Rank 6M]]+Table2[[#This Row],[Rank Sharpe]])/3</f>
        <v>249.16666666666666</v>
      </c>
    </row>
    <row r="208" spans="1:48" x14ac:dyDescent="0.3">
      <c r="A208" t="s">
        <v>78</v>
      </c>
      <c r="B208" t="s">
        <v>79</v>
      </c>
      <c r="C208" t="s">
        <v>3151</v>
      </c>
      <c r="D208" t="s">
        <v>80</v>
      </c>
      <c r="E208">
        <v>307989.49546618498</v>
      </c>
      <c r="F208">
        <v>331.15</v>
      </c>
      <c r="G208">
        <v>38.977009454565803</v>
      </c>
      <c r="H208">
        <f>(Table2[[#This Row],[1Y Return vs Nifty]]-AVERAGE(Table2[1Y Return vs Nifty]))/_xlfn.STDEV.P(Table2[1Y Return vs Nifty])</f>
        <v>0.17931001522643744</v>
      </c>
      <c r="I208">
        <v>1.0203606432457999</v>
      </c>
      <c r="J208">
        <f>(Table2[[#This Row],[1M Return vs Nifty]]-AVERAGE(Table2[1M Return vs Nifty]))/_xlfn.STDEV.P(Table2[1M Return vs Nifty])</f>
        <v>-4.9485652634952235E-2</v>
      </c>
      <c r="K208">
        <v>4.8522795670749002</v>
      </c>
      <c r="L208">
        <f>(Table2[[#This Row],[6M Return vs Nifty]]-AVERAGE(Table2[6M Return vs Nifty]))/_xlfn.STDEV.P(Table2[6M Return vs Nifty])</f>
        <v>-3.8294210945452649E-2</v>
      </c>
      <c r="M208">
        <v>1.7885604205225401</v>
      </c>
      <c r="N208">
        <f>(Table2[[#This Row],[1W Return vs Nifty]]-AVERAGE(Table2[1W Return vs Nifty]))/_xlfn.STDEV.P(Table2[1W Return vs Nifty])</f>
        <v>0.29278555520510846</v>
      </c>
      <c r="O208">
        <v>335.11</v>
      </c>
      <c r="P208">
        <v>336.37636915222402</v>
      </c>
      <c r="Q208">
        <v>305.055911961329</v>
      </c>
      <c r="R208">
        <v>43.2307567211096</v>
      </c>
      <c r="S208" s="1">
        <f>(Table2[[#This Row],[Close Price]]-Table2[[#This Row],[20D EMA]])/Table2[[#This Row],[20D EMA]]</f>
        <v>-1.1817015308406302E-2</v>
      </c>
      <c r="T208" s="1">
        <f>(Table2[[#This Row],[Close Price]]-Table2[[#This Row],[50D EMA]])/Table2[[#This Row],[50D EMA]]</f>
        <v>-1.553726608499925E-2</v>
      </c>
      <c r="U208" s="1">
        <f>(Table2[[#This Row],[Close Price]]-Table2[[#This Row],[200D EMA]])/Table2[[#This Row],[200D EMA]]</f>
        <v>8.5538706235527215E-2</v>
      </c>
      <c r="V208">
        <v>0.90431105108694598</v>
      </c>
      <c r="W208">
        <v>329.45</v>
      </c>
      <c r="X208">
        <v>333.75</v>
      </c>
      <c r="Y208">
        <v>329.45</v>
      </c>
      <c r="Z208">
        <v>333.75</v>
      </c>
      <c r="AA208">
        <v>322.35000000000002</v>
      </c>
      <c r="AB208">
        <v>356</v>
      </c>
      <c r="AC208" s="1">
        <f>(Table2[[#This Row],[Close Price]]/Table2[[#This Row],[Day Low]])-1</f>
        <v>5.160115343754601E-3</v>
      </c>
      <c r="AD208" s="1">
        <f>(Table2[[#This Row],[Day High]]/Table2[[#This Row],[Close Price]])-1</f>
        <v>7.8514268458402814E-3</v>
      </c>
      <c r="AE208" s="1">
        <f>(Table2[[#This Row],[Close Price]]/Table2[[#This Row],[Current Week Low]])-1</f>
        <v>5.160115343754601E-3</v>
      </c>
      <c r="AF208" s="1">
        <f>(Table2[[#This Row],[Current Week High]]/Table2[[#This Row],[Close Price]])-1</f>
        <v>7.8514268458402814E-3</v>
      </c>
      <c r="AG208" s="1">
        <f>(Table2[[#This Row],[Close Price]]/Table2[[#This Row],[Current Month Low]])-1</f>
        <v>2.7299519156196439E-2</v>
      </c>
      <c r="AH208" s="1">
        <f>(Table2[[#This Row],[Current Month High]]/Table2[[#This Row],[Close Price]])-1</f>
        <v>7.5041521968896241E-2</v>
      </c>
      <c r="AI208">
        <v>10.5994262418843</v>
      </c>
      <c r="AJ208">
        <v>68.695873662761002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0.01</v>
      </c>
      <c r="AM208" t="s">
        <v>3192</v>
      </c>
      <c r="AN208">
        <v>-3.78</v>
      </c>
      <c r="AO208" t="s">
        <v>3191</v>
      </c>
      <c r="AP208">
        <v>0.12009219403948</v>
      </c>
      <c r="AQ208">
        <f>(Table2[[#This Row],[Sharpe Ratio]]-AVERAGE(Table2[Sharpe Ratio]))/_xlfn.STDEV.P(Table2[Sharpe Ratio])</f>
        <v>0.64447065072475296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239</v>
      </c>
      <c r="AT208">
        <f>_xlfn.RANK.AVG(Table2[[#This Row],[6M Return vs Nifty Z-Score]],Table2[6M Return vs Nifty Z-Score])</f>
        <v>332</v>
      </c>
      <c r="AU208">
        <f>_xlfn.RANK.AVG(Table2[[#This Row],[Sharpe Ratio Z-Score]],Table2[Sharpe Ratio Z-Score])</f>
        <v>178</v>
      </c>
      <c r="AV208">
        <f>(Table2[[#This Row],[Rank 1Y]]+Table2[[#This Row],[Rank 6M]]+Table2[[#This Row],[Rank Sharpe]])/3</f>
        <v>249.66666666666666</v>
      </c>
    </row>
    <row r="209" spans="1:48" x14ac:dyDescent="0.3">
      <c r="A209" t="s">
        <v>245</v>
      </c>
      <c r="B209" t="s">
        <v>246</v>
      </c>
      <c r="C209" t="s">
        <v>3158</v>
      </c>
      <c r="D209" t="s">
        <v>122</v>
      </c>
      <c r="E209">
        <v>102785.382471534</v>
      </c>
      <c r="F209">
        <v>7949.35</v>
      </c>
      <c r="G209">
        <v>68.378625509992105</v>
      </c>
      <c r="H209">
        <f>(Table2[[#This Row],[1Y Return vs Nifty]]-AVERAGE(Table2[1Y Return vs Nifty]))/_xlfn.STDEV.P(Table2[1Y Return vs Nifty])</f>
        <v>0.66490342826183679</v>
      </c>
      <c r="I209">
        <v>3.3604433017053399</v>
      </c>
      <c r="J209">
        <f>(Table2[[#This Row],[1M Return vs Nifty]]-AVERAGE(Table2[1M Return vs Nifty]))/_xlfn.STDEV.P(Table2[1M Return vs Nifty])</f>
        <v>0.21721665086730743</v>
      </c>
      <c r="K209">
        <v>25.155778183884099</v>
      </c>
      <c r="L209">
        <f>(Table2[[#This Row],[6M Return vs Nifty]]-AVERAGE(Table2[6M Return vs Nifty]))/_xlfn.STDEV.P(Table2[6M Return vs Nifty])</f>
        <v>0.63203671595571076</v>
      </c>
      <c r="M209">
        <v>-2.3152326134700099</v>
      </c>
      <c r="N209">
        <f>(Table2[[#This Row],[1W Return vs Nifty]]-AVERAGE(Table2[1W Return vs Nifty]))/_xlfn.STDEV.P(Table2[1W Return vs Nifty])</f>
        <v>-0.49323741957586958</v>
      </c>
      <c r="O209">
        <v>8084.03</v>
      </c>
      <c r="P209">
        <v>7779.2247392609897</v>
      </c>
      <c r="Q209">
        <v>6569.3347597889197</v>
      </c>
      <c r="R209">
        <v>38.6831430132668</v>
      </c>
      <c r="S209" s="1">
        <f>(Table2[[#This Row],[Close Price]]-Table2[[#This Row],[20D EMA]])/Table2[[#This Row],[20D EMA]]</f>
        <v>-1.6660007446780801E-2</v>
      </c>
      <c r="T209" s="1">
        <f>(Table2[[#This Row],[Close Price]]-Table2[[#This Row],[50D EMA]])/Table2[[#This Row],[50D EMA]]</f>
        <v>2.1869179312998248E-2</v>
      </c>
      <c r="U209" s="1">
        <f>(Table2[[#This Row],[Close Price]]-Table2[[#This Row],[200D EMA]])/Table2[[#This Row],[200D EMA]]</f>
        <v>0.21006925216510389</v>
      </c>
      <c r="V209">
        <v>0.73044327254494001</v>
      </c>
      <c r="W209">
        <v>7911.9</v>
      </c>
      <c r="X209">
        <v>8159.75</v>
      </c>
      <c r="Y209">
        <v>7911.9</v>
      </c>
      <c r="Z209">
        <v>8159.75</v>
      </c>
      <c r="AA209">
        <v>7910.05</v>
      </c>
      <c r="AB209">
        <v>8472</v>
      </c>
      <c r="AC209" s="1">
        <f>(Table2[[#This Row],[Close Price]]/Table2[[#This Row],[Day Low]])-1</f>
        <v>4.7333763065762202E-3</v>
      </c>
      <c r="AD209" s="1">
        <f>(Table2[[#This Row],[Day High]]/Table2[[#This Row],[Close Price]])-1</f>
        <v>2.6467572820419338E-2</v>
      </c>
      <c r="AE209" s="1">
        <f>(Table2[[#This Row],[Close Price]]/Table2[[#This Row],[Current Week Low]])-1</f>
        <v>4.7333763065762202E-3</v>
      </c>
      <c r="AF209" s="1">
        <f>(Table2[[#This Row],[Current Week High]]/Table2[[#This Row],[Close Price]])-1</f>
        <v>2.6467572820419338E-2</v>
      </c>
      <c r="AG209" s="1">
        <f>(Table2[[#This Row],[Close Price]]/Table2[[#This Row],[Current Month Low]])-1</f>
        <v>4.9683630318393401E-3</v>
      </c>
      <c r="AH209" s="1">
        <f>(Table2[[#This Row],[Current Month High]]/Table2[[#This Row],[Close Price]])-1</f>
        <v>6.5747513947681302E-2</v>
      </c>
      <c r="AI209">
        <v>6.5747513947681302</v>
      </c>
      <c r="AJ209">
        <v>100.132173562769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0.13</v>
      </c>
      <c r="AM209" t="s">
        <v>3192</v>
      </c>
      <c r="AN209">
        <v>-2.14</v>
      </c>
      <c r="AO209" t="s">
        <v>3191</v>
      </c>
      <c r="AP209">
        <v>1.9014940591829999E-2</v>
      </c>
      <c r="AQ209">
        <f>(Table2[[#This Row],[Sharpe Ratio]]-AVERAGE(Table2[Sharpe Ratio]))/_xlfn.STDEV.P(Table2[Sharpe Ratio])</f>
        <v>-0.53415213659768046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0.48676723891130497</v>
      </c>
      <c r="AS209">
        <f>_xlfn.RANK.AVG(Table2[[#This Row],[1Y Return vs Nifty Z-Score]],Table2[1Y Return vs Nifty Z-Score])</f>
        <v>135</v>
      </c>
      <c r="AT209">
        <f>_xlfn.RANK.AVG(Table2[[#This Row],[6M Return vs Nifty Z-Score]],Table2[6M Return vs Nifty Z-Score])</f>
        <v>140</v>
      </c>
      <c r="AU209">
        <f>_xlfn.RANK.AVG(Table2[[#This Row],[Sharpe Ratio Z-Score]],Table2[Sharpe Ratio Z-Score])</f>
        <v>474</v>
      </c>
      <c r="AV209">
        <f>(Table2[[#This Row],[Rank 1Y]]+Table2[[#This Row],[Rank 6M]]+Table2[[#This Row],[Rank Sharpe]])/3</f>
        <v>249.66666666666666</v>
      </c>
    </row>
    <row r="210" spans="1:48" x14ac:dyDescent="0.3">
      <c r="A210" t="s">
        <v>1015</v>
      </c>
      <c r="B210" t="s">
        <v>1016</v>
      </c>
      <c r="C210" t="s">
        <v>3155</v>
      </c>
      <c r="D210" t="s">
        <v>268</v>
      </c>
      <c r="E210">
        <v>13896.07576</v>
      </c>
      <c r="F210">
        <v>4401.95</v>
      </c>
      <c r="G210">
        <v>25.2535747196812</v>
      </c>
      <c r="H210">
        <f>(Table2[[#This Row],[1Y Return vs Nifty]]-AVERAGE(Table2[1Y Return vs Nifty]))/_xlfn.STDEV.P(Table2[1Y Return vs Nifty])</f>
        <v>-4.7344516242803614E-2</v>
      </c>
      <c r="I210">
        <v>13.552330570323999</v>
      </c>
      <c r="J210">
        <f>(Table2[[#This Row],[1M Return vs Nifty]]-AVERAGE(Table2[1M Return vs Nifty]))/_xlfn.STDEV.P(Table2[1M Return vs Nifty])</f>
        <v>1.3787994700679429</v>
      </c>
      <c r="K210">
        <v>0.75295347208878005</v>
      </c>
      <c r="L210">
        <f>(Table2[[#This Row],[6M Return vs Nifty]]-AVERAGE(Table2[6M Return vs Nifty]))/_xlfn.STDEV.P(Table2[6M Return vs Nifty])</f>
        <v>-0.17363566675973241</v>
      </c>
      <c r="M210">
        <v>1.1503220443629301</v>
      </c>
      <c r="N210">
        <f>(Table2[[#This Row],[1W Return vs Nifty]]-AVERAGE(Table2[1W Return vs Nifty]))/_xlfn.STDEV.P(Table2[1W Return vs Nifty])</f>
        <v>0.1705401049855377</v>
      </c>
      <c r="O210">
        <v>4332.3500000000004</v>
      </c>
      <c r="P210">
        <v>4272.5560817464302</v>
      </c>
      <c r="Q210">
        <v>3979.34137574952</v>
      </c>
      <c r="R210">
        <v>54.046583667010403</v>
      </c>
      <c r="S210" s="1">
        <f>(Table2[[#This Row],[Close Price]]-Table2[[#This Row],[20D EMA]])/Table2[[#This Row],[20D EMA]]</f>
        <v>1.6065184022528062E-2</v>
      </c>
      <c r="T210" s="1">
        <f>(Table2[[#This Row],[Close Price]]-Table2[[#This Row],[50D EMA]])/Table2[[#This Row],[50D EMA]]</f>
        <v>3.0284896389394883E-2</v>
      </c>
      <c r="U210" s="1">
        <f>(Table2[[#This Row],[Close Price]]-Table2[[#This Row],[200D EMA]])/Table2[[#This Row],[200D EMA]]</f>
        <v>0.10620064587217785</v>
      </c>
      <c r="V210">
        <v>1.1758283493034301</v>
      </c>
      <c r="W210">
        <v>4366</v>
      </c>
      <c r="X210">
        <v>4486.45</v>
      </c>
      <c r="Y210">
        <v>4366</v>
      </c>
      <c r="Z210">
        <v>4486.45</v>
      </c>
      <c r="AA210">
        <v>3997.85</v>
      </c>
      <c r="AB210">
        <v>4694</v>
      </c>
      <c r="AC210" s="1">
        <f>(Table2[[#This Row],[Close Price]]/Table2[[#This Row],[Day Low]])-1</f>
        <v>8.2340815391661604E-3</v>
      </c>
      <c r="AD210" s="1">
        <f>(Table2[[#This Row],[Day High]]/Table2[[#This Row],[Close Price]])-1</f>
        <v>1.9196038119469794E-2</v>
      </c>
      <c r="AE210" s="1">
        <f>(Table2[[#This Row],[Close Price]]/Table2[[#This Row],[Current Week Low]])-1</f>
        <v>8.2340815391661604E-3</v>
      </c>
      <c r="AF210" s="1">
        <f>(Table2[[#This Row],[Current Week High]]/Table2[[#This Row],[Close Price]])-1</f>
        <v>1.9196038119469794E-2</v>
      </c>
      <c r="AG210" s="1">
        <f>(Table2[[#This Row],[Close Price]]/Table2[[#This Row],[Current Month Low]])-1</f>
        <v>0.10107933013995019</v>
      </c>
      <c r="AH210" s="1">
        <f>(Table2[[#This Row],[Current Month High]]/Table2[[#This Row],[Close Price]])-1</f>
        <v>6.6345596837765086E-2</v>
      </c>
      <c r="AI210">
        <v>13.5860243755608</v>
      </c>
      <c r="AJ210">
        <v>59.490942028985501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0.05</v>
      </c>
      <c r="AM210" t="s">
        <v>3192</v>
      </c>
      <c r="AN210">
        <v>6.51</v>
      </c>
      <c r="AO210" t="s">
        <v>3192</v>
      </c>
      <c r="AP210">
        <v>0.181580494438984</v>
      </c>
      <c r="AQ210">
        <f>(Table2[[#This Row],[Sharpe Ratio]]-AVERAGE(Table2[Sharpe Ratio]))/_xlfn.STDEV.P(Table2[Sharpe Ratio])</f>
        <v>1.3614619572021989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2.6898213492531435</v>
      </c>
      <c r="AS210">
        <f>_xlfn.RANK.AVG(Table2[[#This Row],[1Y Return vs Nifty Z-Score]],Table2[1Y Return vs Nifty Z-Score])</f>
        <v>298</v>
      </c>
      <c r="AT210">
        <f>_xlfn.RANK.AVG(Table2[[#This Row],[6M Return vs Nifty Z-Score]],Table2[6M Return vs Nifty Z-Score])</f>
        <v>381</v>
      </c>
      <c r="AU210">
        <f>_xlfn.RANK.AVG(Table2[[#This Row],[Sharpe Ratio Z-Score]],Table2[Sharpe Ratio Z-Score])</f>
        <v>71</v>
      </c>
      <c r="AV210">
        <f>(Table2[[#This Row],[Rank 1Y]]+Table2[[#This Row],[Rank 6M]]+Table2[[#This Row],[Rank Sharpe]])/3</f>
        <v>250</v>
      </c>
    </row>
    <row r="211" spans="1:48" x14ac:dyDescent="0.3">
      <c r="A211" t="s">
        <v>751</v>
      </c>
      <c r="B211" t="s">
        <v>752</v>
      </c>
      <c r="C211" t="s">
        <v>3148</v>
      </c>
      <c r="D211" t="s">
        <v>125</v>
      </c>
      <c r="E211">
        <v>22284.014019999999</v>
      </c>
      <c r="F211">
        <v>890</v>
      </c>
      <c r="G211">
        <v>58.862873878033497</v>
      </c>
      <c r="H211">
        <f>(Table2[[#This Row],[1Y Return vs Nifty]]-AVERAGE(Table2[1Y Return vs Nifty]))/_xlfn.STDEV.P(Table2[1Y Return vs Nifty])</f>
        <v>0.50774246459748917</v>
      </c>
      <c r="I211">
        <v>-1.2251042456268499</v>
      </c>
      <c r="J211">
        <f>(Table2[[#This Row],[1M Return vs Nifty]]-AVERAGE(Table2[1M Return vs Nifty]))/_xlfn.STDEV.P(Table2[1M Return vs Nifty])</f>
        <v>-0.30540424428419494</v>
      </c>
      <c r="K211">
        <v>61.241198846481701</v>
      </c>
      <c r="L211">
        <f>(Table2[[#This Row],[6M Return vs Nifty]]-AVERAGE(Table2[6M Return vs Nifty]))/_xlfn.STDEV.P(Table2[6M Return vs Nifty])</f>
        <v>1.82341628737358</v>
      </c>
      <c r="M211">
        <v>6.36044957081711</v>
      </c>
      <c r="N211">
        <f>(Table2[[#This Row],[1W Return vs Nifty]]-AVERAGE(Table2[1W Return vs Nifty]))/_xlfn.STDEV.P(Table2[1W Return vs Nifty])</f>
        <v>1.1684656590789677</v>
      </c>
      <c r="O211">
        <v>891.95</v>
      </c>
      <c r="P211">
        <v>862.40019860088796</v>
      </c>
      <c r="Q211">
        <v>702.33235530319701</v>
      </c>
      <c r="R211">
        <v>48.933196839638001</v>
      </c>
      <c r="S211" s="1">
        <f>(Table2[[#This Row],[Close Price]]-Table2[[#This Row],[20D EMA]])/Table2[[#This Row],[20D EMA]]</f>
        <v>-2.1862212007400027E-3</v>
      </c>
      <c r="T211" s="1">
        <f>(Table2[[#This Row],[Close Price]]-Table2[[#This Row],[50D EMA]])/Table2[[#This Row],[50D EMA]]</f>
        <v>3.2003472916504988E-2</v>
      </c>
      <c r="U211" s="1">
        <f>(Table2[[#This Row],[Close Price]]-Table2[[#This Row],[200D EMA]])/Table2[[#This Row],[200D EMA]]</f>
        <v>0.26720632088178087</v>
      </c>
      <c r="V211">
        <v>0.66576590250635503</v>
      </c>
      <c r="W211">
        <v>882.3</v>
      </c>
      <c r="X211">
        <v>916.85</v>
      </c>
      <c r="Y211">
        <v>882.3</v>
      </c>
      <c r="Z211">
        <v>916.85</v>
      </c>
      <c r="AA211">
        <v>833.85</v>
      </c>
      <c r="AB211">
        <v>965</v>
      </c>
      <c r="AC211" s="1">
        <f>(Table2[[#This Row],[Close Price]]/Table2[[#This Row],[Day Low]])-1</f>
        <v>8.7271902980845528E-3</v>
      </c>
      <c r="AD211" s="1">
        <f>(Table2[[#This Row],[Day High]]/Table2[[#This Row],[Close Price]])-1</f>
        <v>3.0168539325842625E-2</v>
      </c>
      <c r="AE211" s="1">
        <f>(Table2[[#This Row],[Close Price]]/Table2[[#This Row],[Current Week Low]])-1</f>
        <v>8.7271902980845528E-3</v>
      </c>
      <c r="AF211" s="1">
        <f>(Table2[[#This Row],[Current Week High]]/Table2[[#This Row],[Close Price]])-1</f>
        <v>3.0168539325842625E-2</v>
      </c>
      <c r="AG211" s="1">
        <f>(Table2[[#This Row],[Close Price]]/Table2[[#This Row],[Current Month Low]])-1</f>
        <v>6.7338250284823431E-2</v>
      </c>
      <c r="AH211" s="1">
        <f>(Table2[[#This Row],[Current Month High]]/Table2[[#This Row],[Close Price]])-1</f>
        <v>8.4269662921348409E-2</v>
      </c>
      <c r="AI211">
        <v>13.252808988764</v>
      </c>
      <c r="AJ211">
        <v>97.689915593069699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0.28000000000000003</v>
      </c>
      <c r="AM211" t="s">
        <v>3192</v>
      </c>
      <c r="AN211">
        <v>-3.3</v>
      </c>
      <c r="AO211" t="s">
        <v>3191</v>
      </c>
      <c r="AQ211">
        <f>(Table2[[#This Row],[Sharpe Ratio]]-AVERAGE(Table2[Sharpe Ratio]))/_xlfn.STDEV.P(Table2[Sharpe Ratio])</f>
        <v>-0.75587800979545683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2.4383421569703851</v>
      </c>
      <c r="AS211">
        <f>_xlfn.RANK.AVG(Table2[[#This Row],[1Y Return vs Nifty Z-Score]],Table2[1Y Return vs Nifty Z-Score])</f>
        <v>164</v>
      </c>
      <c r="AT211">
        <f>_xlfn.RANK.AVG(Table2[[#This Row],[6M Return vs Nifty Z-Score]],Table2[6M Return vs Nifty Z-Score])</f>
        <v>42</v>
      </c>
      <c r="AU211">
        <f>_xlfn.RANK.AVG(Table2[[#This Row],[Sharpe Ratio Z-Score]],Table2[Sharpe Ratio Z-Score])</f>
        <v>544.5</v>
      </c>
      <c r="AV211">
        <f>(Table2[[#This Row],[Rank 1Y]]+Table2[[#This Row],[Rank 6M]]+Table2[[#This Row],[Rank Sharpe]])/3</f>
        <v>250.16666666666666</v>
      </c>
    </row>
    <row r="212" spans="1:48" x14ac:dyDescent="0.3">
      <c r="A212" t="s">
        <v>720</v>
      </c>
      <c r="B212" t="s">
        <v>721</v>
      </c>
      <c r="C212" t="s">
        <v>3150</v>
      </c>
      <c r="D212" t="s">
        <v>51</v>
      </c>
      <c r="E212">
        <v>24597.158447099999</v>
      </c>
      <c r="F212">
        <v>1373.3</v>
      </c>
      <c r="G212">
        <v>43.410448501763497</v>
      </c>
      <c r="H212">
        <f>(Table2[[#This Row],[1Y Return vs Nifty]]-AVERAGE(Table2[1Y Return vs Nifty]))/_xlfn.STDEV.P(Table2[1Y Return vs Nifty])</f>
        <v>0.25253213996797225</v>
      </c>
      <c r="I212">
        <v>-2.3945572842777398</v>
      </c>
      <c r="J212">
        <f>(Table2[[#This Row],[1M Return vs Nifty]]-AVERAGE(Table2[1M Return vs Nifty]))/_xlfn.STDEV.P(Table2[1M Return vs Nifty])</f>
        <v>-0.43868834778301247</v>
      </c>
      <c r="K212">
        <v>24.657945354231501</v>
      </c>
      <c r="L212">
        <f>(Table2[[#This Row],[6M Return vs Nifty]]-AVERAGE(Table2[6M Return vs Nifty]))/_xlfn.STDEV.P(Table2[6M Return vs Nifty])</f>
        <v>0.6156004973294994</v>
      </c>
      <c r="M212">
        <v>-1.8841802396146199</v>
      </c>
      <c r="N212">
        <f>(Table2[[#This Row],[1W Return vs Nifty]]-AVERAGE(Table2[1W Return vs Nifty]))/_xlfn.STDEV.P(Table2[1W Return vs Nifty])</f>
        <v>-0.41067549055612479</v>
      </c>
      <c r="O212">
        <v>1421.47</v>
      </c>
      <c r="P212">
        <v>1422.38348988243</v>
      </c>
      <c r="Q212">
        <v>1197.01483058806</v>
      </c>
      <c r="R212">
        <v>35.879776635096697</v>
      </c>
      <c r="S212" s="1">
        <f>(Table2[[#This Row],[Close Price]]-Table2[[#This Row],[20D EMA]])/Table2[[#This Row],[20D EMA]]</f>
        <v>-3.3887454536500994E-2</v>
      </c>
      <c r="T212" s="1">
        <f>(Table2[[#This Row],[Close Price]]-Table2[[#This Row],[50D EMA]])/Table2[[#This Row],[50D EMA]]</f>
        <v>-3.4507915925322749E-2</v>
      </c>
      <c r="U212" s="1">
        <f>(Table2[[#This Row],[Close Price]]-Table2[[#This Row],[200D EMA]])/Table2[[#This Row],[200D EMA]]</f>
        <v>0.14727066441218273</v>
      </c>
      <c r="V212">
        <v>0.89173492564661405</v>
      </c>
      <c r="W212">
        <v>1368.25</v>
      </c>
      <c r="X212">
        <v>1408.65</v>
      </c>
      <c r="Y212">
        <v>1368.25</v>
      </c>
      <c r="Z212">
        <v>1408.65</v>
      </c>
      <c r="AA212">
        <v>1345.05</v>
      </c>
      <c r="AB212">
        <v>1484.95</v>
      </c>
      <c r="AC212" s="1">
        <f>(Table2[[#This Row],[Close Price]]/Table2[[#This Row],[Day Low]])-1</f>
        <v>3.6908459711308961E-3</v>
      </c>
      <c r="AD212" s="1">
        <f>(Table2[[#This Row],[Day High]]/Table2[[#This Row],[Close Price]])-1</f>
        <v>2.5740916041651518E-2</v>
      </c>
      <c r="AE212" s="1">
        <f>(Table2[[#This Row],[Close Price]]/Table2[[#This Row],[Current Week Low]])-1</f>
        <v>3.6908459711308961E-3</v>
      </c>
      <c r="AF212" s="1">
        <f>(Table2[[#This Row],[Current Week High]]/Table2[[#This Row],[Close Price]])-1</f>
        <v>2.5740916041651518E-2</v>
      </c>
      <c r="AG212" s="1">
        <f>(Table2[[#This Row],[Close Price]]/Table2[[#This Row],[Current Month Low]])-1</f>
        <v>2.1002936693803154E-2</v>
      </c>
      <c r="AH212" s="1">
        <f>(Table2[[#This Row],[Current Month High]]/Table2[[#This Row],[Close Price]])-1</f>
        <v>8.1300517002840023E-2</v>
      </c>
      <c r="AI212">
        <v>19.3475569795383</v>
      </c>
      <c r="AJ212">
        <v>89.6299364816348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-0.05</v>
      </c>
      <c r="AM212" t="s">
        <v>3191</v>
      </c>
      <c r="AN212">
        <v>0.78</v>
      </c>
      <c r="AO212" t="s">
        <v>3192</v>
      </c>
      <c r="AP212">
        <v>4.9432185337746001E-2</v>
      </c>
      <c r="AQ212">
        <f>(Table2[[#This Row],[Sharpe Ratio]]-AVERAGE(Table2[Sharpe Ratio]))/_xlfn.STDEV.P(Table2[Sharpe Ratio])</f>
        <v>-0.1794684015111522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222</v>
      </c>
      <c r="AT212">
        <f>_xlfn.RANK.AVG(Table2[[#This Row],[6M Return vs Nifty Z-Score]],Table2[6M Return vs Nifty Z-Score])</f>
        <v>144</v>
      </c>
      <c r="AU212">
        <f>_xlfn.RANK.AVG(Table2[[#This Row],[Sharpe Ratio Z-Score]],Table2[Sharpe Ratio Z-Score])</f>
        <v>385</v>
      </c>
      <c r="AV212">
        <f>(Table2[[#This Row],[Rank 1Y]]+Table2[[#This Row],[Rank 6M]]+Table2[[#This Row],[Rank Sharpe]])/3</f>
        <v>250.33333333333334</v>
      </c>
    </row>
    <row r="213" spans="1:48" x14ac:dyDescent="0.3">
      <c r="A213" t="s">
        <v>243</v>
      </c>
      <c r="B213" t="s">
        <v>244</v>
      </c>
      <c r="C213" t="s">
        <v>3155</v>
      </c>
      <c r="D213" t="s">
        <v>227</v>
      </c>
      <c r="E213">
        <v>103015.284205875</v>
      </c>
      <c r="F213">
        <v>6849.75</v>
      </c>
      <c r="G213">
        <v>6.09254366744854</v>
      </c>
      <c r="H213">
        <f>(Table2[[#This Row],[1Y Return vs Nifty]]-AVERAGE(Table2[1Y Return vs Nifty]))/_xlfn.STDEV.P(Table2[1Y Return vs Nifty])</f>
        <v>-0.36380570832117964</v>
      </c>
      <c r="I213">
        <v>12.292994118147799</v>
      </c>
      <c r="J213">
        <f>(Table2[[#This Row],[1M Return vs Nifty]]-AVERAGE(Table2[1M Return vs Nifty]))/_xlfn.STDEV.P(Table2[1M Return vs Nifty])</f>
        <v>1.235271235513675</v>
      </c>
      <c r="K213">
        <v>14.167961043231299</v>
      </c>
      <c r="L213">
        <f>(Table2[[#This Row],[6M Return vs Nifty]]-AVERAGE(Table2[6M Return vs Nifty]))/_xlfn.STDEV.P(Table2[6M Return vs Nifty])</f>
        <v>0.26926802335135186</v>
      </c>
      <c r="M213">
        <v>-2.0076782879552701</v>
      </c>
      <c r="N213">
        <f>(Table2[[#This Row],[1W Return vs Nifty]]-AVERAGE(Table2[1W Return vs Nifty]))/_xlfn.STDEV.P(Table2[1W Return vs Nifty])</f>
        <v>-0.4343297788041659</v>
      </c>
      <c r="O213">
        <v>7111.2</v>
      </c>
      <c r="P213">
        <v>6925.3469952590403</v>
      </c>
      <c r="Q213">
        <v>6158.5044845349503</v>
      </c>
      <c r="R213">
        <v>29.773981409491601</v>
      </c>
      <c r="S213" s="1">
        <f>(Table2[[#This Row],[Close Price]]-Table2[[#This Row],[20D EMA]])/Table2[[#This Row],[20D EMA]]</f>
        <v>-3.676594667566653E-2</v>
      </c>
      <c r="T213" s="1">
        <f>(Table2[[#This Row],[Close Price]]-Table2[[#This Row],[50D EMA]])/Table2[[#This Row],[50D EMA]]</f>
        <v>-1.0915986637318331E-2</v>
      </c>
      <c r="U213" s="1">
        <f>(Table2[[#This Row],[Close Price]]-Table2[[#This Row],[200D EMA]])/Table2[[#This Row],[200D EMA]]</f>
        <v>0.11224243112932442</v>
      </c>
      <c r="V213">
        <v>1.26933584793094</v>
      </c>
      <c r="W213">
        <v>6795.75</v>
      </c>
      <c r="X213">
        <v>7243.95</v>
      </c>
      <c r="Y213">
        <v>6795.75</v>
      </c>
      <c r="Z213">
        <v>7243.95</v>
      </c>
      <c r="AA213">
        <v>6612</v>
      </c>
      <c r="AB213">
        <v>7605</v>
      </c>
      <c r="AC213" s="1">
        <f>(Table2[[#This Row],[Close Price]]/Table2[[#This Row],[Day Low]])-1</f>
        <v>7.9461428098444031E-3</v>
      </c>
      <c r="AD213" s="1">
        <f>(Table2[[#This Row],[Day High]]/Table2[[#This Row],[Close Price]])-1</f>
        <v>5.7549545603854169E-2</v>
      </c>
      <c r="AE213" s="1">
        <f>(Table2[[#This Row],[Close Price]]/Table2[[#This Row],[Current Week Low]])-1</f>
        <v>7.9461428098444031E-3</v>
      </c>
      <c r="AF213" s="1">
        <f>(Table2[[#This Row],[Current Week High]]/Table2[[#This Row],[Close Price]])-1</f>
        <v>5.7549545603854169E-2</v>
      </c>
      <c r="AG213" s="1">
        <f>(Table2[[#This Row],[Close Price]]/Table2[[#This Row],[Current Month Low]])-1</f>
        <v>3.5957350272232347E-2</v>
      </c>
      <c r="AH213" s="1">
        <f>(Table2[[#This Row],[Current Month High]]/Table2[[#This Row],[Close Price]])-1</f>
        <v>0.11025949852184391</v>
      </c>
      <c r="AI213">
        <v>11.025949852184301</v>
      </c>
      <c r="AJ213">
        <v>80.209155485398497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</v>
      </c>
      <c r="AM213" t="s">
        <v>3193</v>
      </c>
      <c r="AN213">
        <v>-6.58</v>
      </c>
      <c r="AO213" t="s">
        <v>3191</v>
      </c>
      <c r="AP213">
        <v>0.15209809714780301</v>
      </c>
      <c r="AQ213">
        <f>(Table2[[#This Row],[Sharpe Ratio]]-AVERAGE(Table2[Sharpe Ratio]))/_xlfn.STDEV.P(Table2[Sharpe Ratio])</f>
        <v>1.0176791169781505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1.7240828887178319</v>
      </c>
      <c r="AS213">
        <f>_xlfn.RANK.AVG(Table2[[#This Row],[1Y Return vs Nifty Z-Score]],Table2[1Y Return vs Nifty Z-Score])</f>
        <v>422</v>
      </c>
      <c r="AT213">
        <f>_xlfn.RANK.AVG(Table2[[#This Row],[6M Return vs Nifty Z-Score]],Table2[6M Return vs Nifty Z-Score])</f>
        <v>224</v>
      </c>
      <c r="AU213">
        <f>_xlfn.RANK.AVG(Table2[[#This Row],[Sharpe Ratio Z-Score]],Table2[Sharpe Ratio Z-Score])</f>
        <v>111</v>
      </c>
      <c r="AV213">
        <f>(Table2[[#This Row],[Rank 1Y]]+Table2[[#This Row],[Rank 6M]]+Table2[[#This Row],[Rank Sharpe]])/3</f>
        <v>252.33333333333334</v>
      </c>
    </row>
    <row r="214" spans="1:48" x14ac:dyDescent="0.3">
      <c r="A214" t="s">
        <v>1108</v>
      </c>
      <c r="B214" t="s">
        <v>1109</v>
      </c>
      <c r="C214" t="s">
        <v>3155</v>
      </c>
      <c r="D214" t="s">
        <v>451</v>
      </c>
      <c r="E214">
        <v>11391.287458356999</v>
      </c>
      <c r="F214">
        <v>184.27</v>
      </c>
      <c r="G214">
        <v>98.051401560011897</v>
      </c>
      <c r="H214">
        <f>(Table2[[#This Row],[1Y Return vs Nifty]]-AVERAGE(Table2[1Y Return vs Nifty]))/_xlfn.STDEV.P(Table2[1Y Return vs Nifty])</f>
        <v>1.1549752858495725</v>
      </c>
      <c r="I214">
        <v>-9.8005732781765609</v>
      </c>
      <c r="J214">
        <f>(Table2[[#This Row],[1M Return vs Nifty]]-AVERAGE(Table2[1M Return vs Nifty]))/_xlfn.STDEV.P(Table2[1M Return vs Nifty])</f>
        <v>-1.2827617475866133</v>
      </c>
      <c r="K214">
        <v>-20.444578695410002</v>
      </c>
      <c r="L214">
        <f>(Table2[[#This Row],[6M Return vs Nifty]]-AVERAGE(Table2[6M Return vs Nifty]))/_xlfn.STDEV.P(Table2[6M Return vs Nifty])</f>
        <v>-0.87348359218539295</v>
      </c>
      <c r="M214">
        <v>-4.8033059252607302</v>
      </c>
      <c r="N214">
        <f>(Table2[[#This Row],[1W Return vs Nifty]]-AVERAGE(Table2[1W Return vs Nifty]))/_xlfn.STDEV.P(Table2[1W Return vs Nifty])</f>
        <v>-0.96979234566682604</v>
      </c>
      <c r="O214">
        <v>201.29</v>
      </c>
      <c r="P214">
        <v>204.813508724869</v>
      </c>
      <c r="Q214">
        <v>177.23018013868901</v>
      </c>
      <c r="R214">
        <v>24.382751644790002</v>
      </c>
      <c r="S214" s="1">
        <f>(Table2[[#This Row],[Close Price]]-Table2[[#This Row],[20D EMA]])/Table2[[#This Row],[20D EMA]]</f>
        <v>-8.4554622683690114E-2</v>
      </c>
      <c r="T214" s="1">
        <f>(Table2[[#This Row],[Close Price]]-Table2[[#This Row],[50D EMA]])/Table2[[#This Row],[50D EMA]]</f>
        <v>-0.10030348512053266</v>
      </c>
      <c r="U214" s="1">
        <f>(Table2[[#This Row],[Close Price]]-Table2[[#This Row],[200D EMA]])/Table2[[#This Row],[200D EMA]]</f>
        <v>3.9721337843261741E-2</v>
      </c>
      <c r="V214">
        <v>0.46471516227952903</v>
      </c>
      <c r="W214">
        <v>183.3</v>
      </c>
      <c r="X214">
        <v>193.72</v>
      </c>
      <c r="Y214">
        <v>183.3</v>
      </c>
      <c r="Z214">
        <v>193.72</v>
      </c>
      <c r="AA214">
        <v>183.3</v>
      </c>
      <c r="AB214">
        <v>216</v>
      </c>
      <c r="AC214" s="1">
        <f>(Table2[[#This Row],[Close Price]]/Table2[[#This Row],[Day Low]])-1</f>
        <v>5.2918712493179587E-3</v>
      </c>
      <c r="AD214" s="1">
        <f>(Table2[[#This Row],[Day High]]/Table2[[#This Row],[Close Price]])-1</f>
        <v>5.1283442774189947E-2</v>
      </c>
      <c r="AE214" s="1">
        <f>(Table2[[#This Row],[Close Price]]/Table2[[#This Row],[Current Week Low]])-1</f>
        <v>5.2918712493179587E-3</v>
      </c>
      <c r="AF214" s="1">
        <f>(Table2[[#This Row],[Current Week High]]/Table2[[#This Row],[Close Price]])-1</f>
        <v>5.1283442774189947E-2</v>
      </c>
      <c r="AG214" s="1">
        <f>(Table2[[#This Row],[Close Price]]/Table2[[#This Row],[Current Month Low]])-1</f>
        <v>5.2918712493179587E-3</v>
      </c>
      <c r="AH214" s="1">
        <f>(Table2[[#This Row],[Current Month High]]/Table2[[#This Row],[Close Price]])-1</f>
        <v>0.17219297769577246</v>
      </c>
      <c r="AI214">
        <v>28.398545612416498</v>
      </c>
      <c r="AJ214">
        <v>137.614442295293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-0.09</v>
      </c>
      <c r="AM214" t="s">
        <v>3191</v>
      </c>
      <c r="AN214">
        <v>-10.35</v>
      </c>
      <c r="AO214" t="s">
        <v>3191</v>
      </c>
      <c r="AP214">
        <v>0.19396644615911701</v>
      </c>
      <c r="AQ214">
        <f>(Table2[[#This Row],[Sharpe Ratio]]-AVERAGE(Table2[Sharpe Ratio]))/_xlfn.STDEV.P(Table2[Sharpe Ratio])</f>
        <v>1.5058897531907895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90</v>
      </c>
      <c r="AT214">
        <f>_xlfn.RANK.AVG(Table2[[#This Row],[6M Return vs Nifty Z-Score]],Table2[6M Return vs Nifty Z-Score])</f>
        <v>619</v>
      </c>
      <c r="AU214">
        <f>_xlfn.RANK.AVG(Table2[[#This Row],[Sharpe Ratio Z-Score]],Table2[Sharpe Ratio Z-Score])</f>
        <v>49</v>
      </c>
      <c r="AV214">
        <f>(Table2[[#This Row],[Rank 1Y]]+Table2[[#This Row],[Rank 6M]]+Table2[[#This Row],[Rank Sharpe]])/3</f>
        <v>252.66666666666666</v>
      </c>
    </row>
    <row r="215" spans="1:48" x14ac:dyDescent="0.3">
      <c r="A215" t="s">
        <v>1695</v>
      </c>
      <c r="B215" t="s">
        <v>1696</v>
      </c>
      <c r="C215" t="s">
        <v>3153</v>
      </c>
      <c r="D215" t="s">
        <v>133</v>
      </c>
      <c r="E215">
        <v>5013.8100000000004</v>
      </c>
      <c r="F215">
        <v>8356.35</v>
      </c>
      <c r="G215">
        <v>14.5188358564439</v>
      </c>
      <c r="H215">
        <f>(Table2[[#This Row],[1Y Return vs Nifty]]-AVERAGE(Table2[1Y Return vs Nifty]))/_xlfn.STDEV.P(Table2[1Y Return vs Nifty])</f>
        <v>-0.22463812054048624</v>
      </c>
      <c r="I215">
        <v>-2.6430999352820099</v>
      </c>
      <c r="J215">
        <f>(Table2[[#This Row],[1M Return vs Nifty]]-AVERAGE(Table2[1M Return vs Nifty]))/_xlfn.STDEV.P(Table2[1M Return vs Nifty])</f>
        <v>-0.46701508115790669</v>
      </c>
      <c r="K215">
        <v>13.4763003680313</v>
      </c>
      <c r="L215">
        <f>(Table2[[#This Row],[6M Return vs Nifty]]-AVERAGE(Table2[6M Return vs Nifty]))/_xlfn.STDEV.P(Table2[6M Return vs Nifty])</f>
        <v>0.24643247415570471</v>
      </c>
      <c r="M215">
        <v>-2.8930341220156799</v>
      </c>
      <c r="N215">
        <f>(Table2[[#This Row],[1W Return vs Nifty]]-AVERAGE(Table2[1W Return vs Nifty]))/_xlfn.STDEV.P(Table2[1W Return vs Nifty])</f>
        <v>-0.60390705052900517</v>
      </c>
      <c r="O215">
        <v>8834.09</v>
      </c>
      <c r="P215">
        <v>8449.9608486230609</v>
      </c>
      <c r="Q215">
        <v>7230.5208318376499</v>
      </c>
      <c r="R215">
        <v>30.324313019167899</v>
      </c>
      <c r="S215" s="1">
        <f>(Table2[[#This Row],[Close Price]]-Table2[[#This Row],[20D EMA]])/Table2[[#This Row],[20D EMA]]</f>
        <v>-5.4079141145267906E-2</v>
      </c>
      <c r="T215" s="1">
        <f>(Table2[[#This Row],[Close Price]]-Table2[[#This Row],[50D EMA]])/Table2[[#This Row],[50D EMA]]</f>
        <v>-1.1078258266523757E-2</v>
      </c>
      <c r="U215" s="1">
        <f>(Table2[[#This Row],[Close Price]]-Table2[[#This Row],[200D EMA]])/Table2[[#This Row],[200D EMA]]</f>
        <v>0.15570512752069882</v>
      </c>
      <c r="V215">
        <v>0.57144837806014903</v>
      </c>
      <c r="W215">
        <v>8291.35</v>
      </c>
      <c r="X215">
        <v>8781.9500000000007</v>
      </c>
      <c r="Y215">
        <v>8291.35</v>
      </c>
      <c r="Z215">
        <v>8781.9500000000007</v>
      </c>
      <c r="AA215">
        <v>8291.35</v>
      </c>
      <c r="AB215">
        <v>9721.0499999999993</v>
      </c>
      <c r="AC215" s="1">
        <f>(Table2[[#This Row],[Close Price]]/Table2[[#This Row],[Day Low]])-1</f>
        <v>7.8394953777130016E-3</v>
      </c>
      <c r="AD215" s="1">
        <f>(Table2[[#This Row],[Day High]]/Table2[[#This Row],[Close Price]])-1</f>
        <v>5.0931327672967264E-2</v>
      </c>
      <c r="AE215" s="1">
        <f>(Table2[[#This Row],[Close Price]]/Table2[[#This Row],[Current Week Low]])-1</f>
        <v>7.8394953777130016E-3</v>
      </c>
      <c r="AF215" s="1">
        <f>(Table2[[#This Row],[Current Week High]]/Table2[[#This Row],[Close Price]])-1</f>
        <v>5.0931327672967264E-2</v>
      </c>
      <c r="AG215" s="1">
        <f>(Table2[[#This Row],[Close Price]]/Table2[[#This Row],[Current Month Low]])-1</f>
        <v>7.8394953777130016E-3</v>
      </c>
      <c r="AH215" s="1">
        <f>(Table2[[#This Row],[Current Month High]]/Table2[[#This Row],[Close Price]])-1</f>
        <v>0.16331292968820099</v>
      </c>
      <c r="AI215">
        <v>16.331292968820101</v>
      </c>
      <c r="AJ215">
        <v>76.515879637942106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0.14000000000000001</v>
      </c>
      <c r="AM215" t="s">
        <v>3192</v>
      </c>
      <c r="AN215">
        <v>-6.89</v>
      </c>
      <c r="AO215" t="s">
        <v>3191</v>
      </c>
      <c r="AP215">
        <v>0.13127001690934501</v>
      </c>
      <c r="AQ215">
        <f>(Table2[[#This Row],[Sharpe Ratio]]-AVERAGE(Table2[Sharpe Ratio]))/_xlfn.STDEV.P(Table2[Sharpe Ratio])</f>
        <v>0.77481092311749311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-0.27431685495420033</v>
      </c>
      <c r="AS215">
        <f>_xlfn.RANK.AVG(Table2[[#This Row],[1Y Return vs Nifty Z-Score]],Table2[1Y Return vs Nifty Z-Score])</f>
        <v>372</v>
      </c>
      <c r="AT215">
        <f>_xlfn.RANK.AVG(Table2[[#This Row],[6M Return vs Nifty Z-Score]],Table2[6M Return vs Nifty Z-Score])</f>
        <v>235</v>
      </c>
      <c r="AU215">
        <f>_xlfn.RANK.AVG(Table2[[#This Row],[Sharpe Ratio Z-Score]],Table2[Sharpe Ratio Z-Score])</f>
        <v>153</v>
      </c>
      <c r="AV215">
        <f>(Table2[[#This Row],[Rank 1Y]]+Table2[[#This Row],[Rank 6M]]+Table2[[#This Row],[Rank Sharpe]])/3</f>
        <v>253.33333333333334</v>
      </c>
    </row>
    <row r="216" spans="1:48" x14ac:dyDescent="0.3">
      <c r="A216" t="s">
        <v>823</v>
      </c>
      <c r="B216" t="s">
        <v>824</v>
      </c>
      <c r="C216" t="s">
        <v>3159</v>
      </c>
      <c r="D216" t="s">
        <v>130</v>
      </c>
      <c r="E216">
        <v>19354.648301624999</v>
      </c>
      <c r="F216">
        <v>1708.3</v>
      </c>
      <c r="G216">
        <v>117.06027661896999</v>
      </c>
      <c r="H216">
        <f>(Table2[[#This Row],[1Y Return vs Nifty]]-AVERAGE(Table2[1Y Return vs Nifty]))/_xlfn.STDEV.P(Table2[1Y Return vs Nifty])</f>
        <v>1.4689234885756388</v>
      </c>
      <c r="I216">
        <v>-11.6687688067728</v>
      </c>
      <c r="J216">
        <f>(Table2[[#This Row],[1M Return vs Nifty]]-AVERAGE(Table2[1M Return vs Nifty]))/_xlfn.STDEV.P(Table2[1M Return vs Nifty])</f>
        <v>-1.4956824532155482</v>
      </c>
      <c r="K216">
        <v>-3.5809499554825401</v>
      </c>
      <c r="L216">
        <f>(Table2[[#This Row],[6M Return vs Nifty]]-AVERAGE(Table2[6M Return vs Nifty]))/_xlfn.STDEV.P(Table2[6M Return vs Nifty])</f>
        <v>-0.31672181937477228</v>
      </c>
      <c r="M216">
        <v>2.64626874161273</v>
      </c>
      <c r="N216">
        <f>(Table2[[#This Row],[1W Return vs Nifty]]-AVERAGE(Table2[1W Return vs Nifty]))/_xlfn.STDEV.P(Table2[1W Return vs Nifty])</f>
        <v>0.45706734048359415</v>
      </c>
      <c r="O216">
        <v>1784.8</v>
      </c>
      <c r="P216">
        <v>1798.3056233278301</v>
      </c>
      <c r="Q216">
        <v>1608.44362420729</v>
      </c>
      <c r="R216">
        <v>35.015164972209803</v>
      </c>
      <c r="S216" s="1">
        <f>(Table2[[#This Row],[Close Price]]-Table2[[#This Row],[20D EMA]])/Table2[[#This Row],[20D EMA]]</f>
        <v>-4.2861945316001793E-2</v>
      </c>
      <c r="T216" s="1">
        <f>(Table2[[#This Row],[Close Price]]-Table2[[#This Row],[50D EMA]])/Table2[[#This Row],[50D EMA]]</f>
        <v>-5.005023737915662E-2</v>
      </c>
      <c r="U216" s="1">
        <f>(Table2[[#This Row],[Close Price]]-Table2[[#This Row],[200D EMA]])/Table2[[#This Row],[200D EMA]]</f>
        <v>6.2082608485531147E-2</v>
      </c>
      <c r="V216">
        <v>0.81369304671492804</v>
      </c>
      <c r="W216">
        <v>1700</v>
      </c>
      <c r="X216">
        <v>1759.85</v>
      </c>
      <c r="Y216">
        <v>1700</v>
      </c>
      <c r="Z216">
        <v>1759.85</v>
      </c>
      <c r="AA216">
        <v>1675.55</v>
      </c>
      <c r="AB216">
        <v>1941.9</v>
      </c>
      <c r="AC216" s="1">
        <f>(Table2[[#This Row],[Close Price]]/Table2[[#This Row],[Day Low]])-1</f>
        <v>4.8823529411763378E-3</v>
      </c>
      <c r="AD216" s="1">
        <f>(Table2[[#This Row],[Day High]]/Table2[[#This Row],[Close Price]])-1</f>
        <v>3.0176198559971779E-2</v>
      </c>
      <c r="AE216" s="1">
        <f>(Table2[[#This Row],[Close Price]]/Table2[[#This Row],[Current Week Low]])-1</f>
        <v>4.8823529411763378E-3</v>
      </c>
      <c r="AF216" s="1">
        <f>(Table2[[#This Row],[Current Week High]]/Table2[[#This Row],[Close Price]])-1</f>
        <v>3.0176198559971779E-2</v>
      </c>
      <c r="AG216" s="1">
        <f>(Table2[[#This Row],[Close Price]]/Table2[[#This Row],[Current Month Low]])-1</f>
        <v>1.9545820775267897E-2</v>
      </c>
      <c r="AH216" s="1">
        <f>(Table2[[#This Row],[Current Month High]]/Table2[[#This Row],[Close Price]])-1</f>
        <v>0.13674413159281174</v>
      </c>
      <c r="AI216">
        <v>26.488521540244498</v>
      </c>
      <c r="AJ216">
        <v>159.515003275015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-0.01</v>
      </c>
      <c r="AM216" t="s">
        <v>3191</v>
      </c>
      <c r="AN216">
        <v>-6.28</v>
      </c>
      <c r="AO216" t="s">
        <v>3191</v>
      </c>
      <c r="AP216">
        <v>8.8716974272223997E-2</v>
      </c>
      <c r="AQ216">
        <f>(Table2[[#This Row],[Sharpe Ratio]]-AVERAGE(Table2[Sharpe Ratio]))/_xlfn.STDEV.P(Table2[Sharpe Ratio])</f>
        <v>0.27861633916008771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61</v>
      </c>
      <c r="AT216">
        <f>_xlfn.RANK.AVG(Table2[[#This Row],[6M Return vs Nifty Z-Score]],Table2[6M Return vs Nifty Z-Score])</f>
        <v>430</v>
      </c>
      <c r="AU216">
        <f>_xlfn.RANK.AVG(Table2[[#This Row],[Sharpe Ratio Z-Score]],Table2[Sharpe Ratio Z-Score])</f>
        <v>271</v>
      </c>
      <c r="AV216">
        <f>(Table2[[#This Row],[Rank 1Y]]+Table2[[#This Row],[Rank 6M]]+Table2[[#This Row],[Rank Sharpe]])/3</f>
        <v>254</v>
      </c>
    </row>
    <row r="217" spans="1:48" x14ac:dyDescent="0.3">
      <c r="A217" t="s">
        <v>341</v>
      </c>
      <c r="B217" t="s">
        <v>342</v>
      </c>
      <c r="C217" t="s">
        <v>3150</v>
      </c>
      <c r="D217" t="s">
        <v>51</v>
      </c>
      <c r="E217">
        <v>73632.311774999995</v>
      </c>
      <c r="F217">
        <v>6158.35</v>
      </c>
      <c r="G217">
        <v>47.462223694821901</v>
      </c>
      <c r="H217">
        <f>(Table2[[#This Row],[1Y Return vs Nifty]]-AVERAGE(Table2[1Y Return vs Nifty]))/_xlfn.STDEV.P(Table2[1Y Return vs Nifty])</f>
        <v>0.31945075223541847</v>
      </c>
      <c r="I217">
        <v>4.3865233756051296</v>
      </c>
      <c r="J217">
        <f>(Table2[[#This Row],[1M Return vs Nifty]]-AVERAGE(Table2[1M Return vs Nifty]))/_xlfn.STDEV.P(Table2[1M Return vs Nifty])</f>
        <v>0.33416034868821681</v>
      </c>
      <c r="K217">
        <v>17.873236711312298</v>
      </c>
      <c r="L217">
        <f>(Table2[[#This Row],[6M Return vs Nifty]]-AVERAGE(Table2[6M Return vs Nifty]))/_xlfn.STDEV.P(Table2[6M Return vs Nifty])</f>
        <v>0.39159969238462705</v>
      </c>
      <c r="M217">
        <v>3.4701314123785E-2</v>
      </c>
      <c r="N217">
        <f>(Table2[[#This Row],[1W Return vs Nifty]]-AVERAGE(Table2[1W Return vs Nifty]))/_xlfn.STDEV.P(Table2[1W Return vs Nifty])</f>
        <v>-4.3141120613884622E-2</v>
      </c>
      <c r="O217">
        <v>6154.21</v>
      </c>
      <c r="P217">
        <v>6007.3028027779101</v>
      </c>
      <c r="Q217">
        <v>5331.2860078713602</v>
      </c>
      <c r="R217">
        <v>49.9271321536607</v>
      </c>
      <c r="S217" s="1">
        <f>(Table2[[#This Row],[Close Price]]-Table2[[#This Row],[20D EMA]])/Table2[[#This Row],[20D EMA]]</f>
        <v>6.7271022600794053E-4</v>
      </c>
      <c r="T217" s="1">
        <f>(Table2[[#This Row],[Close Price]]-Table2[[#This Row],[50D EMA]])/Table2[[#This Row],[50D EMA]]</f>
        <v>2.514392934417135E-2</v>
      </c>
      <c r="U217" s="1">
        <f>(Table2[[#This Row],[Close Price]]-Table2[[#This Row],[200D EMA]])/Table2[[#This Row],[200D EMA]]</f>
        <v>0.15513405037874992</v>
      </c>
      <c r="V217">
        <v>0.72123038004171403</v>
      </c>
      <c r="W217">
        <v>6099.95</v>
      </c>
      <c r="X217">
        <v>6250</v>
      </c>
      <c r="Y217">
        <v>6099.95</v>
      </c>
      <c r="Z217">
        <v>6250</v>
      </c>
      <c r="AA217">
        <v>5998</v>
      </c>
      <c r="AB217">
        <v>6375.55</v>
      </c>
      <c r="AC217" s="1">
        <f>(Table2[[#This Row],[Close Price]]/Table2[[#This Row],[Day Low]])-1</f>
        <v>9.5738489659751291E-3</v>
      </c>
      <c r="AD217" s="1">
        <f>(Table2[[#This Row],[Day High]]/Table2[[#This Row],[Close Price]])-1</f>
        <v>1.4882233065675043E-2</v>
      </c>
      <c r="AE217" s="1">
        <f>(Table2[[#This Row],[Close Price]]/Table2[[#This Row],[Current Week Low]])-1</f>
        <v>9.5738489659751291E-3</v>
      </c>
      <c r="AF217" s="1">
        <f>(Table2[[#This Row],[Current Week High]]/Table2[[#This Row],[Close Price]])-1</f>
        <v>1.4882233065675043E-2</v>
      </c>
      <c r="AG217" s="1">
        <f>(Table2[[#This Row],[Close Price]]/Table2[[#This Row],[Current Month Low]])-1</f>
        <v>2.6733911303767899E-2</v>
      </c>
      <c r="AH217" s="1">
        <f>(Table2[[#This Row],[Current Month High]]/Table2[[#This Row],[Close Price]])-1</f>
        <v>3.5269187363498267E-2</v>
      </c>
      <c r="AI217">
        <v>4.5718414835142296</v>
      </c>
      <c r="AJ217">
        <v>75.454066297240701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</v>
      </c>
      <c r="AM217" t="s">
        <v>3192</v>
      </c>
      <c r="AN217">
        <v>-0.02</v>
      </c>
      <c r="AO217" t="s">
        <v>3191</v>
      </c>
      <c r="AP217">
        <v>5.3407170590333002E-2</v>
      </c>
      <c r="AQ217">
        <f>(Table2[[#This Row],[Sharpe Ratio]]-AVERAGE(Table2[Sharpe Ratio]))/_xlfn.STDEV.P(Table2[Sharpe Ratio])</f>
        <v>-0.13311763476424887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0.86895203793012887</v>
      </c>
      <c r="AS217">
        <f>_xlfn.RANK.AVG(Table2[[#This Row],[1Y Return vs Nifty Z-Score]],Table2[1Y Return vs Nifty Z-Score])</f>
        <v>207</v>
      </c>
      <c r="AT217">
        <f>_xlfn.RANK.AVG(Table2[[#This Row],[6M Return vs Nifty Z-Score]],Table2[6M Return vs Nifty Z-Score])</f>
        <v>191</v>
      </c>
      <c r="AU217">
        <f>_xlfn.RANK.AVG(Table2[[#This Row],[Sharpe Ratio Z-Score]],Table2[Sharpe Ratio Z-Score])</f>
        <v>368</v>
      </c>
      <c r="AV217">
        <f>(Table2[[#This Row],[Rank 1Y]]+Table2[[#This Row],[Rank 6M]]+Table2[[#This Row],[Rank Sharpe]])/3</f>
        <v>255.33333333333334</v>
      </c>
    </row>
    <row r="218" spans="1:48" x14ac:dyDescent="0.3">
      <c r="A218" t="s">
        <v>692</v>
      </c>
      <c r="B218" t="s">
        <v>693</v>
      </c>
      <c r="C218" t="s">
        <v>3149</v>
      </c>
      <c r="D218" t="s">
        <v>48</v>
      </c>
      <c r="E218">
        <v>26122.205999999998</v>
      </c>
      <c r="F218">
        <v>981.3</v>
      </c>
      <c r="G218">
        <v>29.3905636037784</v>
      </c>
      <c r="H218">
        <f>(Table2[[#This Row],[1Y Return vs Nifty]]-AVERAGE(Table2[1Y Return vs Nifty]))/_xlfn.STDEV.P(Table2[1Y Return vs Nifty])</f>
        <v>2.0981474686783727E-2</v>
      </c>
      <c r="I218">
        <v>6.3317528778694498</v>
      </c>
      <c r="J218">
        <f>(Table2[[#This Row],[1M Return vs Nifty]]-AVERAGE(Table2[1M Return vs Nifty]))/_xlfn.STDEV.P(Table2[1M Return vs Nifty])</f>
        <v>0.55586071778371238</v>
      </c>
      <c r="K218">
        <v>21.245154182774598</v>
      </c>
      <c r="L218">
        <f>(Table2[[#This Row],[6M Return vs Nifty]]-AVERAGE(Table2[6M Return vs Nifty]))/_xlfn.STDEV.P(Table2[6M Return vs Nifty])</f>
        <v>0.50292536126261322</v>
      </c>
      <c r="M218">
        <v>0.26867043821665898</v>
      </c>
      <c r="N218">
        <f>(Table2[[#This Row],[1W Return vs Nifty]]-AVERAGE(Table2[1W Return vs Nifty]))/_xlfn.STDEV.P(Table2[1W Return vs Nifty])</f>
        <v>1.672325240488957E-3</v>
      </c>
      <c r="O218">
        <v>999.1</v>
      </c>
      <c r="P218">
        <v>963.10145427719704</v>
      </c>
      <c r="Q218">
        <v>826.48589487296204</v>
      </c>
      <c r="R218">
        <v>38.792819170187897</v>
      </c>
      <c r="S218" s="1">
        <f>(Table2[[#This Row],[Close Price]]-Table2[[#This Row],[20D EMA]])/Table2[[#This Row],[20D EMA]]</f>
        <v>-1.7816034430987959E-2</v>
      </c>
      <c r="T218" s="1">
        <f>(Table2[[#This Row],[Close Price]]-Table2[[#This Row],[50D EMA]])/Table2[[#This Row],[50D EMA]]</f>
        <v>1.8895772238721038E-2</v>
      </c>
      <c r="U218" s="1">
        <f>(Table2[[#This Row],[Close Price]]-Table2[[#This Row],[200D EMA]])/Table2[[#This Row],[200D EMA]]</f>
        <v>0.18731608861979934</v>
      </c>
      <c r="V218">
        <v>0.35494711077496</v>
      </c>
      <c r="W218">
        <v>975.5</v>
      </c>
      <c r="X218">
        <v>999.95</v>
      </c>
      <c r="Y218">
        <v>975.5</v>
      </c>
      <c r="Z218">
        <v>999.95</v>
      </c>
      <c r="AA218">
        <v>968.15</v>
      </c>
      <c r="AB218">
        <v>1061</v>
      </c>
      <c r="AC218" s="1">
        <f>(Table2[[#This Row],[Close Price]]/Table2[[#This Row],[Day Low]])-1</f>
        <v>5.9456688877497221E-3</v>
      </c>
      <c r="AD218" s="1">
        <f>(Table2[[#This Row],[Day High]]/Table2[[#This Row],[Close Price]])-1</f>
        <v>1.9005400998675315E-2</v>
      </c>
      <c r="AE218" s="1">
        <f>(Table2[[#This Row],[Close Price]]/Table2[[#This Row],[Current Week Low]])-1</f>
        <v>5.9456688877497221E-3</v>
      </c>
      <c r="AF218" s="1">
        <f>(Table2[[#This Row],[Current Week High]]/Table2[[#This Row],[Close Price]])-1</f>
        <v>1.9005400998675315E-2</v>
      </c>
      <c r="AG218" s="1">
        <f>(Table2[[#This Row],[Close Price]]/Table2[[#This Row],[Current Month Low]])-1</f>
        <v>1.3582606001136144E-2</v>
      </c>
      <c r="AH218" s="1">
        <f>(Table2[[#This Row],[Current Month High]]/Table2[[#This Row],[Close Price]])-1</f>
        <v>8.1218791399164436E-2</v>
      </c>
      <c r="AI218">
        <v>8.8352185875878799</v>
      </c>
      <c r="AJ218">
        <v>78.401963457867396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0.13</v>
      </c>
      <c r="AM218" t="s">
        <v>3192</v>
      </c>
      <c r="AN218">
        <v>-4.12</v>
      </c>
      <c r="AO218" t="s">
        <v>3191</v>
      </c>
      <c r="AP218">
        <v>7.6561929586885999E-2</v>
      </c>
      <c r="AQ218">
        <f>(Table2[[#This Row],[Sharpe Ratio]]-AVERAGE(Table2[Sharpe Ratio]))/_xlfn.STDEV.P(Table2[Sharpe Ratio])</f>
        <v>0.1368810608614778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1.2183209398350761</v>
      </c>
      <c r="AS218">
        <f>_xlfn.RANK.AVG(Table2[[#This Row],[1Y Return vs Nifty Z-Score]],Table2[1Y Return vs Nifty Z-Score])</f>
        <v>288</v>
      </c>
      <c r="AT218">
        <f>_xlfn.RANK.AVG(Table2[[#This Row],[6M Return vs Nifty Z-Score]],Table2[6M Return vs Nifty Z-Score])</f>
        <v>168</v>
      </c>
      <c r="AU218">
        <f>_xlfn.RANK.AVG(Table2[[#This Row],[Sharpe Ratio Z-Score]],Table2[Sharpe Ratio Z-Score])</f>
        <v>312</v>
      </c>
      <c r="AV218">
        <f>(Table2[[#This Row],[Rank 1Y]]+Table2[[#This Row],[Rank 6M]]+Table2[[#This Row],[Rank Sharpe]])/3</f>
        <v>256</v>
      </c>
    </row>
    <row r="219" spans="1:48" x14ac:dyDescent="0.3">
      <c r="A219" t="s">
        <v>1042</v>
      </c>
      <c r="B219" t="s">
        <v>1043</v>
      </c>
      <c r="C219" t="s">
        <v>3147</v>
      </c>
      <c r="D219" t="s">
        <v>1044</v>
      </c>
      <c r="E219">
        <v>13163.288763105</v>
      </c>
      <c r="F219">
        <v>410.15</v>
      </c>
      <c r="G219">
        <v>63.387223125897997</v>
      </c>
      <c r="H219">
        <f>(Table2[[#This Row],[1Y Return vs Nifty]]-AVERAGE(Table2[1Y Return vs Nifty]))/_xlfn.STDEV.P(Table2[1Y Return vs Nifty])</f>
        <v>0.58246605084162661</v>
      </c>
      <c r="I219">
        <v>-7.4060236633311503</v>
      </c>
      <c r="J219">
        <f>(Table2[[#This Row],[1M Return vs Nifty]]-AVERAGE(Table2[1M Return vs Nifty]))/_xlfn.STDEV.P(Table2[1M Return vs Nifty])</f>
        <v>-1.0098517733081294</v>
      </c>
      <c r="K219">
        <v>-3.6747128475800799</v>
      </c>
      <c r="L219">
        <f>(Table2[[#This Row],[6M Return vs Nifty]]-AVERAGE(Table2[6M Return vs Nifty]))/_xlfn.STDEV.P(Table2[6M Return vs Nifty])</f>
        <v>-0.31981745168696124</v>
      </c>
      <c r="M219">
        <v>3.9832410122089601</v>
      </c>
      <c r="N219">
        <f>(Table2[[#This Row],[1W Return vs Nifty]]-AVERAGE(Table2[1W Return vs Nifty]))/_xlfn.STDEV.P(Table2[1W Return vs Nifty])</f>
        <v>0.71314529388645453</v>
      </c>
      <c r="O219">
        <v>432</v>
      </c>
      <c r="P219">
        <v>450.91001649986299</v>
      </c>
      <c r="Q219">
        <v>412.33394947373898</v>
      </c>
      <c r="R219">
        <v>39.059886158676001</v>
      </c>
      <c r="S219" s="1">
        <f>(Table2[[#This Row],[Close Price]]-Table2[[#This Row],[20D EMA]])/Table2[[#This Row],[20D EMA]]</f>
        <v>-5.0578703703703758E-2</v>
      </c>
      <c r="T219" s="1">
        <f>(Table2[[#This Row],[Close Price]]-Table2[[#This Row],[50D EMA]])/Table2[[#This Row],[50D EMA]]</f>
        <v>-9.0395012326978094E-2</v>
      </c>
      <c r="U219" s="1">
        <f>(Table2[[#This Row],[Close Price]]-Table2[[#This Row],[200D EMA]])/Table2[[#This Row],[200D EMA]]</f>
        <v>-5.2965550775684999E-3</v>
      </c>
      <c r="V219">
        <v>1.1620311981462099</v>
      </c>
      <c r="W219">
        <v>408.2</v>
      </c>
      <c r="X219">
        <v>425.1</v>
      </c>
      <c r="Y219">
        <v>408.2</v>
      </c>
      <c r="Z219">
        <v>425.1</v>
      </c>
      <c r="AA219">
        <v>385.3</v>
      </c>
      <c r="AB219">
        <v>463.65</v>
      </c>
      <c r="AC219" s="1">
        <f>(Table2[[#This Row],[Close Price]]/Table2[[#This Row],[Day Low]])-1</f>
        <v>4.7770700636942109E-3</v>
      </c>
      <c r="AD219" s="1">
        <f>(Table2[[#This Row],[Day High]]/Table2[[#This Row],[Close Price]])-1</f>
        <v>3.6450079239302768E-2</v>
      </c>
      <c r="AE219" s="1">
        <f>(Table2[[#This Row],[Close Price]]/Table2[[#This Row],[Current Week Low]])-1</f>
        <v>4.7770700636942109E-3</v>
      </c>
      <c r="AF219" s="1">
        <f>(Table2[[#This Row],[Current Week High]]/Table2[[#This Row],[Close Price]])-1</f>
        <v>3.6450079239302768E-2</v>
      </c>
      <c r="AG219" s="1">
        <f>(Table2[[#This Row],[Close Price]]/Table2[[#This Row],[Current Month Low]])-1</f>
        <v>6.4495198546586918E-2</v>
      </c>
      <c r="AH219" s="1">
        <f>(Table2[[#This Row],[Current Month High]]/Table2[[#This Row],[Close Price]])-1</f>
        <v>0.13044008289650133</v>
      </c>
      <c r="AI219">
        <v>50.627819090576601</v>
      </c>
      <c r="AJ219">
        <v>102.543209876543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-0.19</v>
      </c>
      <c r="AM219" t="s">
        <v>3191</v>
      </c>
      <c r="AN219">
        <v>-7.45</v>
      </c>
      <c r="AO219" t="s">
        <v>3191</v>
      </c>
      <c r="AP219">
        <v>0.115281646626179</v>
      </c>
      <c r="AQ219">
        <f>(Table2[[#This Row],[Sharpe Ratio]]-AVERAGE(Table2[Sharpe Ratio]))/_xlfn.STDEV.P(Table2[Sharpe Ratio])</f>
        <v>0.58837671655638868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153</v>
      </c>
      <c r="AT219">
        <f>_xlfn.RANK.AVG(Table2[[#This Row],[6M Return vs Nifty Z-Score]],Table2[6M Return vs Nifty Z-Score])</f>
        <v>431</v>
      </c>
      <c r="AU219">
        <f>_xlfn.RANK.AVG(Table2[[#This Row],[Sharpe Ratio Z-Score]],Table2[Sharpe Ratio Z-Score])</f>
        <v>187</v>
      </c>
      <c r="AV219">
        <f>(Table2[[#This Row],[Rank 1Y]]+Table2[[#This Row],[Rank 6M]]+Table2[[#This Row],[Rank Sharpe]])/3</f>
        <v>257</v>
      </c>
    </row>
    <row r="220" spans="1:48" x14ac:dyDescent="0.3">
      <c r="A220" t="s">
        <v>1054</v>
      </c>
      <c r="B220" t="s">
        <v>1055</v>
      </c>
      <c r="C220" t="s">
        <v>3155</v>
      </c>
      <c r="D220" t="s">
        <v>117</v>
      </c>
      <c r="E220">
        <v>12779.356189349999</v>
      </c>
      <c r="F220">
        <v>419.35</v>
      </c>
      <c r="G220">
        <v>21.2442079716884</v>
      </c>
      <c r="H220">
        <f>(Table2[[#This Row],[1Y Return vs Nifty]]-AVERAGE(Table2[1Y Return vs Nifty]))/_xlfn.STDEV.P(Table2[1Y Return vs Nifty])</f>
        <v>-0.11356271593625698</v>
      </c>
      <c r="I220">
        <v>27.617942899701799</v>
      </c>
      <c r="J220">
        <f>(Table2[[#This Row],[1M Return vs Nifty]]-AVERAGE(Table2[1M Return vs Nifty]))/_xlfn.STDEV.P(Table2[1M Return vs Nifty])</f>
        <v>2.9818758378421988</v>
      </c>
      <c r="K220">
        <v>1.93636579528546</v>
      </c>
      <c r="L220">
        <f>(Table2[[#This Row],[6M Return vs Nifty]]-AVERAGE(Table2[6M Return vs Nifty]))/_xlfn.STDEV.P(Table2[6M Return vs Nifty])</f>
        <v>-0.13456467242095685</v>
      </c>
      <c r="M220">
        <v>4.6667204197275103</v>
      </c>
      <c r="N220">
        <f>(Table2[[#This Row],[1W Return vs Nifty]]-AVERAGE(Table2[1W Return vs Nifty]))/_xlfn.STDEV.P(Table2[1W Return vs Nifty])</f>
        <v>0.84405601785554407</v>
      </c>
      <c r="O220">
        <v>389.97</v>
      </c>
      <c r="P220">
        <v>371.170640905678</v>
      </c>
      <c r="Q220">
        <v>347.95814502027002</v>
      </c>
      <c r="R220">
        <v>62.4426387533412</v>
      </c>
      <c r="S220" s="1">
        <f>(Table2[[#This Row],[Close Price]]-Table2[[#This Row],[20D EMA]])/Table2[[#This Row],[20D EMA]]</f>
        <v>7.5339128650921849E-2</v>
      </c>
      <c r="T220" s="1">
        <f>(Table2[[#This Row],[Close Price]]-Table2[[#This Row],[50D EMA]])/Table2[[#This Row],[50D EMA]]</f>
        <v>0.12980379853525478</v>
      </c>
      <c r="U220" s="1">
        <f>(Table2[[#This Row],[Close Price]]-Table2[[#This Row],[200D EMA]])/Table2[[#This Row],[200D EMA]]</f>
        <v>0.20517368540279787</v>
      </c>
      <c r="V220">
        <v>3.56808811653588</v>
      </c>
      <c r="W220">
        <v>406.55</v>
      </c>
      <c r="X220">
        <v>437.8</v>
      </c>
      <c r="Y220">
        <v>406.55</v>
      </c>
      <c r="Z220">
        <v>437.8</v>
      </c>
      <c r="AA220">
        <v>334.4</v>
      </c>
      <c r="AB220">
        <v>451</v>
      </c>
      <c r="AC220" s="1">
        <f>(Table2[[#This Row],[Close Price]]/Table2[[#This Row],[Day Low]])-1</f>
        <v>3.1484442258024936E-2</v>
      </c>
      <c r="AD220" s="1">
        <f>(Table2[[#This Row],[Day High]]/Table2[[#This Row],[Close Price]])-1</f>
        <v>4.3996661499940304E-2</v>
      </c>
      <c r="AE220" s="1">
        <f>(Table2[[#This Row],[Close Price]]/Table2[[#This Row],[Current Week Low]])-1</f>
        <v>3.1484442258024936E-2</v>
      </c>
      <c r="AF220" s="1">
        <f>(Table2[[#This Row],[Current Week High]]/Table2[[#This Row],[Close Price]])-1</f>
        <v>4.3996661499940304E-2</v>
      </c>
      <c r="AG220" s="1">
        <f>(Table2[[#This Row],[Close Price]]/Table2[[#This Row],[Current Month Low]])-1</f>
        <v>0.25403708133971303</v>
      </c>
      <c r="AH220" s="1">
        <f>(Table2[[#This Row],[Current Month High]]/Table2[[#This Row],[Close Price]])-1</f>
        <v>7.5473947776320438E-2</v>
      </c>
      <c r="AI220">
        <v>7.5473947776320403</v>
      </c>
      <c r="AJ220">
        <v>65.882120253164501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3192</v>
      </c>
      <c r="AN220">
        <v>17.71</v>
      </c>
      <c r="AO220" t="s">
        <v>3192</v>
      </c>
      <c r="AP220">
        <v>0.17443056688973299</v>
      </c>
      <c r="AQ220">
        <f>(Table2[[#This Row],[Sharpe Ratio]]-AVERAGE(Table2[Sharpe Ratio]))/_xlfn.STDEV.P(Table2[Sharpe Ratio])</f>
        <v>1.2780894154105262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4.8558938827510545</v>
      </c>
      <c r="AS220">
        <f>_xlfn.RANK.AVG(Table2[[#This Row],[1Y Return vs Nifty Z-Score]],Table2[1Y Return vs Nifty Z-Score])</f>
        <v>330</v>
      </c>
      <c r="AT220">
        <f>_xlfn.RANK.AVG(Table2[[#This Row],[6M Return vs Nifty Z-Score]],Table2[6M Return vs Nifty Z-Score])</f>
        <v>365</v>
      </c>
      <c r="AU220">
        <f>_xlfn.RANK.AVG(Table2[[#This Row],[Sharpe Ratio Z-Score]],Table2[Sharpe Ratio Z-Score])</f>
        <v>78</v>
      </c>
      <c r="AV220">
        <f>(Table2[[#This Row],[Rank 1Y]]+Table2[[#This Row],[Rank 6M]]+Table2[[#This Row],[Rank Sharpe]])/3</f>
        <v>257.66666666666669</v>
      </c>
    </row>
    <row r="221" spans="1:48" x14ac:dyDescent="0.3">
      <c r="A221" t="s">
        <v>1921</v>
      </c>
      <c r="B221" t="s">
        <v>1922</v>
      </c>
      <c r="C221" t="s">
        <v>3160</v>
      </c>
      <c r="D221" t="s">
        <v>249</v>
      </c>
      <c r="E221">
        <v>3711.4750724400001</v>
      </c>
      <c r="F221">
        <v>149.13999999999999</v>
      </c>
      <c r="G221">
        <v>42.191948808645101</v>
      </c>
      <c r="H221">
        <f>(Table2[[#This Row],[1Y Return vs Nifty]]-AVERAGE(Table2[1Y Return vs Nifty]))/_xlfn.STDEV.P(Table2[1Y Return vs Nifty])</f>
        <v>0.23240755145390837</v>
      </c>
      <c r="I221">
        <v>3.2016484796287799</v>
      </c>
      <c r="J221">
        <f>(Table2[[#This Row],[1M Return vs Nifty]]-AVERAGE(Table2[1M Return vs Nifty]))/_xlfn.STDEV.P(Table2[1M Return vs Nifty])</f>
        <v>0.19911859579265065</v>
      </c>
      <c r="K221">
        <v>31.441224918284899</v>
      </c>
      <c r="L221">
        <f>(Table2[[#This Row],[6M Return vs Nifty]]-AVERAGE(Table2[6M Return vs Nifty]))/_xlfn.STDEV.P(Table2[6M Return vs Nifty])</f>
        <v>0.83955412046699918</v>
      </c>
      <c r="M221">
        <v>-0.66281176492012395</v>
      </c>
      <c r="N221">
        <f>(Table2[[#This Row],[1W Return vs Nifty]]-AVERAGE(Table2[1W Return vs Nifty]))/_xlfn.STDEV.P(Table2[1W Return vs Nifty])</f>
        <v>-0.17673979403561255</v>
      </c>
      <c r="O221">
        <v>153.9</v>
      </c>
      <c r="P221">
        <v>152.269285089872</v>
      </c>
      <c r="Q221">
        <v>127.97283029401601</v>
      </c>
      <c r="R221">
        <v>41.606618602328503</v>
      </c>
      <c r="S221" s="1">
        <f>(Table2[[#This Row],[Close Price]]-Table2[[#This Row],[20D EMA]])/Table2[[#This Row],[20D EMA]]</f>
        <v>-3.0929174788824038E-2</v>
      </c>
      <c r="T221" s="1">
        <f>(Table2[[#This Row],[Close Price]]-Table2[[#This Row],[50D EMA]])/Table2[[#This Row],[50D EMA]]</f>
        <v>-2.0550993511429794E-2</v>
      </c>
      <c r="U221" s="1">
        <f>(Table2[[#This Row],[Close Price]]-Table2[[#This Row],[200D EMA]])/Table2[[#This Row],[200D EMA]]</f>
        <v>0.16540362245136461</v>
      </c>
      <c r="V221">
        <v>0.83092049205153595</v>
      </c>
      <c r="W221">
        <v>146.4</v>
      </c>
      <c r="X221">
        <v>155.99</v>
      </c>
      <c r="Y221">
        <v>146.4</v>
      </c>
      <c r="Z221">
        <v>155.99</v>
      </c>
      <c r="AA221">
        <v>138.12</v>
      </c>
      <c r="AB221">
        <v>163.9</v>
      </c>
      <c r="AC221" s="1">
        <f>(Table2[[#This Row],[Close Price]]/Table2[[#This Row],[Day Low]])-1</f>
        <v>1.8715846994535434E-2</v>
      </c>
      <c r="AD221" s="1">
        <f>(Table2[[#This Row],[Day High]]/Table2[[#This Row],[Close Price]])-1</f>
        <v>4.5929998658978288E-2</v>
      </c>
      <c r="AE221" s="1">
        <f>(Table2[[#This Row],[Close Price]]/Table2[[#This Row],[Current Week Low]])-1</f>
        <v>1.8715846994535434E-2</v>
      </c>
      <c r="AF221" s="1">
        <f>(Table2[[#This Row],[Current Week High]]/Table2[[#This Row],[Close Price]])-1</f>
        <v>4.5929998658978288E-2</v>
      </c>
      <c r="AG221" s="1">
        <f>(Table2[[#This Row],[Close Price]]/Table2[[#This Row],[Current Month Low]])-1</f>
        <v>7.9785693599768281E-2</v>
      </c>
      <c r="AH221" s="1">
        <f>(Table2[[#This Row],[Current Month High]]/Table2[[#This Row],[Close Price]])-1</f>
        <v>9.8967413168834728E-2</v>
      </c>
      <c r="AI221">
        <v>18.680434491082199</v>
      </c>
      <c r="AJ221">
        <v>82.769607843137194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0.08</v>
      </c>
      <c r="AM221" t="s">
        <v>3192</v>
      </c>
      <c r="AN221">
        <v>0.09</v>
      </c>
      <c r="AO221" t="s">
        <v>3192</v>
      </c>
      <c r="AP221">
        <v>3.2927352953604001E-2</v>
      </c>
      <c r="AQ221">
        <f>(Table2[[#This Row],[Sharpe Ratio]]-AVERAGE(Table2[Sharpe Ratio]))/_xlfn.STDEV.P(Table2[Sharpe Ratio])</f>
        <v>-0.37192487302540939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0.72241560065253618</v>
      </c>
      <c r="AS221">
        <f>_xlfn.RANK.AVG(Table2[[#This Row],[1Y Return vs Nifty Z-Score]],Table2[1Y Return vs Nifty Z-Score])</f>
        <v>229</v>
      </c>
      <c r="AT221">
        <f>_xlfn.RANK.AVG(Table2[[#This Row],[6M Return vs Nifty Z-Score]],Table2[6M Return vs Nifty Z-Score])</f>
        <v>108</v>
      </c>
      <c r="AU221">
        <f>_xlfn.RANK.AVG(Table2[[#This Row],[Sharpe Ratio Z-Score]],Table2[Sharpe Ratio Z-Score])</f>
        <v>436</v>
      </c>
      <c r="AV221">
        <f>(Table2[[#This Row],[Rank 1Y]]+Table2[[#This Row],[Rank 6M]]+Table2[[#This Row],[Rank Sharpe]])/3</f>
        <v>257.66666666666669</v>
      </c>
    </row>
    <row r="222" spans="1:48" x14ac:dyDescent="0.3">
      <c r="A222" t="s">
        <v>550</v>
      </c>
      <c r="B222" t="s">
        <v>551</v>
      </c>
      <c r="C222" t="s">
        <v>3155</v>
      </c>
      <c r="D222" t="s">
        <v>552</v>
      </c>
      <c r="E222">
        <v>36654.351697669998</v>
      </c>
      <c r="F222">
        <v>4059.65</v>
      </c>
      <c r="G222">
        <v>32.653126459496697</v>
      </c>
      <c r="H222">
        <f>(Table2[[#This Row],[1Y Return vs Nifty]]-AVERAGE(Table2[1Y Return vs Nifty]))/_xlfn.STDEV.P(Table2[1Y Return vs Nifty])</f>
        <v>7.4865554710282153E-2</v>
      </c>
      <c r="I222">
        <v>-2.5526742135278999</v>
      </c>
      <c r="J222">
        <f>(Table2[[#This Row],[1M Return vs Nifty]]-AVERAGE(Table2[1M Return vs Nifty]))/_xlfn.STDEV.P(Table2[1M Return vs Nifty])</f>
        <v>-0.45670914251916167</v>
      </c>
      <c r="K222">
        <v>-5.5714421543205299</v>
      </c>
      <c r="L222">
        <f>(Table2[[#This Row],[6M Return vs Nifty]]-AVERAGE(Table2[6M Return vs Nifty]))/_xlfn.STDEV.P(Table2[6M Return vs Nifty])</f>
        <v>-0.38243898988901809</v>
      </c>
      <c r="M222">
        <v>-10.3727284222165</v>
      </c>
      <c r="N222">
        <f>(Table2[[#This Row],[1W Return vs Nifty]]-AVERAGE(Table2[1W Return vs Nifty]))/_xlfn.STDEV.P(Table2[1W Return vs Nifty])</f>
        <v>-2.0365357224911325</v>
      </c>
      <c r="O222">
        <v>4319.33</v>
      </c>
      <c r="P222">
        <v>4346.0574762919696</v>
      </c>
      <c r="Q222">
        <v>3933.4146438200401</v>
      </c>
      <c r="R222">
        <v>32.441624929020001</v>
      </c>
      <c r="S222" s="1">
        <f>(Table2[[#This Row],[Close Price]]-Table2[[#This Row],[20D EMA]])/Table2[[#This Row],[20D EMA]]</f>
        <v>-6.0120435345296569E-2</v>
      </c>
      <c r="T222" s="1">
        <f>(Table2[[#This Row],[Close Price]]-Table2[[#This Row],[50D EMA]])/Table2[[#This Row],[50D EMA]]</f>
        <v>-6.5900526593203418E-2</v>
      </c>
      <c r="U222" s="1">
        <f>(Table2[[#This Row],[Close Price]]-Table2[[#This Row],[200D EMA]])/Table2[[#This Row],[200D EMA]]</f>
        <v>3.2093071188997055E-2</v>
      </c>
      <c r="V222">
        <v>2.0674110534629602</v>
      </c>
      <c r="W222">
        <v>4041.05</v>
      </c>
      <c r="X222">
        <v>4115</v>
      </c>
      <c r="Y222">
        <v>4041.05</v>
      </c>
      <c r="Z222">
        <v>4115</v>
      </c>
      <c r="AA222">
        <v>3980.05</v>
      </c>
      <c r="AB222">
        <v>4725</v>
      </c>
      <c r="AC222" s="1">
        <f>(Table2[[#This Row],[Close Price]]/Table2[[#This Row],[Day Low]])-1</f>
        <v>4.6027641330841362E-3</v>
      </c>
      <c r="AD222" s="1">
        <f>(Table2[[#This Row],[Day High]]/Table2[[#This Row],[Close Price]])-1</f>
        <v>1.3634180286477893E-2</v>
      </c>
      <c r="AE222" s="1">
        <f>(Table2[[#This Row],[Close Price]]/Table2[[#This Row],[Current Week Low]])-1</f>
        <v>4.6027641330841362E-3</v>
      </c>
      <c r="AF222" s="1">
        <f>(Table2[[#This Row],[Current Week High]]/Table2[[#This Row],[Close Price]])-1</f>
        <v>1.3634180286477893E-2</v>
      </c>
      <c r="AG222" s="1">
        <f>(Table2[[#This Row],[Close Price]]/Table2[[#This Row],[Current Month Low]])-1</f>
        <v>1.9999748746875046E-2</v>
      </c>
      <c r="AH222" s="1">
        <f>(Table2[[#This Row],[Current Month High]]/Table2[[#This Row],[Close Price]])-1</f>
        <v>0.16389343908957676</v>
      </c>
      <c r="AI222">
        <v>24.141243703274899</v>
      </c>
      <c r="AJ222">
        <v>74.901986127267193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-0.08</v>
      </c>
      <c r="AM222" t="s">
        <v>3191</v>
      </c>
      <c r="AN222">
        <v>-4.9000000000000004</v>
      </c>
      <c r="AO222" t="s">
        <v>3191</v>
      </c>
      <c r="AP222">
        <v>0.19693587540229701</v>
      </c>
      <c r="AQ222">
        <f>(Table2[[#This Row],[Sharpe Ratio]]-AVERAGE(Table2[Sharpe Ratio]))/_xlfn.STDEV.P(Table2[Sharpe Ratio])</f>
        <v>1.5405151199471803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270</v>
      </c>
      <c r="AT222">
        <f>_xlfn.RANK.AVG(Table2[[#This Row],[6M Return vs Nifty Z-Score]],Table2[6M Return vs Nifty Z-Score])</f>
        <v>458</v>
      </c>
      <c r="AU222">
        <f>_xlfn.RANK.AVG(Table2[[#This Row],[Sharpe Ratio Z-Score]],Table2[Sharpe Ratio Z-Score])</f>
        <v>46</v>
      </c>
      <c r="AV222">
        <f>(Table2[[#This Row],[Rank 1Y]]+Table2[[#This Row],[Rank 6M]]+Table2[[#This Row],[Rank Sharpe]])/3</f>
        <v>258</v>
      </c>
    </row>
    <row r="223" spans="1:48" x14ac:dyDescent="0.3">
      <c r="A223" t="s">
        <v>967</v>
      </c>
      <c r="B223" t="s">
        <v>968</v>
      </c>
      <c r="C223" t="s">
        <v>3158</v>
      </c>
      <c r="D223" t="s">
        <v>742</v>
      </c>
      <c r="E223">
        <v>15064.7313369</v>
      </c>
      <c r="F223">
        <v>366.15</v>
      </c>
      <c r="G223">
        <v>22.1270574477483</v>
      </c>
      <c r="H223">
        <f>(Table2[[#This Row],[1Y Return vs Nifty]]-AVERAGE(Table2[1Y Return vs Nifty]))/_xlfn.STDEV.P(Table2[1Y Return vs Nifty])</f>
        <v>-9.8981684421925661E-2</v>
      </c>
      <c r="I223">
        <v>0.18778538541641299</v>
      </c>
      <c r="J223">
        <f>(Table2[[#This Row],[1M Return vs Nifty]]-AVERAGE(Table2[1M Return vs Nifty]))/_xlfn.STDEV.P(Table2[1M Return vs Nifty])</f>
        <v>-0.14437535163740503</v>
      </c>
      <c r="K223">
        <v>-2.2679617060636499</v>
      </c>
      <c r="L223">
        <f>(Table2[[#This Row],[6M Return vs Nifty]]-AVERAGE(Table2[6M Return vs Nifty]))/_xlfn.STDEV.P(Table2[6M Return vs Nifty])</f>
        <v>-0.27337280614044041</v>
      </c>
      <c r="M223">
        <v>3.2379205825205899</v>
      </c>
      <c r="N223">
        <f>(Table2[[#This Row],[1W Return vs Nifty]]-AVERAGE(Table2[1W Return vs Nifty]))/_xlfn.STDEV.P(Table2[1W Return vs Nifty])</f>
        <v>0.57038980488979552</v>
      </c>
      <c r="O223">
        <v>376.49</v>
      </c>
      <c r="P223">
        <v>383.36798272589101</v>
      </c>
      <c r="Q223">
        <v>352.81306587883103</v>
      </c>
      <c r="R223">
        <v>41.162970638757599</v>
      </c>
      <c r="S223" s="1">
        <f>(Table2[[#This Row],[Close Price]]-Table2[[#This Row],[20D EMA]])/Table2[[#This Row],[20D EMA]]</f>
        <v>-2.7464208876729877E-2</v>
      </c>
      <c r="T223" s="1">
        <f>(Table2[[#This Row],[Close Price]]-Table2[[#This Row],[50D EMA]])/Table2[[#This Row],[50D EMA]]</f>
        <v>-4.4912417055448087E-2</v>
      </c>
      <c r="U223" s="1">
        <f>(Table2[[#This Row],[Close Price]]-Table2[[#This Row],[200D EMA]])/Table2[[#This Row],[200D EMA]]</f>
        <v>3.7801701271883578E-2</v>
      </c>
      <c r="V223">
        <v>0.58617994806968898</v>
      </c>
      <c r="W223">
        <v>364.55</v>
      </c>
      <c r="X223">
        <v>382.9</v>
      </c>
      <c r="Y223">
        <v>364.55</v>
      </c>
      <c r="Z223">
        <v>382.9</v>
      </c>
      <c r="AA223">
        <v>338.7</v>
      </c>
      <c r="AB223">
        <v>388.05</v>
      </c>
      <c r="AC223" s="1">
        <f>(Table2[[#This Row],[Close Price]]/Table2[[#This Row],[Day Low]])-1</f>
        <v>4.3889727060759665E-3</v>
      </c>
      <c r="AD223" s="1">
        <f>(Table2[[#This Row],[Day High]]/Table2[[#This Row],[Close Price]])-1</f>
        <v>4.5746278847466959E-2</v>
      </c>
      <c r="AE223" s="1">
        <f>(Table2[[#This Row],[Close Price]]/Table2[[#This Row],[Current Week Low]])-1</f>
        <v>4.3889727060759665E-3</v>
      </c>
      <c r="AF223" s="1">
        <f>(Table2[[#This Row],[Current Week High]]/Table2[[#This Row],[Close Price]])-1</f>
        <v>4.5746278847466959E-2</v>
      </c>
      <c r="AG223" s="1">
        <f>(Table2[[#This Row],[Close Price]]/Table2[[#This Row],[Current Month Low]])-1</f>
        <v>8.1045172719220515E-2</v>
      </c>
      <c r="AH223" s="1">
        <f>(Table2[[#This Row],[Current Month High]]/Table2[[#This Row],[Close Price]])-1</f>
        <v>5.9811552642359711E-2</v>
      </c>
      <c r="AI223">
        <v>29.564386180527102</v>
      </c>
      <c r="AJ223">
        <v>59.195652173912997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-0.01</v>
      </c>
      <c r="AM223" t="s">
        <v>3191</v>
      </c>
      <c r="AN223">
        <v>2.33</v>
      </c>
      <c r="AO223" t="s">
        <v>3192</v>
      </c>
      <c r="AP223">
        <v>0.201658439299089</v>
      </c>
      <c r="AQ223">
        <f>(Table2[[#This Row],[Sharpe Ratio]]-AVERAGE(Table2[Sharpe Ratio]))/_xlfn.STDEV.P(Table2[Sharpe Ratio])</f>
        <v>1.5955831123340933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321</v>
      </c>
      <c r="AT223">
        <f>_xlfn.RANK.AVG(Table2[[#This Row],[6M Return vs Nifty Z-Score]],Table2[6M Return vs Nifty Z-Score])</f>
        <v>418</v>
      </c>
      <c r="AU223">
        <f>_xlfn.RANK.AVG(Table2[[#This Row],[Sharpe Ratio Z-Score]],Table2[Sharpe Ratio Z-Score])</f>
        <v>36</v>
      </c>
      <c r="AV223">
        <f>(Table2[[#This Row],[Rank 1Y]]+Table2[[#This Row],[Rank 6M]]+Table2[[#This Row],[Rank Sharpe]])/3</f>
        <v>258.33333333333331</v>
      </c>
    </row>
    <row r="224" spans="1:48" x14ac:dyDescent="0.3">
      <c r="A224" t="s">
        <v>1273</v>
      </c>
      <c r="B224" t="s">
        <v>1274</v>
      </c>
      <c r="C224" t="s">
        <v>3149</v>
      </c>
      <c r="D224" t="s">
        <v>48</v>
      </c>
      <c r="E224">
        <v>9148.0688510700002</v>
      </c>
      <c r="F224">
        <v>1403.7</v>
      </c>
      <c r="G224">
        <v>28.120006547049201</v>
      </c>
      <c r="H224">
        <f>(Table2[[#This Row],[1Y Return vs Nifty]]-AVERAGE(Table2[1Y Return vs Nifty]))/_xlfn.STDEV.P(Table2[1Y Return vs Nifty])</f>
        <v>-2.8867330191085763E-6</v>
      </c>
      <c r="I224">
        <v>-3.1777268340512799</v>
      </c>
      <c r="J224">
        <f>(Table2[[#This Row],[1M Return vs Nifty]]-AVERAGE(Table2[1M Return vs Nifty]))/_xlfn.STDEV.P(Table2[1M Return vs Nifty])</f>
        <v>-0.52794721314930282</v>
      </c>
      <c r="K224">
        <v>20.912950465524801</v>
      </c>
      <c r="L224">
        <f>(Table2[[#This Row],[6M Return vs Nifty]]-AVERAGE(Table2[6M Return vs Nifty]))/_xlfn.STDEV.P(Table2[6M Return vs Nifty])</f>
        <v>0.49195747686461555</v>
      </c>
      <c r="M224">
        <v>-1.3170883655203001</v>
      </c>
      <c r="N224">
        <f>(Table2[[#This Row],[1W Return vs Nifty]]-AVERAGE(Table2[1W Return vs Nifty]))/_xlfn.STDEV.P(Table2[1W Return vs Nifty])</f>
        <v>-0.30205713720411065</v>
      </c>
      <c r="O224">
        <v>1487.74</v>
      </c>
      <c r="P224">
        <v>1522.52515034263</v>
      </c>
      <c r="Q224">
        <v>1361.4912452067499</v>
      </c>
      <c r="R224">
        <v>19.791143779481999</v>
      </c>
      <c r="S224" s="1">
        <f>(Table2[[#This Row],[Close Price]]-Table2[[#This Row],[20D EMA]])/Table2[[#This Row],[20D EMA]]</f>
        <v>-5.6488364902469494E-2</v>
      </c>
      <c r="T224" s="1">
        <f>(Table2[[#This Row],[Close Price]]-Table2[[#This Row],[50D EMA]])/Table2[[#This Row],[50D EMA]]</f>
        <v>-7.8044786528412666E-2</v>
      </c>
      <c r="U224" s="1">
        <f>(Table2[[#This Row],[Close Price]]-Table2[[#This Row],[200D EMA]])/Table2[[#This Row],[200D EMA]]</f>
        <v>3.1001855459482228E-2</v>
      </c>
      <c r="V224">
        <v>0.42343306463434</v>
      </c>
      <c r="W224">
        <v>1390.55</v>
      </c>
      <c r="X224">
        <v>1469.9</v>
      </c>
      <c r="Y224">
        <v>1390.55</v>
      </c>
      <c r="Z224">
        <v>1469.9</v>
      </c>
      <c r="AA224">
        <v>1390.55</v>
      </c>
      <c r="AB224">
        <v>1564</v>
      </c>
      <c r="AC224" s="1">
        <f>(Table2[[#This Row],[Close Price]]/Table2[[#This Row],[Day Low]])-1</f>
        <v>9.456689799000495E-3</v>
      </c>
      <c r="AD224" s="1">
        <f>(Table2[[#This Row],[Day High]]/Table2[[#This Row],[Close Price]])-1</f>
        <v>4.7161074303626149E-2</v>
      </c>
      <c r="AE224" s="1">
        <f>(Table2[[#This Row],[Close Price]]/Table2[[#This Row],[Current Week Low]])-1</f>
        <v>9.456689799000495E-3</v>
      </c>
      <c r="AF224" s="1">
        <f>(Table2[[#This Row],[Current Week High]]/Table2[[#This Row],[Close Price]])-1</f>
        <v>4.7161074303626149E-2</v>
      </c>
      <c r="AG224" s="1">
        <f>(Table2[[#This Row],[Close Price]]/Table2[[#This Row],[Current Month Low]])-1</f>
        <v>9.456689799000495E-3</v>
      </c>
      <c r="AH224" s="1">
        <f>(Table2[[#This Row],[Current Month High]]/Table2[[#This Row],[Close Price]])-1</f>
        <v>0.11419819049654478</v>
      </c>
      <c r="AI224">
        <v>33.924627769466397</v>
      </c>
      <c r="AJ224">
        <v>74.351012296609099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-7.0000000000000007E-2</v>
      </c>
      <c r="AM224" t="s">
        <v>3191</v>
      </c>
      <c r="AN224">
        <v>-5.74</v>
      </c>
      <c r="AO224" t="s">
        <v>3191</v>
      </c>
      <c r="AP224">
        <v>7.3403632584197007E-2</v>
      </c>
      <c r="AQ224">
        <f>(Table2[[#This Row],[Sharpe Ratio]]-AVERAGE(Table2[Sharpe Ratio]))/_xlfn.STDEV.P(Table2[Sharpe Ratio])</f>
        <v>0.10005338015654733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289</v>
      </c>
      <c r="AT224">
        <f>_xlfn.RANK.AVG(Table2[[#This Row],[6M Return vs Nifty Z-Score]],Table2[6M Return vs Nifty Z-Score])</f>
        <v>170</v>
      </c>
      <c r="AU224">
        <f>_xlfn.RANK.AVG(Table2[[#This Row],[Sharpe Ratio Z-Score]],Table2[Sharpe Ratio Z-Score])</f>
        <v>319</v>
      </c>
      <c r="AV224">
        <f>(Table2[[#This Row],[Rank 1Y]]+Table2[[#This Row],[Rank 6M]]+Table2[[#This Row],[Rank Sharpe]])/3</f>
        <v>259.33333333333331</v>
      </c>
    </row>
    <row r="225" spans="1:48" x14ac:dyDescent="0.3">
      <c r="A225" t="s">
        <v>488</v>
      </c>
      <c r="B225" t="s">
        <v>489</v>
      </c>
      <c r="C225" t="s">
        <v>3146</v>
      </c>
      <c r="D225" t="s">
        <v>222</v>
      </c>
      <c r="E225">
        <v>44414.609535240001</v>
      </c>
      <c r="F225">
        <v>701.4</v>
      </c>
      <c r="G225">
        <v>69.034513625719299</v>
      </c>
      <c r="H225">
        <f>(Table2[[#This Row],[1Y Return vs Nifty]]-AVERAGE(Table2[1Y Return vs Nifty]))/_xlfn.STDEV.P(Table2[1Y Return vs Nifty])</f>
        <v>0.67573599433864406</v>
      </c>
      <c r="I225">
        <v>8.6504820408531895</v>
      </c>
      <c r="J225">
        <f>(Table2[[#This Row],[1M Return vs Nifty]]-AVERAGE(Table2[1M Return vs Nifty]))/_xlfn.STDEV.P(Table2[1M Return vs Nifty])</f>
        <v>0.82012933527465393</v>
      </c>
      <c r="K225">
        <v>9.5082802712538896</v>
      </c>
      <c r="L225">
        <f>(Table2[[#This Row],[6M Return vs Nifty]]-AVERAGE(Table2[6M Return vs Nifty]))/_xlfn.STDEV.P(Table2[6M Return vs Nifty])</f>
        <v>0.11542615649412032</v>
      </c>
      <c r="M225">
        <v>2.4362940668637898</v>
      </c>
      <c r="N225">
        <f>(Table2[[#This Row],[1W Return vs Nifty]]-AVERAGE(Table2[1W Return vs Nifty]))/_xlfn.STDEV.P(Table2[1W Return vs Nifty])</f>
        <v>0.41684968888476109</v>
      </c>
      <c r="O225">
        <v>682.93</v>
      </c>
      <c r="P225">
        <v>672.75068732512602</v>
      </c>
      <c r="Q225">
        <v>589.73063668594796</v>
      </c>
      <c r="R225">
        <v>59.327252928989097</v>
      </c>
      <c r="S225" s="1">
        <f>(Table2[[#This Row],[Close Price]]-Table2[[#This Row],[20D EMA]])/Table2[[#This Row],[20D EMA]]</f>
        <v>2.7045231575710583E-2</v>
      </c>
      <c r="T225" s="1">
        <f>(Table2[[#This Row],[Close Price]]-Table2[[#This Row],[50D EMA]])/Table2[[#This Row],[50D EMA]]</f>
        <v>4.2585333935197235E-2</v>
      </c>
      <c r="U225" s="1">
        <f>(Table2[[#This Row],[Close Price]]-Table2[[#This Row],[200D EMA]])/Table2[[#This Row],[200D EMA]]</f>
        <v>0.18935655766773371</v>
      </c>
      <c r="V225">
        <v>1.35019428410066</v>
      </c>
      <c r="W225">
        <v>698</v>
      </c>
      <c r="X225">
        <v>716.3</v>
      </c>
      <c r="Y225">
        <v>698</v>
      </c>
      <c r="Z225">
        <v>716.3</v>
      </c>
      <c r="AA225">
        <v>625</v>
      </c>
      <c r="AB225">
        <v>748.6</v>
      </c>
      <c r="AC225" s="1">
        <f>(Table2[[#This Row],[Close Price]]/Table2[[#This Row],[Day Low]])-1</f>
        <v>4.8710601719197388E-3</v>
      </c>
      <c r="AD225" s="1">
        <f>(Table2[[#This Row],[Day High]]/Table2[[#This Row],[Close Price]])-1</f>
        <v>2.1243227830054057E-2</v>
      </c>
      <c r="AE225" s="1">
        <f>(Table2[[#This Row],[Close Price]]/Table2[[#This Row],[Current Week Low]])-1</f>
        <v>4.8710601719197388E-3</v>
      </c>
      <c r="AF225" s="1">
        <f>(Table2[[#This Row],[Current Week High]]/Table2[[#This Row],[Close Price]])-1</f>
        <v>2.1243227830054057E-2</v>
      </c>
      <c r="AG225" s="1">
        <f>(Table2[[#This Row],[Close Price]]/Table2[[#This Row],[Current Month Low]])-1</f>
        <v>0.1222399999999999</v>
      </c>
      <c r="AH225" s="1">
        <f>(Table2[[#This Row],[Current Month High]]/Table2[[#This Row],[Close Price]])-1</f>
        <v>6.7293983461648166E-2</v>
      </c>
      <c r="AI225">
        <v>6.7293983461648104</v>
      </c>
      <c r="AJ225">
        <v>103.304347826086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0.04</v>
      </c>
      <c r="AM225" t="s">
        <v>3192</v>
      </c>
      <c r="AN225">
        <v>6.43</v>
      </c>
      <c r="AO225" t="s">
        <v>3192</v>
      </c>
      <c r="AP225">
        <v>5.3840152661596002E-2</v>
      </c>
      <c r="AQ225">
        <f>(Table2[[#This Row],[Sharpe Ratio]]-AVERAGE(Table2[Sharpe Ratio]))/_xlfn.STDEV.P(Table2[Sharpe Ratio])</f>
        <v>-0.12806879817356187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1.9000723768186174</v>
      </c>
      <c r="AS225">
        <f>_xlfn.RANK.AVG(Table2[[#This Row],[1Y Return vs Nifty Z-Score]],Table2[1Y Return vs Nifty Z-Score])</f>
        <v>134</v>
      </c>
      <c r="AT225">
        <f>_xlfn.RANK.AVG(Table2[[#This Row],[6M Return vs Nifty Z-Score]],Table2[6M Return vs Nifty Z-Score])</f>
        <v>279</v>
      </c>
      <c r="AU225">
        <f>_xlfn.RANK.AVG(Table2[[#This Row],[Sharpe Ratio Z-Score]],Table2[Sharpe Ratio Z-Score])</f>
        <v>366</v>
      </c>
      <c r="AV225">
        <f>(Table2[[#This Row],[Rank 1Y]]+Table2[[#This Row],[Rank 6M]]+Table2[[#This Row],[Rank Sharpe]])/3</f>
        <v>259.66666666666669</v>
      </c>
    </row>
    <row r="226" spans="1:48" x14ac:dyDescent="0.3">
      <c r="A226" t="s">
        <v>1158</v>
      </c>
      <c r="B226" t="s">
        <v>1159</v>
      </c>
      <c r="C226" t="s">
        <v>3156</v>
      </c>
      <c r="D226" t="s">
        <v>89</v>
      </c>
      <c r="E226">
        <v>10540.32978552</v>
      </c>
      <c r="F226">
        <v>1356.15</v>
      </c>
      <c r="G226">
        <v>86.795348688263005</v>
      </c>
      <c r="H226">
        <f>(Table2[[#This Row],[1Y Return vs Nifty]]-AVERAGE(Table2[1Y Return vs Nifty]))/_xlfn.STDEV.P(Table2[1Y Return vs Nifty])</f>
        <v>0.9690717245964936</v>
      </c>
      <c r="I226">
        <v>11.7138112192262</v>
      </c>
      <c r="J226">
        <f>(Table2[[#This Row],[1M Return vs Nifty]]-AVERAGE(Table2[1M Return vs Nifty]))/_xlfn.STDEV.P(Table2[1M Return vs Nifty])</f>
        <v>1.1692609974850776</v>
      </c>
      <c r="K226">
        <v>26.949391915334399</v>
      </c>
      <c r="L226">
        <f>(Table2[[#This Row],[6M Return vs Nifty]]-AVERAGE(Table2[6M Return vs Nifty]))/_xlfn.STDEV.P(Table2[6M Return vs Nifty])</f>
        <v>0.69125383797971218</v>
      </c>
      <c r="M226">
        <v>-0.24038123415100801</v>
      </c>
      <c r="N226">
        <f>(Table2[[#This Row],[1W Return vs Nifty]]-AVERAGE(Table2[1W Return vs Nifty]))/_xlfn.STDEV.P(Table2[1W Return vs Nifty])</f>
        <v>-9.582925598384133E-2</v>
      </c>
      <c r="O226">
        <v>1367.11</v>
      </c>
      <c r="P226">
        <v>1274.1485673867901</v>
      </c>
      <c r="Q226">
        <v>996.40054395257698</v>
      </c>
      <c r="R226">
        <v>42.3664894284003</v>
      </c>
      <c r="S226" s="1">
        <f>(Table2[[#This Row],[Close Price]]-Table2[[#This Row],[20D EMA]])/Table2[[#This Row],[20D EMA]]</f>
        <v>-8.01691158721669E-3</v>
      </c>
      <c r="T226" s="1">
        <f>(Table2[[#This Row],[Close Price]]-Table2[[#This Row],[50D EMA]])/Table2[[#This Row],[50D EMA]]</f>
        <v>6.4357826639785426E-2</v>
      </c>
      <c r="U226" s="1">
        <f>(Table2[[#This Row],[Close Price]]-Table2[[#This Row],[200D EMA]])/Table2[[#This Row],[200D EMA]]</f>
        <v>0.36104903618413231</v>
      </c>
      <c r="V226">
        <v>0.95457469249013605</v>
      </c>
      <c r="W226">
        <v>1350.2</v>
      </c>
      <c r="X226">
        <v>1408</v>
      </c>
      <c r="Y226">
        <v>1350.2</v>
      </c>
      <c r="Z226">
        <v>1408</v>
      </c>
      <c r="AA226">
        <v>1328.1</v>
      </c>
      <c r="AB226">
        <v>1544</v>
      </c>
      <c r="AC226" s="1">
        <f>(Table2[[#This Row],[Close Price]]/Table2[[#This Row],[Day Low]])-1</f>
        <v>4.4067545548807097E-3</v>
      </c>
      <c r="AD226" s="1">
        <f>(Table2[[#This Row],[Day High]]/Table2[[#This Row],[Close Price]])-1</f>
        <v>3.8233233786822973E-2</v>
      </c>
      <c r="AE226" s="1">
        <f>(Table2[[#This Row],[Close Price]]/Table2[[#This Row],[Current Week Low]])-1</f>
        <v>4.4067545548807097E-3</v>
      </c>
      <c r="AF226" s="1">
        <f>(Table2[[#This Row],[Current Week High]]/Table2[[#This Row],[Close Price]])-1</f>
        <v>3.8233233786822973E-2</v>
      </c>
      <c r="AG226" s="1">
        <f>(Table2[[#This Row],[Close Price]]/Table2[[#This Row],[Current Month Low]])-1</f>
        <v>2.1120397560424831E-2</v>
      </c>
      <c r="AH226" s="1">
        <f>(Table2[[#This Row],[Current Month High]]/Table2[[#This Row],[Close Price]])-1</f>
        <v>0.13851712568668639</v>
      </c>
      <c r="AI226">
        <v>13.851712568668599</v>
      </c>
      <c r="AJ226">
        <v>133.01546391752501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0.36</v>
      </c>
      <c r="AM226" t="s">
        <v>3192</v>
      </c>
      <c r="AN226">
        <v>-4.12</v>
      </c>
      <c r="AO226" t="s">
        <v>3191</v>
      </c>
      <c r="AQ226">
        <f>(Table2[[#This Row],[Sharpe Ratio]]-AVERAGE(Table2[Sharpe Ratio]))/_xlfn.STDEV.P(Table2[Sharpe Ratio])</f>
        <v>-0.75587800979545683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1.9778792942819852</v>
      </c>
      <c r="AS226">
        <f>_xlfn.RANK.AVG(Table2[[#This Row],[1Y Return vs Nifty Z-Score]],Table2[1Y Return vs Nifty Z-Score])</f>
        <v>109</v>
      </c>
      <c r="AT226">
        <f>_xlfn.RANK.AVG(Table2[[#This Row],[6M Return vs Nifty Z-Score]],Table2[6M Return vs Nifty Z-Score])</f>
        <v>128</v>
      </c>
      <c r="AU226">
        <f>_xlfn.RANK.AVG(Table2[[#This Row],[Sharpe Ratio Z-Score]],Table2[Sharpe Ratio Z-Score])</f>
        <v>544.5</v>
      </c>
      <c r="AV226">
        <f>(Table2[[#This Row],[Rank 1Y]]+Table2[[#This Row],[Rank 6M]]+Table2[[#This Row],[Rank Sharpe]])/3</f>
        <v>260.5</v>
      </c>
    </row>
    <row r="227" spans="1:48" x14ac:dyDescent="0.3">
      <c r="A227" t="s">
        <v>1875</v>
      </c>
      <c r="B227" t="s">
        <v>1876</v>
      </c>
      <c r="C227" t="s">
        <v>3156</v>
      </c>
      <c r="D227" t="s">
        <v>48</v>
      </c>
      <c r="E227">
        <v>3910.3411434999998</v>
      </c>
      <c r="F227">
        <v>2307.25</v>
      </c>
      <c r="G227">
        <v>13.236055075801399</v>
      </c>
      <c r="H227">
        <f>(Table2[[#This Row],[1Y Return vs Nifty]]-AVERAGE(Table2[1Y Return vs Nifty]))/_xlfn.STDEV.P(Table2[1Y Return vs Nifty])</f>
        <v>-0.24582436745542216</v>
      </c>
      <c r="I227">
        <v>19.839791454697199</v>
      </c>
      <c r="J227">
        <f>(Table2[[#This Row],[1M Return vs Nifty]]-AVERAGE(Table2[1M Return vs Nifty]))/_xlfn.STDEV.P(Table2[1M Return vs Nifty])</f>
        <v>2.0953896704100821</v>
      </c>
      <c r="K227">
        <v>26.1286030742253</v>
      </c>
      <c r="L227">
        <f>(Table2[[#This Row],[6M Return vs Nifty]]-AVERAGE(Table2[6M Return vs Nifty]))/_xlfn.STDEV.P(Table2[6M Return vs Nifty])</f>
        <v>0.66415505293607024</v>
      </c>
      <c r="M227">
        <v>2.5916380759090099</v>
      </c>
      <c r="N227">
        <f>(Table2[[#This Row],[1W Return vs Nifty]]-AVERAGE(Table2[1W Return vs Nifty]))/_xlfn.STDEV.P(Table2[1W Return vs Nifty])</f>
        <v>0.44660361631061207</v>
      </c>
      <c r="O227">
        <v>2254.27</v>
      </c>
      <c r="P227">
        <v>2115.09331933051</v>
      </c>
      <c r="Q227">
        <v>1854.2553812896799</v>
      </c>
      <c r="R227">
        <v>50.230690081449502</v>
      </c>
      <c r="S227" s="1">
        <f>(Table2[[#This Row],[Close Price]]-Table2[[#This Row],[20D EMA]])/Table2[[#This Row],[20D EMA]]</f>
        <v>2.3502064970034653E-2</v>
      </c>
      <c r="T227" s="1">
        <f>(Table2[[#This Row],[Close Price]]-Table2[[#This Row],[50D EMA]])/Table2[[#This Row],[50D EMA]]</f>
        <v>9.0850213989760661E-2</v>
      </c>
      <c r="U227" s="1">
        <f>(Table2[[#This Row],[Close Price]]-Table2[[#This Row],[200D EMA]])/Table2[[#This Row],[200D EMA]]</f>
        <v>0.24430001567273396</v>
      </c>
      <c r="V227">
        <v>2.6249469259788598</v>
      </c>
      <c r="W227">
        <v>2300</v>
      </c>
      <c r="X227">
        <v>2382.5500000000002</v>
      </c>
      <c r="Y227">
        <v>2300</v>
      </c>
      <c r="Z227">
        <v>2382.5500000000002</v>
      </c>
      <c r="AA227">
        <v>2010</v>
      </c>
      <c r="AB227">
        <v>2735</v>
      </c>
      <c r="AC227" s="1">
        <f>(Table2[[#This Row],[Close Price]]/Table2[[#This Row],[Day Low]])-1</f>
        <v>3.1521739130435655E-3</v>
      </c>
      <c r="AD227" s="1">
        <f>(Table2[[#This Row],[Day High]]/Table2[[#This Row],[Close Price]])-1</f>
        <v>3.263625528226255E-2</v>
      </c>
      <c r="AE227" s="1">
        <f>(Table2[[#This Row],[Close Price]]/Table2[[#This Row],[Current Week Low]])-1</f>
        <v>3.1521739130435655E-3</v>
      </c>
      <c r="AF227" s="1">
        <f>(Table2[[#This Row],[Current Week High]]/Table2[[#This Row],[Close Price]])-1</f>
        <v>3.263625528226255E-2</v>
      </c>
      <c r="AG227" s="1">
        <f>(Table2[[#This Row],[Close Price]]/Table2[[#This Row],[Current Month Low]])-1</f>
        <v>0.14788557213930353</v>
      </c>
      <c r="AH227" s="1">
        <f>(Table2[[#This Row],[Current Month High]]/Table2[[#This Row],[Close Price]])-1</f>
        <v>0.18539386715787187</v>
      </c>
      <c r="AI227">
        <v>18.539386715787099</v>
      </c>
      <c r="AJ227">
        <v>63.171852899575597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0.27</v>
      </c>
      <c r="AM227" t="s">
        <v>3192</v>
      </c>
      <c r="AN227">
        <v>10.51</v>
      </c>
      <c r="AO227" t="s">
        <v>3192</v>
      </c>
      <c r="AP227">
        <v>8.8942915671226003E-2</v>
      </c>
      <c r="AQ227">
        <f>(Table2[[#This Row],[Sharpe Ratio]]-AVERAGE(Table2[Sharpe Ratio]))/_xlfn.STDEV.P(Table2[Sharpe Ratio])</f>
        <v>0.28125095449024401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3.2415749266915861</v>
      </c>
      <c r="AS227">
        <f>_xlfn.RANK.AVG(Table2[[#This Row],[1Y Return vs Nifty Z-Score]],Table2[1Y Return vs Nifty Z-Score])</f>
        <v>378</v>
      </c>
      <c r="AT227">
        <f>_xlfn.RANK.AVG(Table2[[#This Row],[6M Return vs Nifty Z-Score]],Table2[6M Return vs Nifty Z-Score])</f>
        <v>135</v>
      </c>
      <c r="AU227">
        <f>_xlfn.RANK.AVG(Table2[[#This Row],[Sharpe Ratio Z-Score]],Table2[Sharpe Ratio Z-Score])</f>
        <v>270</v>
      </c>
      <c r="AV227">
        <f>(Table2[[#This Row],[Rank 1Y]]+Table2[[#This Row],[Rank 6M]]+Table2[[#This Row],[Rank Sharpe]])/3</f>
        <v>261</v>
      </c>
    </row>
    <row r="228" spans="1:48" x14ac:dyDescent="0.3">
      <c r="A228" t="s">
        <v>1010</v>
      </c>
      <c r="B228" t="s">
        <v>1011</v>
      </c>
      <c r="C228" t="s">
        <v>3160</v>
      </c>
      <c r="D228" t="s">
        <v>1012</v>
      </c>
      <c r="E228">
        <v>14044.674599295</v>
      </c>
      <c r="F228">
        <v>790.95</v>
      </c>
      <c r="G228">
        <v>42.544958310451598</v>
      </c>
      <c r="H228">
        <f>(Table2[[#This Row],[1Y Return vs Nifty]]-AVERAGE(Table2[1Y Return vs Nifty]))/_xlfn.STDEV.P(Table2[1Y Return vs Nifty])</f>
        <v>0.23823781222913218</v>
      </c>
      <c r="I228">
        <v>-0.259108963734833</v>
      </c>
      <c r="J228">
        <f>(Table2[[#This Row],[1M Return vs Nifty]]-AVERAGE(Table2[1M Return vs Nifty]))/_xlfn.STDEV.P(Table2[1M Return vs Nifty])</f>
        <v>-0.19530848936649739</v>
      </c>
      <c r="K228">
        <v>16.091726684146199</v>
      </c>
      <c r="L228">
        <f>(Table2[[#This Row],[6M Return vs Nifty]]-AVERAGE(Table2[6M Return vs Nifty]))/_xlfn.STDEV.P(Table2[6M Return vs Nifty])</f>
        <v>0.3327821806674448</v>
      </c>
      <c r="M228">
        <v>-0.32880447348538899</v>
      </c>
      <c r="N228">
        <f>(Table2[[#This Row],[1W Return vs Nifty]]-AVERAGE(Table2[1W Return vs Nifty]))/_xlfn.STDEV.P(Table2[1W Return vs Nifty])</f>
        <v>-0.11276546525308945</v>
      </c>
      <c r="O228">
        <v>817.91</v>
      </c>
      <c r="P228">
        <v>810.78261677531304</v>
      </c>
      <c r="Q228">
        <v>713.73611524108105</v>
      </c>
      <c r="R228">
        <v>33.015951018378402</v>
      </c>
      <c r="S228" s="1">
        <f>(Table2[[#This Row],[Close Price]]-Table2[[#This Row],[20D EMA]])/Table2[[#This Row],[20D EMA]]</f>
        <v>-3.2962061840544711E-2</v>
      </c>
      <c r="T228" s="1">
        <f>(Table2[[#This Row],[Close Price]]-Table2[[#This Row],[50D EMA]])/Table2[[#This Row],[50D EMA]]</f>
        <v>-2.4461077932568805E-2</v>
      </c>
      <c r="U228" s="1">
        <f>(Table2[[#This Row],[Close Price]]-Table2[[#This Row],[200D EMA]])/Table2[[#This Row],[200D EMA]]</f>
        <v>0.10818267859801126</v>
      </c>
      <c r="V228">
        <v>0.56481825276240205</v>
      </c>
      <c r="W228">
        <v>783.5</v>
      </c>
      <c r="X228">
        <v>803.7</v>
      </c>
      <c r="Y228">
        <v>783.5</v>
      </c>
      <c r="Z228">
        <v>803.7</v>
      </c>
      <c r="AA228">
        <v>782.25</v>
      </c>
      <c r="AB228">
        <v>875.5</v>
      </c>
      <c r="AC228" s="1">
        <f>(Table2[[#This Row],[Close Price]]/Table2[[#This Row],[Day Low]])-1</f>
        <v>9.5086151882579628E-3</v>
      </c>
      <c r="AD228" s="1">
        <f>(Table2[[#This Row],[Day High]]/Table2[[#This Row],[Close Price]])-1</f>
        <v>1.6119855869523914E-2</v>
      </c>
      <c r="AE228" s="1">
        <f>(Table2[[#This Row],[Close Price]]/Table2[[#This Row],[Current Week Low]])-1</f>
        <v>9.5086151882579628E-3</v>
      </c>
      <c r="AF228" s="1">
        <f>(Table2[[#This Row],[Current Week High]]/Table2[[#This Row],[Close Price]])-1</f>
        <v>1.6119855869523914E-2</v>
      </c>
      <c r="AG228" s="1">
        <f>(Table2[[#This Row],[Close Price]]/Table2[[#This Row],[Current Month Low]])-1</f>
        <v>1.112176414189836E-2</v>
      </c>
      <c r="AH228" s="1">
        <f>(Table2[[#This Row],[Current Month High]]/Table2[[#This Row],[Close Price]])-1</f>
        <v>0.10689676970731399</v>
      </c>
      <c r="AI228">
        <v>10.6896769707313</v>
      </c>
      <c r="AJ228">
        <v>74.718356527501598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0.02</v>
      </c>
      <c r="AM228" t="s">
        <v>3192</v>
      </c>
      <c r="AN228">
        <v>-6.83</v>
      </c>
      <c r="AO228" t="s">
        <v>3191</v>
      </c>
      <c r="AP228">
        <v>5.9338254256299003E-2</v>
      </c>
      <c r="AQ228">
        <f>(Table2[[#This Row],[Sharpe Ratio]]-AVERAGE(Table2[Sharpe Ratio]))/_xlfn.STDEV.P(Table2[Sharpe Ratio])</f>
        <v>-6.3957560427207891E-2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0.1989884778497823</v>
      </c>
      <c r="AS228">
        <f>_xlfn.RANK.AVG(Table2[[#This Row],[1Y Return vs Nifty Z-Score]],Table2[1Y Return vs Nifty Z-Score])</f>
        <v>225</v>
      </c>
      <c r="AT228">
        <f>_xlfn.RANK.AVG(Table2[[#This Row],[6M Return vs Nifty Z-Score]],Table2[6M Return vs Nifty Z-Score])</f>
        <v>211</v>
      </c>
      <c r="AU228">
        <f>_xlfn.RANK.AVG(Table2[[#This Row],[Sharpe Ratio Z-Score]],Table2[Sharpe Ratio Z-Score])</f>
        <v>348</v>
      </c>
      <c r="AV228">
        <f>(Table2[[#This Row],[Rank 1Y]]+Table2[[#This Row],[Rank 6M]]+Table2[[#This Row],[Rank Sharpe]])/3</f>
        <v>261.33333333333331</v>
      </c>
    </row>
    <row r="229" spans="1:48" x14ac:dyDescent="0.3">
      <c r="A229" t="s">
        <v>1004</v>
      </c>
      <c r="B229" t="s">
        <v>1005</v>
      </c>
      <c r="C229" t="s">
        <v>3152</v>
      </c>
      <c r="D229" t="s">
        <v>268</v>
      </c>
      <c r="E229">
        <v>14076.583138725</v>
      </c>
      <c r="F229">
        <v>5900.75</v>
      </c>
      <c r="G229">
        <v>3.9216636761267698</v>
      </c>
      <c r="H229">
        <f>(Table2[[#This Row],[1Y Return vs Nifty]]-AVERAGE(Table2[1Y Return vs Nifty]))/_xlfn.STDEV.P(Table2[1Y Return vs Nifty])</f>
        <v>-0.39965969071075108</v>
      </c>
      <c r="I229">
        <v>-2.5579581847844102</v>
      </c>
      <c r="J229">
        <f>(Table2[[#This Row],[1M Return vs Nifty]]-AVERAGE(Table2[1M Return vs Nifty]))/_xlfn.STDEV.P(Table2[1M Return vs Nifty])</f>
        <v>-0.45731136368457925</v>
      </c>
      <c r="K229">
        <v>26.5240706964079</v>
      </c>
      <c r="L229">
        <f>(Table2[[#This Row],[6M Return vs Nifty]]-AVERAGE(Table2[6M Return vs Nifty]))/_xlfn.STDEV.P(Table2[6M Return vs Nifty])</f>
        <v>0.67721162918138744</v>
      </c>
      <c r="M229">
        <v>-2.2602364400106798</v>
      </c>
      <c r="N229">
        <f>(Table2[[#This Row],[1W Return vs Nifty]]-AVERAGE(Table2[1W Return vs Nifty]))/_xlfn.STDEV.P(Table2[1W Return vs Nifty])</f>
        <v>-0.48270368760985549</v>
      </c>
      <c r="O229">
        <v>6182.74</v>
      </c>
      <c r="P229">
        <v>6028.1182731521403</v>
      </c>
      <c r="Q229">
        <v>5236.8448749581003</v>
      </c>
      <c r="R229">
        <v>26.009425620789202</v>
      </c>
      <c r="S229" s="1">
        <f>(Table2[[#This Row],[Close Price]]-Table2[[#This Row],[20D EMA]])/Table2[[#This Row],[20D EMA]]</f>
        <v>-4.5609228270960735E-2</v>
      </c>
      <c r="T229" s="1">
        <f>(Table2[[#This Row],[Close Price]]-Table2[[#This Row],[50D EMA]])/Table2[[#This Row],[50D EMA]]</f>
        <v>-2.1129026900386056E-2</v>
      </c>
      <c r="U229" s="1">
        <f>(Table2[[#This Row],[Close Price]]-Table2[[#This Row],[200D EMA]])/Table2[[#This Row],[200D EMA]]</f>
        <v>0.12677578597307823</v>
      </c>
      <c r="V229">
        <v>0.37431470465127498</v>
      </c>
      <c r="W229">
        <v>5863</v>
      </c>
      <c r="X229">
        <v>6055</v>
      </c>
      <c r="Y229">
        <v>5863</v>
      </c>
      <c r="Z229">
        <v>6055</v>
      </c>
      <c r="AA229">
        <v>5863</v>
      </c>
      <c r="AB229">
        <v>6618.95</v>
      </c>
      <c r="AC229" s="1">
        <f>(Table2[[#This Row],[Close Price]]/Table2[[#This Row],[Day Low]])-1</f>
        <v>6.4386832679514949E-3</v>
      </c>
      <c r="AD229" s="1">
        <f>(Table2[[#This Row],[Day High]]/Table2[[#This Row],[Close Price]])-1</f>
        <v>2.6140744820573714E-2</v>
      </c>
      <c r="AE229" s="1">
        <f>(Table2[[#This Row],[Close Price]]/Table2[[#This Row],[Current Week Low]])-1</f>
        <v>6.4386832679514949E-3</v>
      </c>
      <c r="AF229" s="1">
        <f>(Table2[[#This Row],[Current Week High]]/Table2[[#This Row],[Close Price]])-1</f>
        <v>2.6140744820573714E-2</v>
      </c>
      <c r="AG229" s="1">
        <f>(Table2[[#This Row],[Close Price]]/Table2[[#This Row],[Current Month Low]])-1</f>
        <v>6.4386832679514949E-3</v>
      </c>
      <c r="AH229" s="1">
        <f>(Table2[[#This Row],[Current Month High]]/Table2[[#This Row],[Close Price]])-1</f>
        <v>0.12171334152438251</v>
      </c>
      <c r="AI229">
        <v>20.683811379909301</v>
      </c>
      <c r="AJ229">
        <v>56.019883396570599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0.12</v>
      </c>
      <c r="AM229" t="s">
        <v>3192</v>
      </c>
      <c r="AN229">
        <v>-6.75</v>
      </c>
      <c r="AO229" t="s">
        <v>3191</v>
      </c>
      <c r="AP229">
        <v>0.102694447548135</v>
      </c>
      <c r="AQ229">
        <f>(Table2[[#This Row],[Sharpe Ratio]]-AVERAGE(Table2[Sharpe Ratio]))/_xlfn.STDEV.P(Table2[Sharpe Ratio])</f>
        <v>0.44160225290685734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-0.22086085991694104</v>
      </c>
      <c r="AS229">
        <f>_xlfn.RANK.AVG(Table2[[#This Row],[1Y Return vs Nifty Z-Score]],Table2[1Y Return vs Nifty Z-Score])</f>
        <v>435</v>
      </c>
      <c r="AT229">
        <f>_xlfn.RANK.AVG(Table2[[#This Row],[6M Return vs Nifty Z-Score]],Table2[6M Return vs Nifty Z-Score])</f>
        <v>133</v>
      </c>
      <c r="AU229">
        <f>_xlfn.RANK.AVG(Table2[[#This Row],[Sharpe Ratio Z-Score]],Table2[Sharpe Ratio Z-Score])</f>
        <v>221</v>
      </c>
      <c r="AV229">
        <f>(Table2[[#This Row],[Rank 1Y]]+Table2[[#This Row],[Rank 6M]]+Table2[[#This Row],[Rank Sharpe]])/3</f>
        <v>263</v>
      </c>
    </row>
    <row r="230" spans="1:48" x14ac:dyDescent="0.3">
      <c r="A230" t="s">
        <v>1532</v>
      </c>
      <c r="B230" t="s">
        <v>1533</v>
      </c>
      <c r="C230" t="s">
        <v>3164</v>
      </c>
      <c r="D230" t="s">
        <v>159</v>
      </c>
      <c r="E230">
        <v>6519.3192230069999</v>
      </c>
      <c r="F230">
        <v>177.63</v>
      </c>
      <c r="G230">
        <v>153.14750034595701</v>
      </c>
      <c r="H230">
        <f>(Table2[[#This Row],[1Y Return vs Nifty]]-AVERAGE(Table2[1Y Return vs Nifty]))/_xlfn.STDEV.P(Table2[1Y Return vs Nifty])</f>
        <v>2.0649355616373684</v>
      </c>
      <c r="I230">
        <v>-10.2691404518814</v>
      </c>
      <c r="J230">
        <f>(Table2[[#This Row],[1M Return vs Nifty]]-AVERAGE(Table2[1M Return vs Nifty]))/_xlfn.STDEV.P(Table2[1M Return vs Nifty])</f>
        <v>-1.3361649656827168</v>
      </c>
      <c r="K230">
        <v>14.939563621716999</v>
      </c>
      <c r="L230">
        <f>(Table2[[#This Row],[6M Return vs Nifty]]-AVERAGE(Table2[6M Return vs Nifty]))/_xlfn.STDEV.P(Table2[6M Return vs Nifty])</f>
        <v>0.29474289748006161</v>
      </c>
      <c r="M230">
        <v>-2.6030022292794199</v>
      </c>
      <c r="N230">
        <f>(Table2[[#This Row],[1W Return vs Nifty]]-AVERAGE(Table2[1W Return vs Nifty]))/_xlfn.STDEV.P(Table2[1W Return vs Nifty])</f>
        <v>-0.54835558162655895</v>
      </c>
      <c r="O230">
        <v>193.11</v>
      </c>
      <c r="P230">
        <v>192.80791648719301</v>
      </c>
      <c r="Q230">
        <v>156.533207761407</v>
      </c>
      <c r="R230">
        <v>23.246839986137001</v>
      </c>
      <c r="S230" s="1">
        <f>(Table2[[#This Row],[Close Price]]-Table2[[#This Row],[20D EMA]])/Table2[[#This Row],[20D EMA]]</f>
        <v>-8.0161565946869753E-2</v>
      </c>
      <c r="T230" s="1">
        <f>(Table2[[#This Row],[Close Price]]-Table2[[#This Row],[50D EMA]])/Table2[[#This Row],[50D EMA]]</f>
        <v>-7.8720400924000372E-2</v>
      </c>
      <c r="U230" s="1">
        <f>(Table2[[#This Row],[Close Price]]-Table2[[#This Row],[200D EMA]])/Table2[[#This Row],[200D EMA]]</f>
        <v>0.13477518630263691</v>
      </c>
      <c r="V230">
        <v>0.348126638642624</v>
      </c>
      <c r="W230">
        <v>176.44</v>
      </c>
      <c r="X230">
        <v>187.18</v>
      </c>
      <c r="Y230">
        <v>176.44</v>
      </c>
      <c r="Z230">
        <v>187.18</v>
      </c>
      <c r="AA230">
        <v>176.44</v>
      </c>
      <c r="AB230">
        <v>212.64</v>
      </c>
      <c r="AC230" s="1">
        <f>(Table2[[#This Row],[Close Price]]/Table2[[#This Row],[Day Low]])-1</f>
        <v>6.7445023804126869E-3</v>
      </c>
      <c r="AD230" s="1">
        <f>(Table2[[#This Row],[Day High]]/Table2[[#This Row],[Close Price]])-1</f>
        <v>5.3763440860215228E-2</v>
      </c>
      <c r="AE230" s="1">
        <f>(Table2[[#This Row],[Close Price]]/Table2[[#This Row],[Current Week Low]])-1</f>
        <v>6.7445023804126869E-3</v>
      </c>
      <c r="AF230" s="1">
        <f>(Table2[[#This Row],[Current Week High]]/Table2[[#This Row],[Close Price]])-1</f>
        <v>5.3763440860215228E-2</v>
      </c>
      <c r="AG230" s="1">
        <f>(Table2[[#This Row],[Close Price]]/Table2[[#This Row],[Current Month Low]])-1</f>
        <v>6.7445023804126869E-3</v>
      </c>
      <c r="AH230" s="1">
        <f>(Table2[[#This Row],[Current Month High]]/Table2[[#This Row],[Close Price]])-1</f>
        <v>0.19709508528964692</v>
      </c>
      <c r="AI230">
        <v>26.470753814107901</v>
      </c>
      <c r="AJ230">
        <v>194.08940397350901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0.06</v>
      </c>
      <c r="AM230" t="s">
        <v>3192</v>
      </c>
      <c r="AN230">
        <v>-11.68</v>
      </c>
      <c r="AO230" t="s">
        <v>3191</v>
      </c>
      <c r="AQ230">
        <f>(Table2[[#This Row],[Sharpe Ratio]]-AVERAGE(Table2[Sharpe Ratio]))/_xlfn.STDEV.P(Table2[Sharpe Ratio])</f>
        <v>-0.75587800979545683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-0.28072009798730274</v>
      </c>
      <c r="AS230">
        <f>_xlfn.RANK.AVG(Table2[[#This Row],[1Y Return vs Nifty Z-Score]],Table2[1Y Return vs Nifty Z-Score])</f>
        <v>33</v>
      </c>
      <c r="AT230">
        <f>_xlfn.RANK.AVG(Table2[[#This Row],[6M Return vs Nifty Z-Score]],Table2[6M Return vs Nifty Z-Score])</f>
        <v>216</v>
      </c>
      <c r="AU230">
        <f>_xlfn.RANK.AVG(Table2[[#This Row],[Sharpe Ratio Z-Score]],Table2[Sharpe Ratio Z-Score])</f>
        <v>544.5</v>
      </c>
      <c r="AV230">
        <f>(Table2[[#This Row],[Rank 1Y]]+Table2[[#This Row],[Rank 6M]]+Table2[[#This Row],[Rank Sharpe]])/3</f>
        <v>264.5</v>
      </c>
    </row>
    <row r="231" spans="1:48" x14ac:dyDescent="0.3">
      <c r="A231" t="s">
        <v>241</v>
      </c>
      <c r="B231" t="s">
        <v>242</v>
      </c>
      <c r="C231" t="s">
        <v>3152</v>
      </c>
      <c r="D231" t="s">
        <v>95</v>
      </c>
      <c r="E231">
        <v>104834.57735855</v>
      </c>
      <c r="F231">
        <v>5242.25</v>
      </c>
      <c r="G231">
        <v>39.623341759997999</v>
      </c>
      <c r="H231">
        <f>(Table2[[#This Row],[1Y Return vs Nifty]]-AVERAGE(Table2[1Y Return vs Nifty]))/_xlfn.STDEV.P(Table2[1Y Return vs Nifty])</f>
        <v>0.18998475873571247</v>
      </c>
      <c r="I231">
        <v>-9.8662974274450299</v>
      </c>
      <c r="J231">
        <f>(Table2[[#This Row],[1M Return vs Nifty]]-AVERAGE(Table2[1M Return vs Nifty]))/_xlfn.STDEV.P(Table2[1M Return vs Nifty])</f>
        <v>-1.2902524154663395</v>
      </c>
      <c r="K231">
        <v>9.6826250491811798</v>
      </c>
      <c r="L231">
        <f>(Table2[[#This Row],[6M Return vs Nifty]]-AVERAGE(Table2[6M Return vs Nifty]))/_xlfn.STDEV.P(Table2[6M Return vs Nifty])</f>
        <v>0.12118224310727292</v>
      </c>
      <c r="M231">
        <v>-3.9509289058395698</v>
      </c>
      <c r="N231">
        <f>(Table2[[#This Row],[1W Return vs Nifty]]-AVERAGE(Table2[1W Return vs Nifty]))/_xlfn.STDEV.P(Table2[1W Return vs Nifty])</f>
        <v>-0.8065316951197059</v>
      </c>
      <c r="O231">
        <v>5522.84</v>
      </c>
      <c r="P231">
        <v>5558.9975709522196</v>
      </c>
      <c r="Q231">
        <v>5005.9327016970601</v>
      </c>
      <c r="R231">
        <v>24.615526507639501</v>
      </c>
      <c r="S231" s="1">
        <f>(Table2[[#This Row],[Close Price]]-Table2[[#This Row],[20D EMA]])/Table2[[#This Row],[20D EMA]]</f>
        <v>-5.0805382737866778E-2</v>
      </c>
      <c r="T231" s="1">
        <f>(Table2[[#This Row],[Close Price]]-Table2[[#This Row],[50D EMA]])/Table2[[#This Row],[50D EMA]]</f>
        <v>-5.6979260542825316E-2</v>
      </c>
      <c r="U231" s="1">
        <f>(Table2[[#This Row],[Close Price]]-Table2[[#This Row],[200D EMA]])/Table2[[#This Row],[200D EMA]]</f>
        <v>4.7207446121444264E-2</v>
      </c>
      <c r="V231">
        <v>0.85429098060741104</v>
      </c>
      <c r="W231">
        <v>5085.05</v>
      </c>
      <c r="X231">
        <v>5253.85</v>
      </c>
      <c r="Y231">
        <v>5085.05</v>
      </c>
      <c r="Z231">
        <v>5253.85</v>
      </c>
      <c r="AA231">
        <v>5085.05</v>
      </c>
      <c r="AB231">
        <v>5794</v>
      </c>
      <c r="AC231" s="1">
        <f>(Table2[[#This Row],[Close Price]]/Table2[[#This Row],[Day Low]])-1</f>
        <v>3.0914150303340104E-2</v>
      </c>
      <c r="AD231" s="1">
        <f>(Table2[[#This Row],[Day High]]/Table2[[#This Row],[Close Price]])-1</f>
        <v>2.2127903095046086E-3</v>
      </c>
      <c r="AE231" s="1">
        <f>(Table2[[#This Row],[Close Price]]/Table2[[#This Row],[Current Week Low]])-1</f>
        <v>3.0914150303340104E-2</v>
      </c>
      <c r="AF231" s="1">
        <f>(Table2[[#This Row],[Current Week High]]/Table2[[#This Row],[Close Price]])-1</f>
        <v>2.2127903095046086E-3</v>
      </c>
      <c r="AG231" s="1">
        <f>(Table2[[#This Row],[Close Price]]/Table2[[#This Row],[Current Month Low]])-1</f>
        <v>3.0914150303340104E-2</v>
      </c>
      <c r="AH231" s="1">
        <f>(Table2[[#This Row],[Current Month High]]/Table2[[#This Row],[Close Price]])-1</f>
        <v>0.10525060804044073</v>
      </c>
      <c r="AI231">
        <v>19.1520816443321</v>
      </c>
      <c r="AJ231">
        <v>72.357389445997001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0.02</v>
      </c>
      <c r="AM231" t="s">
        <v>3192</v>
      </c>
      <c r="AN231">
        <v>-7.43</v>
      </c>
      <c r="AO231" t="s">
        <v>3191</v>
      </c>
      <c r="AP231">
        <v>8.4682602923801004E-2</v>
      </c>
      <c r="AQ231">
        <f>(Table2[[#This Row],[Sharpe Ratio]]-AVERAGE(Table2[Sharpe Ratio]))/_xlfn.STDEV.P(Table2[Sharpe Ratio])</f>
        <v>0.2315730941016455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237</v>
      </c>
      <c r="AT231">
        <f>_xlfn.RANK.AVG(Table2[[#This Row],[6M Return vs Nifty Z-Score]],Table2[6M Return vs Nifty Z-Score])</f>
        <v>275</v>
      </c>
      <c r="AU231">
        <f>_xlfn.RANK.AVG(Table2[[#This Row],[Sharpe Ratio Z-Score]],Table2[Sharpe Ratio Z-Score])</f>
        <v>283</v>
      </c>
      <c r="AV231">
        <f>(Table2[[#This Row],[Rank 1Y]]+Table2[[#This Row],[Rank 6M]]+Table2[[#This Row],[Rank Sharpe]])/3</f>
        <v>265</v>
      </c>
    </row>
    <row r="232" spans="1:48" x14ac:dyDescent="0.3">
      <c r="A232" t="s">
        <v>1705</v>
      </c>
      <c r="B232" t="s">
        <v>1706</v>
      </c>
      <c r="C232" t="s">
        <v>3152</v>
      </c>
      <c r="D232" t="s">
        <v>188</v>
      </c>
      <c r="E232">
        <v>4971.6189547499998</v>
      </c>
      <c r="F232">
        <v>695.15</v>
      </c>
      <c r="G232">
        <v>26.176735895187001</v>
      </c>
      <c r="H232">
        <f>(Table2[[#This Row],[1Y Return vs Nifty]]-AVERAGE(Table2[1Y Return vs Nifty]))/_xlfn.STDEV.P(Table2[1Y Return vs Nifty])</f>
        <v>-3.2097701742860536E-2</v>
      </c>
      <c r="I232">
        <v>7.1853943192619703</v>
      </c>
      <c r="J232">
        <f>(Table2[[#This Row],[1M Return vs Nifty]]-AVERAGE(Table2[1M Return vs Nifty]))/_xlfn.STDEV.P(Table2[1M Return vs Nifty])</f>
        <v>0.65315135748028053</v>
      </c>
      <c r="K232">
        <v>1.0469884099512701</v>
      </c>
      <c r="L232">
        <f>(Table2[[#This Row],[6M Return vs Nifty]]-AVERAGE(Table2[6M Return vs Nifty]))/_xlfn.STDEV.P(Table2[6M Return vs Nifty])</f>
        <v>-0.16392794514196601</v>
      </c>
      <c r="M232">
        <v>1.2468240947370901</v>
      </c>
      <c r="N232">
        <f>(Table2[[#This Row],[1W Return vs Nifty]]-AVERAGE(Table2[1W Return vs Nifty]))/_xlfn.STDEV.P(Table2[1W Return vs Nifty])</f>
        <v>0.18902369518593443</v>
      </c>
      <c r="O232">
        <v>705.98</v>
      </c>
      <c r="P232">
        <v>693.427903351743</v>
      </c>
      <c r="Q232">
        <v>636.08667939914301</v>
      </c>
      <c r="R232">
        <v>42.241363343950198</v>
      </c>
      <c r="S232" s="1">
        <f>(Table2[[#This Row],[Close Price]]-Table2[[#This Row],[20D EMA]])/Table2[[#This Row],[20D EMA]]</f>
        <v>-1.5340377914388567E-2</v>
      </c>
      <c r="T232" s="1">
        <f>(Table2[[#This Row],[Close Price]]-Table2[[#This Row],[50D EMA]])/Table2[[#This Row],[50D EMA]]</f>
        <v>2.4834545018062844E-3</v>
      </c>
      <c r="U232" s="1">
        <f>(Table2[[#This Row],[Close Price]]-Table2[[#This Row],[200D EMA]])/Table2[[#This Row],[200D EMA]]</f>
        <v>9.2854201343516685E-2</v>
      </c>
      <c r="V232">
        <v>0.59818289904769295</v>
      </c>
      <c r="W232">
        <v>688</v>
      </c>
      <c r="X232">
        <v>713.55</v>
      </c>
      <c r="Y232">
        <v>688</v>
      </c>
      <c r="Z232">
        <v>713.55</v>
      </c>
      <c r="AA232">
        <v>676.55</v>
      </c>
      <c r="AB232">
        <v>783.9</v>
      </c>
      <c r="AC232" s="1">
        <f>(Table2[[#This Row],[Close Price]]/Table2[[#This Row],[Day Low]])-1</f>
        <v>1.0392441860465063E-2</v>
      </c>
      <c r="AD232" s="1">
        <f>(Table2[[#This Row],[Day High]]/Table2[[#This Row],[Close Price]])-1</f>
        <v>2.6469107386894786E-2</v>
      </c>
      <c r="AE232" s="1">
        <f>(Table2[[#This Row],[Close Price]]/Table2[[#This Row],[Current Week Low]])-1</f>
        <v>1.0392441860465063E-2</v>
      </c>
      <c r="AF232" s="1">
        <f>(Table2[[#This Row],[Current Week High]]/Table2[[#This Row],[Close Price]])-1</f>
        <v>2.6469107386894786E-2</v>
      </c>
      <c r="AG232" s="1">
        <f>(Table2[[#This Row],[Close Price]]/Table2[[#This Row],[Current Month Low]])-1</f>
        <v>2.7492424802305848E-2</v>
      </c>
      <c r="AH232" s="1">
        <f>(Table2[[#This Row],[Current Month High]]/Table2[[#This Row],[Close Price]])-1</f>
        <v>0.12767028698841987</v>
      </c>
      <c r="AI232">
        <v>14.9607998273753</v>
      </c>
      <c r="AJ232">
        <v>69.239196591600702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3191</v>
      </c>
      <c r="AN232">
        <v>-4.04</v>
      </c>
      <c r="AO232" t="s">
        <v>3191</v>
      </c>
      <c r="AP232">
        <v>0.14520186589890599</v>
      </c>
      <c r="AQ232">
        <f>(Table2[[#This Row],[Sharpe Ratio]]-AVERAGE(Table2[Sharpe Ratio]))/_xlfn.STDEV.P(Table2[Sharpe Ratio])</f>
        <v>0.93726482969436753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1.5834142354757561</v>
      </c>
      <c r="AS232">
        <f>_xlfn.RANK.AVG(Table2[[#This Row],[1Y Return vs Nifty Z-Score]],Table2[1Y Return vs Nifty Z-Score])</f>
        <v>295</v>
      </c>
      <c r="AT232">
        <f>_xlfn.RANK.AVG(Table2[[#This Row],[6M Return vs Nifty Z-Score]],Table2[6M Return vs Nifty Z-Score])</f>
        <v>378</v>
      </c>
      <c r="AU232">
        <f>_xlfn.RANK.AVG(Table2[[#This Row],[Sharpe Ratio Z-Score]],Table2[Sharpe Ratio Z-Score])</f>
        <v>123</v>
      </c>
      <c r="AV232">
        <f>(Table2[[#This Row],[Rank 1Y]]+Table2[[#This Row],[Rank 6M]]+Table2[[#This Row],[Rank Sharpe]])/3</f>
        <v>265.33333333333331</v>
      </c>
    </row>
    <row r="233" spans="1:48" x14ac:dyDescent="0.3">
      <c r="A233" t="s">
        <v>272</v>
      </c>
      <c r="B233" t="s">
        <v>273</v>
      </c>
      <c r="C233" t="s">
        <v>3146</v>
      </c>
      <c r="D233" t="s">
        <v>222</v>
      </c>
      <c r="E233">
        <v>98326.519411450005</v>
      </c>
      <c r="F233">
        <v>4602.95</v>
      </c>
      <c r="G233">
        <v>35.903560545389503</v>
      </c>
      <c r="H233">
        <f>(Table2[[#This Row],[1Y Return vs Nifty]]-AVERAGE(Table2[1Y Return vs Nifty]))/_xlfn.STDEV.P(Table2[1Y Return vs Nifty])</f>
        <v>0.12854931748848433</v>
      </c>
      <c r="I233">
        <v>11.4858105928949</v>
      </c>
      <c r="J233">
        <f>(Table2[[#This Row],[1M Return vs Nifty]]-AVERAGE(Table2[1M Return vs Nifty]))/_xlfn.STDEV.P(Table2[1M Return vs Nifty])</f>
        <v>1.1432754657250392</v>
      </c>
      <c r="K233">
        <v>14.3009436634577</v>
      </c>
      <c r="L233">
        <f>(Table2[[#This Row],[6M Return vs Nifty]]-AVERAGE(Table2[6M Return vs Nifty]))/_xlfn.STDEV.P(Table2[6M Return vs Nifty])</f>
        <v>0.27365851608171843</v>
      </c>
      <c r="M233">
        <v>6.5803041719120996</v>
      </c>
      <c r="N233">
        <f>(Table2[[#This Row],[1W Return vs Nifty]]-AVERAGE(Table2[1W Return vs Nifty]))/_xlfn.STDEV.P(Table2[1W Return vs Nifty])</f>
        <v>1.2105756695352803</v>
      </c>
      <c r="O233">
        <v>4491.03</v>
      </c>
      <c r="P233">
        <v>4383.0824285627696</v>
      </c>
      <c r="Q233">
        <v>3905.0319203847198</v>
      </c>
      <c r="R233">
        <v>56.664280362237101</v>
      </c>
      <c r="S233" s="1">
        <f>(Table2[[#This Row],[Close Price]]-Table2[[#This Row],[20D EMA]])/Table2[[#This Row],[20D EMA]]</f>
        <v>2.492078654562541E-2</v>
      </c>
      <c r="T233" s="1">
        <f>(Table2[[#This Row],[Close Price]]-Table2[[#This Row],[50D EMA]])/Table2[[#This Row],[50D EMA]]</f>
        <v>5.0162773577891784E-2</v>
      </c>
      <c r="U233" s="1">
        <f>(Table2[[#This Row],[Close Price]]-Table2[[#This Row],[200D EMA]])/Table2[[#This Row],[200D EMA]]</f>
        <v>0.17872275921025554</v>
      </c>
      <c r="V233">
        <v>1.52482460412391</v>
      </c>
      <c r="W233">
        <v>4590.05</v>
      </c>
      <c r="X233">
        <v>4800</v>
      </c>
      <c r="Y233">
        <v>4590.05</v>
      </c>
      <c r="Z233">
        <v>4800</v>
      </c>
      <c r="AA233">
        <v>4100</v>
      </c>
      <c r="AB233">
        <v>4864</v>
      </c>
      <c r="AC233" s="1">
        <f>(Table2[[#This Row],[Close Price]]/Table2[[#This Row],[Day Low]])-1</f>
        <v>2.8104269016675509E-3</v>
      </c>
      <c r="AD233" s="1">
        <f>(Table2[[#This Row],[Day High]]/Table2[[#This Row],[Close Price]])-1</f>
        <v>4.2809502601592442E-2</v>
      </c>
      <c r="AE233" s="1">
        <f>(Table2[[#This Row],[Close Price]]/Table2[[#This Row],[Current Week Low]])-1</f>
        <v>2.8104269016675509E-3</v>
      </c>
      <c r="AF233" s="1">
        <f>(Table2[[#This Row],[Current Week High]]/Table2[[#This Row],[Close Price]])-1</f>
        <v>4.2809502601592442E-2</v>
      </c>
      <c r="AG233" s="1">
        <f>(Table2[[#This Row],[Close Price]]/Table2[[#This Row],[Current Month Low]])-1</f>
        <v>0.12267073170731702</v>
      </c>
      <c r="AH233" s="1">
        <f>(Table2[[#This Row],[Current Month High]]/Table2[[#This Row],[Close Price]])-1</f>
        <v>5.6713629302947099E-2</v>
      </c>
      <c r="AI233">
        <v>5.6713629302947099</v>
      </c>
      <c r="AJ233">
        <v>71.075224856909202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0.08</v>
      </c>
      <c r="AM233" t="s">
        <v>3192</v>
      </c>
      <c r="AN233">
        <v>8.93</v>
      </c>
      <c r="AO233" t="s">
        <v>3192</v>
      </c>
      <c r="AP233">
        <v>6.9826916765186001E-2</v>
      </c>
      <c r="AQ233">
        <f>(Table2[[#This Row],[Sharpe Ratio]]-AVERAGE(Table2[Sharpe Ratio]))/_xlfn.STDEV.P(Table2[Sharpe Ratio])</f>
        <v>5.8346679348275594E-2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2.8144056481787976</v>
      </c>
      <c r="AS233">
        <f>_xlfn.RANK.AVG(Table2[[#This Row],[1Y Return vs Nifty Z-Score]],Table2[1Y Return vs Nifty Z-Score])</f>
        <v>250</v>
      </c>
      <c r="AT233">
        <f>_xlfn.RANK.AVG(Table2[[#This Row],[6M Return vs Nifty Z-Score]],Table2[6M Return vs Nifty Z-Score])</f>
        <v>221</v>
      </c>
      <c r="AU233">
        <f>_xlfn.RANK.AVG(Table2[[#This Row],[Sharpe Ratio Z-Score]],Table2[Sharpe Ratio Z-Score])</f>
        <v>327</v>
      </c>
      <c r="AV233">
        <f>(Table2[[#This Row],[Rank 1Y]]+Table2[[#This Row],[Rank 6M]]+Table2[[#This Row],[Rank Sharpe]])/3</f>
        <v>266</v>
      </c>
    </row>
    <row r="234" spans="1:48" x14ac:dyDescent="0.3">
      <c r="A234" t="s">
        <v>914</v>
      </c>
      <c r="B234" t="s">
        <v>915</v>
      </c>
      <c r="C234" t="s">
        <v>3155</v>
      </c>
      <c r="D234" t="s">
        <v>916</v>
      </c>
      <c r="E234">
        <v>16495.289570699999</v>
      </c>
      <c r="F234">
        <v>1386.05</v>
      </c>
      <c r="G234">
        <v>67.278657606262897</v>
      </c>
      <c r="H234">
        <f>(Table2[[#This Row],[1Y Return vs Nifty]]-AVERAGE(Table2[1Y Return vs Nifty]))/_xlfn.STDEV.P(Table2[1Y Return vs Nifty])</f>
        <v>0.64673649595463523</v>
      </c>
      <c r="I234">
        <v>7.70101383287915E-2</v>
      </c>
      <c r="J234">
        <f>(Table2[[#This Row],[1M Return vs Nifty]]-AVERAGE(Table2[1M Return vs Nifty]))/_xlfn.STDEV.P(Table2[1M Return vs Nifty])</f>
        <v>-0.15700055248768149</v>
      </c>
      <c r="K234">
        <v>-20.105358829964199</v>
      </c>
      <c r="L234">
        <f>(Table2[[#This Row],[6M Return vs Nifty]]-AVERAGE(Table2[6M Return vs Nifty]))/_xlfn.STDEV.P(Table2[6M Return vs Nifty])</f>
        <v>-0.86228406588112749</v>
      </c>
      <c r="M234">
        <v>3.6229865904752998</v>
      </c>
      <c r="N234">
        <f>(Table2[[#This Row],[1W Return vs Nifty]]-AVERAGE(Table2[1W Return vs Nifty]))/_xlfn.STDEV.P(Table2[1W Return vs Nifty])</f>
        <v>0.64414370196806281</v>
      </c>
      <c r="O234">
        <v>1360.62</v>
      </c>
      <c r="P234">
        <v>1352.00005015493</v>
      </c>
      <c r="Q234">
        <v>1257.3063599577199</v>
      </c>
      <c r="R234">
        <v>56.989286763018903</v>
      </c>
      <c r="S234" s="1">
        <f>(Table2[[#This Row],[Close Price]]-Table2[[#This Row],[20D EMA]])/Table2[[#This Row],[20D EMA]]</f>
        <v>1.8690008966500613E-2</v>
      </c>
      <c r="T234" s="1">
        <f>(Table2[[#This Row],[Close Price]]-Table2[[#This Row],[50D EMA]])/Table2[[#This Row],[50D EMA]]</f>
        <v>2.5184873211482529E-2</v>
      </c>
      <c r="U234" s="1">
        <f>(Table2[[#This Row],[Close Price]]-Table2[[#This Row],[200D EMA]])/Table2[[#This Row],[200D EMA]]</f>
        <v>0.10239639609125128</v>
      </c>
      <c r="V234">
        <v>0.97915171461383099</v>
      </c>
      <c r="W234">
        <v>1373.65</v>
      </c>
      <c r="X234">
        <v>1418</v>
      </c>
      <c r="Y234">
        <v>1373.65</v>
      </c>
      <c r="Z234">
        <v>1418</v>
      </c>
      <c r="AA234">
        <v>1262</v>
      </c>
      <c r="AB234">
        <v>1437.05</v>
      </c>
      <c r="AC234" s="1">
        <f>(Table2[[#This Row],[Close Price]]/Table2[[#This Row],[Day Low]])-1</f>
        <v>9.0270447348304028E-3</v>
      </c>
      <c r="AD234" s="1">
        <f>(Table2[[#This Row],[Day High]]/Table2[[#This Row],[Close Price]])-1</f>
        <v>2.3051116482089462E-2</v>
      </c>
      <c r="AE234" s="1">
        <f>(Table2[[#This Row],[Close Price]]/Table2[[#This Row],[Current Week Low]])-1</f>
        <v>9.0270447348304028E-3</v>
      </c>
      <c r="AF234" s="1">
        <f>(Table2[[#This Row],[Current Week High]]/Table2[[#This Row],[Close Price]])-1</f>
        <v>2.3051116482089462E-2</v>
      </c>
      <c r="AG234" s="1">
        <f>(Table2[[#This Row],[Close Price]]/Table2[[#This Row],[Current Month Low]])-1</f>
        <v>9.8296354992076118E-2</v>
      </c>
      <c r="AH234" s="1">
        <f>(Table2[[#This Row],[Current Month High]]/Table2[[#This Row],[Close Price]])-1</f>
        <v>3.6795209408029939E-2</v>
      </c>
      <c r="AI234">
        <v>22.2899606796291</v>
      </c>
      <c r="AJ234">
        <v>110.870226684923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7.0000000000000007E-2</v>
      </c>
      <c r="AM234" t="s">
        <v>3192</v>
      </c>
      <c r="AN234">
        <v>1.1299999999999999</v>
      </c>
      <c r="AO234" t="s">
        <v>3192</v>
      </c>
      <c r="AP234">
        <v>0.19811264752864099</v>
      </c>
      <c r="AQ234">
        <f>(Table2[[#This Row],[Sharpe Ratio]]-AVERAGE(Table2[Sharpe Ratio]))/_xlfn.STDEV.P(Table2[Sharpe Ratio])</f>
        <v>1.5542370049043457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1.8258325844582348</v>
      </c>
      <c r="AS234">
        <f>_xlfn.RANK.AVG(Table2[[#This Row],[1Y Return vs Nifty Z-Score]],Table2[1Y Return vs Nifty Z-Score])</f>
        <v>138</v>
      </c>
      <c r="AT234">
        <f>_xlfn.RANK.AVG(Table2[[#This Row],[6M Return vs Nifty Z-Score]],Table2[6M Return vs Nifty Z-Score])</f>
        <v>616</v>
      </c>
      <c r="AU234">
        <f>_xlfn.RANK.AVG(Table2[[#This Row],[Sharpe Ratio Z-Score]],Table2[Sharpe Ratio Z-Score])</f>
        <v>45</v>
      </c>
      <c r="AV234">
        <f>(Table2[[#This Row],[Rank 1Y]]+Table2[[#This Row],[Rank 6M]]+Table2[[#This Row],[Rank Sharpe]])/3</f>
        <v>266.33333333333331</v>
      </c>
    </row>
    <row r="235" spans="1:48" x14ac:dyDescent="0.3">
      <c r="A235" t="s">
        <v>413</v>
      </c>
      <c r="B235" t="s">
        <v>414</v>
      </c>
      <c r="C235" t="s">
        <v>3159</v>
      </c>
      <c r="D235" t="s">
        <v>130</v>
      </c>
      <c r="E235">
        <v>56204.552959239998</v>
      </c>
      <c r="F235">
        <v>1572.2</v>
      </c>
      <c r="G235">
        <v>47.709156184209398</v>
      </c>
      <c r="H235">
        <f>(Table2[[#This Row],[1Y Return vs Nifty]]-AVERAGE(Table2[1Y Return vs Nifty]))/_xlfn.STDEV.P(Table2[1Y Return vs Nifty])</f>
        <v>0.323529058342299</v>
      </c>
      <c r="I235">
        <v>-10.220939799997799</v>
      </c>
      <c r="J235">
        <f>(Table2[[#This Row],[1M Return vs Nifty]]-AVERAGE(Table2[1M Return vs Nifty]))/_xlfn.STDEV.P(Table2[1M Return vs Nifty])</f>
        <v>-1.3306714738860939</v>
      </c>
      <c r="K235">
        <v>-10.3041521837281</v>
      </c>
      <c r="L235">
        <f>(Table2[[#This Row],[6M Return vs Nifty]]-AVERAGE(Table2[6M Return vs Nifty]))/_xlfn.STDEV.P(Table2[6M Return vs Nifty])</f>
        <v>-0.53869195695848271</v>
      </c>
      <c r="M235">
        <v>-0.76115479099531402</v>
      </c>
      <c r="N235">
        <f>(Table2[[#This Row],[1W Return vs Nifty]]-AVERAGE(Table2[1W Return vs Nifty]))/_xlfn.STDEV.P(Table2[1W Return vs Nifty])</f>
        <v>-0.19557599685195676</v>
      </c>
      <c r="O235">
        <v>1680.9</v>
      </c>
      <c r="P235">
        <v>1724.3948762054499</v>
      </c>
      <c r="Q235">
        <v>1566.45838922029</v>
      </c>
      <c r="R235">
        <v>31.1195292385013</v>
      </c>
      <c r="S235" s="1">
        <f>(Table2[[#This Row],[Close Price]]-Table2[[#This Row],[20D EMA]])/Table2[[#This Row],[20D EMA]]</f>
        <v>-6.4667737521565849E-2</v>
      </c>
      <c r="T235" s="1">
        <f>(Table2[[#This Row],[Close Price]]-Table2[[#This Row],[50D EMA]])/Table2[[#This Row],[50D EMA]]</f>
        <v>-8.825987498893316E-2</v>
      </c>
      <c r="U235" s="1">
        <f>(Table2[[#This Row],[Close Price]]-Table2[[#This Row],[200D EMA]])/Table2[[#This Row],[200D EMA]]</f>
        <v>3.6653452266727483E-3</v>
      </c>
      <c r="V235">
        <v>0.82689041249187201</v>
      </c>
      <c r="W235">
        <v>1562.7</v>
      </c>
      <c r="X235">
        <v>1630</v>
      </c>
      <c r="Y235">
        <v>1562.7</v>
      </c>
      <c r="Z235">
        <v>1630</v>
      </c>
      <c r="AA235">
        <v>1560</v>
      </c>
      <c r="AB235">
        <v>1850.85</v>
      </c>
      <c r="AC235" s="1">
        <f>(Table2[[#This Row],[Close Price]]/Table2[[#This Row],[Day Low]])-1</f>
        <v>6.0792218596019687E-3</v>
      </c>
      <c r="AD235" s="1">
        <f>(Table2[[#This Row],[Day High]]/Table2[[#This Row],[Close Price]])-1</f>
        <v>3.6763770512657334E-2</v>
      </c>
      <c r="AE235" s="1">
        <f>(Table2[[#This Row],[Close Price]]/Table2[[#This Row],[Current Week Low]])-1</f>
        <v>6.0792218596019687E-3</v>
      </c>
      <c r="AF235" s="1">
        <f>(Table2[[#This Row],[Current Week High]]/Table2[[#This Row],[Close Price]])-1</f>
        <v>3.6763770512657334E-2</v>
      </c>
      <c r="AG235" s="1">
        <f>(Table2[[#This Row],[Close Price]]/Table2[[#This Row],[Current Month Low]])-1</f>
        <v>7.8205128205128815E-3</v>
      </c>
      <c r="AH235" s="1">
        <f>(Table2[[#This Row],[Current Month High]]/Table2[[#This Row],[Close Price]])-1</f>
        <v>0.17723572064622806</v>
      </c>
      <c r="AI235">
        <v>31.567230632234999</v>
      </c>
      <c r="AJ235">
        <v>81.962327478950201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-0.09</v>
      </c>
      <c r="AM235" t="s">
        <v>3191</v>
      </c>
      <c r="AN235">
        <v>-5.21</v>
      </c>
      <c r="AO235" t="s">
        <v>3191</v>
      </c>
      <c r="AP235">
        <v>0.16127370476306799</v>
      </c>
      <c r="AQ235">
        <f>(Table2[[#This Row],[Sharpe Ratio]]-AVERAGE(Table2[Sharpe Ratio]))/_xlfn.STDEV.P(Table2[Sharpe Ratio])</f>
        <v>1.1246723311188735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206</v>
      </c>
      <c r="AT235">
        <f>_xlfn.RANK.AVG(Table2[[#This Row],[6M Return vs Nifty Z-Score]],Table2[6M Return vs Nifty Z-Score])</f>
        <v>500</v>
      </c>
      <c r="AU235">
        <f>_xlfn.RANK.AVG(Table2[[#This Row],[Sharpe Ratio Z-Score]],Table2[Sharpe Ratio Z-Score])</f>
        <v>95</v>
      </c>
      <c r="AV235">
        <f>(Table2[[#This Row],[Rank 1Y]]+Table2[[#This Row],[Rank 6M]]+Table2[[#This Row],[Rank Sharpe]])/3</f>
        <v>267</v>
      </c>
    </row>
    <row r="236" spans="1:48" x14ac:dyDescent="0.3">
      <c r="A236" t="s">
        <v>973</v>
      </c>
      <c r="B236" t="s">
        <v>974</v>
      </c>
      <c r="C236" t="s">
        <v>3160</v>
      </c>
      <c r="D236" t="s">
        <v>429</v>
      </c>
      <c r="E236">
        <v>14819.538163020001</v>
      </c>
      <c r="F236">
        <v>788.1</v>
      </c>
      <c r="G236">
        <v>16.603024777832399</v>
      </c>
      <c r="H236">
        <f>(Table2[[#This Row],[1Y Return vs Nifty]]-AVERAGE(Table2[1Y Return vs Nifty]))/_xlfn.STDEV.P(Table2[1Y Return vs Nifty])</f>
        <v>-0.19021591701807736</v>
      </c>
      <c r="I236">
        <v>-9.2880387561941493</v>
      </c>
      <c r="J236">
        <f>(Table2[[#This Row],[1M Return vs Nifty]]-AVERAGE(Table2[1M Return vs Nifty]))/_xlfn.STDEV.P(Table2[1M Return vs Nifty])</f>
        <v>-1.2243475128829882</v>
      </c>
      <c r="K236">
        <v>9.0732890234826407</v>
      </c>
      <c r="L236">
        <f>(Table2[[#This Row],[6M Return vs Nifty]]-AVERAGE(Table2[6M Return vs Nifty]))/_xlfn.STDEV.P(Table2[6M Return vs Nifty])</f>
        <v>0.10106468649254187</v>
      </c>
      <c r="M236">
        <v>-0.53657738440184199</v>
      </c>
      <c r="N236">
        <f>(Table2[[#This Row],[1W Return vs Nifty]]-AVERAGE(Table2[1W Return vs Nifty]))/_xlfn.STDEV.P(Table2[1W Return vs Nifty])</f>
        <v>-0.15256140041957766</v>
      </c>
      <c r="O236">
        <v>810.13</v>
      </c>
      <c r="P236">
        <v>828.28191330211496</v>
      </c>
      <c r="Q236">
        <v>741.73417369463402</v>
      </c>
      <c r="R236">
        <v>42.990072393696003</v>
      </c>
      <c r="S236" s="1">
        <f>(Table2[[#This Row],[Close Price]]-Table2[[#This Row],[20D EMA]])/Table2[[#This Row],[20D EMA]]</f>
        <v>-2.7193166528828673E-2</v>
      </c>
      <c r="T236" s="1">
        <f>(Table2[[#This Row],[Close Price]]-Table2[[#This Row],[50D EMA]])/Table2[[#This Row],[50D EMA]]</f>
        <v>-4.8512363552551251E-2</v>
      </c>
      <c r="U236" s="1">
        <f>(Table2[[#This Row],[Close Price]]-Table2[[#This Row],[200D EMA]])/Table2[[#This Row],[200D EMA]]</f>
        <v>6.2510031153633266E-2</v>
      </c>
      <c r="V236">
        <v>0.66081420477928099</v>
      </c>
      <c r="W236">
        <v>775.6</v>
      </c>
      <c r="X236">
        <v>794.4</v>
      </c>
      <c r="Y236">
        <v>775.6</v>
      </c>
      <c r="Z236">
        <v>794.4</v>
      </c>
      <c r="AA236">
        <v>759.5</v>
      </c>
      <c r="AB236">
        <v>878.45</v>
      </c>
      <c r="AC236" s="1">
        <f>(Table2[[#This Row],[Close Price]]/Table2[[#This Row],[Day Low]])-1</f>
        <v>1.6116554925219129E-2</v>
      </c>
      <c r="AD236" s="1">
        <f>(Table2[[#This Row],[Day High]]/Table2[[#This Row],[Close Price]])-1</f>
        <v>7.9939094023599999E-3</v>
      </c>
      <c r="AE236" s="1">
        <f>(Table2[[#This Row],[Close Price]]/Table2[[#This Row],[Current Week Low]])-1</f>
        <v>1.6116554925219129E-2</v>
      </c>
      <c r="AF236" s="1">
        <f>(Table2[[#This Row],[Current Week High]]/Table2[[#This Row],[Close Price]])-1</f>
        <v>7.9939094023599999E-3</v>
      </c>
      <c r="AG236" s="1">
        <f>(Table2[[#This Row],[Close Price]]/Table2[[#This Row],[Current Month Low]])-1</f>
        <v>3.765635286372615E-2</v>
      </c>
      <c r="AH236" s="1">
        <f>(Table2[[#This Row],[Current Month High]]/Table2[[#This Row],[Close Price]])-1</f>
        <v>0.11464281182591041</v>
      </c>
      <c r="AI236">
        <v>17.573911940109099</v>
      </c>
      <c r="AJ236">
        <v>51.194244604316502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-0.03</v>
      </c>
      <c r="AM236" t="s">
        <v>3191</v>
      </c>
      <c r="AN236">
        <v>-5.85</v>
      </c>
      <c r="AO236" t="s">
        <v>3191</v>
      </c>
      <c r="AP236">
        <v>0.128888056886972</v>
      </c>
      <c r="AQ236">
        <f>(Table2[[#This Row],[Sharpe Ratio]]-AVERAGE(Table2[Sharpe Ratio]))/_xlfn.STDEV.P(Table2[Sharpe Ratio])</f>
        <v>0.74703580789521506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359</v>
      </c>
      <c r="AT236">
        <f>_xlfn.RANK.AVG(Table2[[#This Row],[6M Return vs Nifty Z-Score]],Table2[6M Return vs Nifty Z-Score])</f>
        <v>285</v>
      </c>
      <c r="AU236">
        <f>_xlfn.RANK.AVG(Table2[[#This Row],[Sharpe Ratio Z-Score]],Table2[Sharpe Ratio Z-Score])</f>
        <v>157</v>
      </c>
      <c r="AV236">
        <f>(Table2[[#This Row],[Rank 1Y]]+Table2[[#This Row],[Rank 6M]]+Table2[[#This Row],[Rank Sharpe]])/3</f>
        <v>267</v>
      </c>
    </row>
    <row r="237" spans="1:48" x14ac:dyDescent="0.3">
      <c r="A237" t="s">
        <v>1453</v>
      </c>
      <c r="B237" t="s">
        <v>1454</v>
      </c>
      <c r="C237" t="s">
        <v>3155</v>
      </c>
      <c r="D237" t="s">
        <v>1044</v>
      </c>
      <c r="E237">
        <v>7223.8909336799998</v>
      </c>
      <c r="F237">
        <v>760.85</v>
      </c>
      <c r="G237">
        <v>40.396188108687802</v>
      </c>
      <c r="H237">
        <f>(Table2[[#This Row],[1Y Return vs Nifty]]-AVERAGE(Table2[1Y Return vs Nifty]))/_xlfn.STDEV.P(Table2[1Y Return vs Nifty])</f>
        <v>0.20274899235827096</v>
      </c>
      <c r="I237">
        <v>-9.1307830636609708</v>
      </c>
      <c r="J237">
        <f>(Table2[[#This Row],[1M Return vs Nifty]]-AVERAGE(Table2[1M Return vs Nifty]))/_xlfn.STDEV.P(Table2[1M Return vs Nifty])</f>
        <v>-1.2064248744301009</v>
      </c>
      <c r="K237">
        <v>-4.6108562891479004</v>
      </c>
      <c r="L237">
        <f>(Table2[[#This Row],[6M Return vs Nifty]]-AVERAGE(Table2[6M Return vs Nifty]))/_xlfn.STDEV.P(Table2[6M Return vs Nifty])</f>
        <v>-0.35072473090725653</v>
      </c>
      <c r="M237">
        <v>-6.6609016702003601</v>
      </c>
      <c r="N237">
        <f>(Table2[[#This Row],[1W Return vs Nifty]]-AVERAGE(Table2[1W Return vs Nifty]))/_xlfn.STDEV.P(Table2[1W Return vs Nifty])</f>
        <v>-1.325588293777153</v>
      </c>
      <c r="O237">
        <v>839.36</v>
      </c>
      <c r="P237">
        <v>858.49119352451896</v>
      </c>
      <c r="Q237">
        <v>766.12023527594999</v>
      </c>
      <c r="R237">
        <v>20.982345144265199</v>
      </c>
      <c r="S237" s="1">
        <f>(Table2[[#This Row],[Close Price]]-Table2[[#This Row],[20D EMA]])/Table2[[#This Row],[20D EMA]]</f>
        <v>-9.3535550895920694E-2</v>
      </c>
      <c r="T237" s="1">
        <f>(Table2[[#This Row],[Close Price]]-Table2[[#This Row],[50D EMA]])/Table2[[#This Row],[50D EMA]]</f>
        <v>-0.11373581262220631</v>
      </c>
      <c r="U237" s="1">
        <f>(Table2[[#This Row],[Close Price]]-Table2[[#This Row],[200D EMA]])/Table2[[#This Row],[200D EMA]]</f>
        <v>-6.8791229278152115E-3</v>
      </c>
      <c r="V237">
        <v>0.59249343103875596</v>
      </c>
      <c r="W237">
        <v>757.1</v>
      </c>
      <c r="X237">
        <v>805</v>
      </c>
      <c r="Y237">
        <v>757.1</v>
      </c>
      <c r="Z237">
        <v>805</v>
      </c>
      <c r="AA237">
        <v>757.1</v>
      </c>
      <c r="AB237">
        <v>884.9</v>
      </c>
      <c r="AC237" s="1">
        <f>(Table2[[#This Row],[Close Price]]/Table2[[#This Row],[Day Low]])-1</f>
        <v>4.9531105534275088E-3</v>
      </c>
      <c r="AD237" s="1">
        <f>(Table2[[#This Row],[Day High]]/Table2[[#This Row],[Close Price]])-1</f>
        <v>5.8027206413879151E-2</v>
      </c>
      <c r="AE237" s="1">
        <f>(Table2[[#This Row],[Close Price]]/Table2[[#This Row],[Current Week Low]])-1</f>
        <v>4.9531105534275088E-3</v>
      </c>
      <c r="AF237" s="1">
        <f>(Table2[[#This Row],[Current Week High]]/Table2[[#This Row],[Close Price]])-1</f>
        <v>5.8027206413879151E-2</v>
      </c>
      <c r="AG237" s="1">
        <f>(Table2[[#This Row],[Close Price]]/Table2[[#This Row],[Current Month Low]])-1</f>
        <v>4.9531105534275088E-3</v>
      </c>
      <c r="AH237" s="1">
        <f>(Table2[[#This Row],[Current Month High]]/Table2[[#This Row],[Close Price]])-1</f>
        <v>0.16304133534862308</v>
      </c>
      <c r="AI237">
        <v>39.186436222645703</v>
      </c>
      <c r="AJ237">
        <v>76.020821283979103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</v>
      </c>
      <c r="AM237">
        <v>0</v>
      </c>
      <c r="AN237">
        <v>-11.78</v>
      </c>
      <c r="AO237" t="s">
        <v>3191</v>
      </c>
      <c r="AP237">
        <v>0.138819531960264</v>
      </c>
      <c r="AQ237">
        <f>(Table2[[#This Row],[Sharpe Ratio]]-AVERAGE(Table2[Sharpe Ratio]))/_xlfn.STDEV.P(Table2[Sharpe Ratio])</f>
        <v>0.86284290033040068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234</v>
      </c>
      <c r="AT237">
        <f>_xlfn.RANK.AVG(Table2[[#This Row],[6M Return vs Nifty Z-Score]],Table2[6M Return vs Nifty Z-Score])</f>
        <v>444</v>
      </c>
      <c r="AU237">
        <f>_xlfn.RANK.AVG(Table2[[#This Row],[Sharpe Ratio Z-Score]],Table2[Sharpe Ratio Z-Score])</f>
        <v>130</v>
      </c>
      <c r="AV237">
        <f>(Table2[[#This Row],[Rank 1Y]]+Table2[[#This Row],[Rank 6M]]+Table2[[#This Row],[Rank Sharpe]])/3</f>
        <v>269.33333333333331</v>
      </c>
    </row>
    <row r="238" spans="1:48" x14ac:dyDescent="0.3">
      <c r="A238" t="s">
        <v>220</v>
      </c>
      <c r="B238" t="s">
        <v>221</v>
      </c>
      <c r="C238" t="s">
        <v>3146</v>
      </c>
      <c r="D238" t="s">
        <v>222</v>
      </c>
      <c r="E238">
        <v>114680.17150929999</v>
      </c>
      <c r="F238">
        <v>10304.299999999999</v>
      </c>
      <c r="G238">
        <v>18.345189118718899</v>
      </c>
      <c r="H238">
        <f>(Table2[[#This Row],[1Y Return vs Nifty]]-AVERAGE(Table2[1Y Return vs Nifty]))/_xlfn.STDEV.P(Table2[1Y Return vs Nifty])</f>
        <v>-0.16144254868468913</v>
      </c>
      <c r="I238">
        <v>-4.9254066461369197</v>
      </c>
      <c r="J238">
        <f>(Table2[[#This Row],[1M Return vs Nifty]]-AVERAGE(Table2[1M Return vs Nifty]))/_xlfn.STDEV.P(Table2[1M Return vs Nifty])</f>
        <v>-0.72713258379534385</v>
      </c>
      <c r="K238">
        <v>17.636216945049998</v>
      </c>
      <c r="L238">
        <f>(Table2[[#This Row],[6M Return vs Nifty]]-AVERAGE(Table2[6M Return vs Nifty]))/_xlfn.STDEV.P(Table2[6M Return vs Nifty])</f>
        <v>0.38377435732237491</v>
      </c>
      <c r="M238">
        <v>-4.2476654046386102</v>
      </c>
      <c r="N238">
        <f>(Table2[[#This Row],[1W Return vs Nifty]]-AVERAGE(Table2[1W Return vs Nifty]))/_xlfn.STDEV.P(Table2[1W Return vs Nifty])</f>
        <v>-0.86336733560647638</v>
      </c>
      <c r="O238">
        <v>10505.95</v>
      </c>
      <c r="P238">
        <v>10286.9100649334</v>
      </c>
      <c r="Q238">
        <v>9134.7243250154697</v>
      </c>
      <c r="R238">
        <v>38.118721690945698</v>
      </c>
      <c r="S238" s="1">
        <f>(Table2[[#This Row],[Close Price]]-Table2[[#This Row],[20D EMA]])/Table2[[#This Row],[20D EMA]]</f>
        <v>-1.9193885369719201E-2</v>
      </c>
      <c r="T238" s="1">
        <f>(Table2[[#This Row],[Close Price]]-Table2[[#This Row],[50D EMA]])/Table2[[#This Row],[50D EMA]]</f>
        <v>1.6904916011543168E-3</v>
      </c>
      <c r="U238" s="1">
        <f>(Table2[[#This Row],[Close Price]]-Table2[[#This Row],[200D EMA]])/Table2[[#This Row],[200D EMA]]</f>
        <v>0.12803623112978277</v>
      </c>
      <c r="V238">
        <v>0.54713786844308998</v>
      </c>
      <c r="W238">
        <v>10165.950000000001</v>
      </c>
      <c r="X238">
        <v>10574.95</v>
      </c>
      <c r="Y238">
        <v>10165.950000000001</v>
      </c>
      <c r="Z238">
        <v>10574.95</v>
      </c>
      <c r="AA238">
        <v>10004.85</v>
      </c>
      <c r="AB238">
        <v>10897</v>
      </c>
      <c r="AC238" s="1">
        <f>(Table2[[#This Row],[Close Price]]/Table2[[#This Row],[Day Low]])-1</f>
        <v>1.3609156055262694E-2</v>
      </c>
      <c r="AD238" s="1">
        <f>(Table2[[#This Row],[Day High]]/Table2[[#This Row],[Close Price]])-1</f>
        <v>2.6265733722814932E-2</v>
      </c>
      <c r="AE238" s="1">
        <f>(Table2[[#This Row],[Close Price]]/Table2[[#This Row],[Current Week Low]])-1</f>
        <v>1.3609156055262694E-2</v>
      </c>
      <c r="AF238" s="1">
        <f>(Table2[[#This Row],[Current Week High]]/Table2[[#This Row],[Close Price]])-1</f>
        <v>2.6265733722814932E-2</v>
      </c>
      <c r="AG238" s="1">
        <f>(Table2[[#This Row],[Close Price]]/Table2[[#This Row],[Current Month Low]])-1</f>
        <v>2.9930483715397971E-2</v>
      </c>
      <c r="AH238" s="1">
        <f>(Table2[[#This Row],[Current Month High]]/Table2[[#This Row],[Close Price]])-1</f>
        <v>5.75196762516621E-2</v>
      </c>
      <c r="AI238">
        <v>10.148190561222</v>
      </c>
      <c r="AJ238">
        <v>55.4685496160171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7.0000000000000007E-2</v>
      </c>
      <c r="AM238" t="s">
        <v>3192</v>
      </c>
      <c r="AN238">
        <v>-2.04</v>
      </c>
      <c r="AO238" t="s">
        <v>3191</v>
      </c>
      <c r="AP238">
        <v>8.9659719281562994E-2</v>
      </c>
      <c r="AQ238">
        <f>(Table2[[#This Row],[Sharpe Ratio]]-AVERAGE(Table2[Sharpe Ratio]))/_xlfn.STDEV.P(Table2[Sharpe Ratio])</f>
        <v>0.28960932435449571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-1.0785587864096386</v>
      </c>
      <c r="AS238">
        <f>_xlfn.RANK.AVG(Table2[[#This Row],[1Y Return vs Nifty Z-Score]],Table2[1Y Return vs Nifty Z-Score])</f>
        <v>346</v>
      </c>
      <c r="AT238">
        <f>_xlfn.RANK.AVG(Table2[[#This Row],[6M Return vs Nifty Z-Score]],Table2[6M Return vs Nifty Z-Score])</f>
        <v>195</v>
      </c>
      <c r="AU238">
        <f>_xlfn.RANK.AVG(Table2[[#This Row],[Sharpe Ratio Z-Score]],Table2[Sharpe Ratio Z-Score])</f>
        <v>268</v>
      </c>
      <c r="AV238">
        <f>(Table2[[#This Row],[Rank 1Y]]+Table2[[#This Row],[Rank 6M]]+Table2[[#This Row],[Rank Sharpe]])/3</f>
        <v>269.66666666666669</v>
      </c>
    </row>
    <row r="239" spans="1:48" x14ac:dyDescent="0.3">
      <c r="A239" t="s">
        <v>84</v>
      </c>
      <c r="B239" t="s">
        <v>85</v>
      </c>
      <c r="C239" t="s">
        <v>3144</v>
      </c>
      <c r="D239" t="s">
        <v>86</v>
      </c>
      <c r="E239">
        <v>299138.83299257897</v>
      </c>
      <c r="F239">
        <v>485.4</v>
      </c>
      <c r="G239">
        <v>33.991906792343897</v>
      </c>
      <c r="H239">
        <f>(Table2[[#This Row],[1Y Return vs Nifty]]-AVERAGE(Table2[1Y Return vs Nifty]))/_xlfn.STDEV.P(Table2[1Y Return vs Nifty])</f>
        <v>9.6976683224660465E-2</v>
      </c>
      <c r="I239">
        <v>3.6116925186024398</v>
      </c>
      <c r="J239">
        <f>(Table2[[#This Row],[1M Return vs Nifty]]-AVERAGE(Table2[1M Return vs Nifty]))/_xlfn.STDEV.P(Table2[1M Return vs Nifty])</f>
        <v>0.24585185512274463</v>
      </c>
      <c r="K239">
        <v>-2.3102357762774299</v>
      </c>
      <c r="L239">
        <f>(Table2[[#This Row],[6M Return vs Nifty]]-AVERAGE(Table2[6M Return vs Nifty]))/_xlfn.STDEV.P(Table2[6M Return vs Nifty])</f>
        <v>-0.27476850730530411</v>
      </c>
      <c r="M239">
        <v>0.89509484473829004</v>
      </c>
      <c r="N239">
        <f>(Table2[[#This Row],[1W Return vs Nifty]]-AVERAGE(Table2[1W Return vs Nifty]))/_xlfn.STDEV.P(Table2[1W Return vs Nifty])</f>
        <v>0.1216549782181184</v>
      </c>
      <c r="O239">
        <v>494.74</v>
      </c>
      <c r="P239">
        <v>498.44775124918499</v>
      </c>
      <c r="Q239">
        <v>457.21690724919699</v>
      </c>
      <c r="R239">
        <v>38.2329840112548</v>
      </c>
      <c r="S239" s="1">
        <f>(Table2[[#This Row],[Close Price]]-Table2[[#This Row],[20D EMA]])/Table2[[#This Row],[20D EMA]]</f>
        <v>-1.8878602902534729E-2</v>
      </c>
      <c r="T239" s="1">
        <f>(Table2[[#This Row],[Close Price]]-Table2[[#This Row],[50D EMA]])/Table2[[#This Row],[50D EMA]]</f>
        <v>-2.617676820987834E-2</v>
      </c>
      <c r="U239" s="1">
        <f>(Table2[[#This Row],[Close Price]]-Table2[[#This Row],[200D EMA]])/Table2[[#This Row],[200D EMA]]</f>
        <v>6.164053057522291E-2</v>
      </c>
      <c r="V239">
        <v>0.59274853301170505</v>
      </c>
      <c r="W239">
        <v>482.35</v>
      </c>
      <c r="X239">
        <v>494.75</v>
      </c>
      <c r="Y239">
        <v>482.35</v>
      </c>
      <c r="Z239">
        <v>494.75</v>
      </c>
      <c r="AA239">
        <v>475.35</v>
      </c>
      <c r="AB239">
        <v>516</v>
      </c>
      <c r="AC239" s="1">
        <f>(Table2[[#This Row],[Close Price]]/Table2[[#This Row],[Day Low]])-1</f>
        <v>6.3232092878613422E-3</v>
      </c>
      <c r="AD239" s="1">
        <f>(Table2[[#This Row],[Day High]]/Table2[[#This Row],[Close Price]])-1</f>
        <v>1.9262463947260056E-2</v>
      </c>
      <c r="AE239" s="1">
        <f>(Table2[[#This Row],[Close Price]]/Table2[[#This Row],[Current Week Low]])-1</f>
        <v>6.3232092878613422E-3</v>
      </c>
      <c r="AF239" s="1">
        <f>(Table2[[#This Row],[Current Week High]]/Table2[[#This Row],[Close Price]])-1</f>
        <v>1.9262463947260056E-2</v>
      </c>
      <c r="AG239" s="1">
        <f>(Table2[[#This Row],[Close Price]]/Table2[[#This Row],[Current Month Low]])-1</f>
        <v>2.1142316188071941E-2</v>
      </c>
      <c r="AH239" s="1">
        <f>(Table2[[#This Row],[Current Month High]]/Table2[[#This Row],[Close Price]])-1</f>
        <v>6.3040791100123617E-2</v>
      </c>
      <c r="AI239">
        <v>11.9798104655953</v>
      </c>
      <c r="AJ239">
        <v>60.250907890392803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</v>
      </c>
      <c r="AM239" t="s">
        <v>3191</v>
      </c>
      <c r="AN239">
        <v>-3.37</v>
      </c>
      <c r="AO239" t="s">
        <v>3191</v>
      </c>
      <c r="AP239">
        <v>0.14171566197173699</v>
      </c>
      <c r="AQ239">
        <f>(Table2[[#This Row],[Sharpe Ratio]]-AVERAGE(Table2[Sharpe Ratio]))/_xlfn.STDEV.P(Table2[Sharpe Ratio])</f>
        <v>0.8966135530751187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264</v>
      </c>
      <c r="AT239">
        <f>_xlfn.RANK.AVG(Table2[[#This Row],[6M Return vs Nifty Z-Score]],Table2[6M Return vs Nifty Z-Score])</f>
        <v>419</v>
      </c>
      <c r="AU239">
        <f>_xlfn.RANK.AVG(Table2[[#This Row],[Sharpe Ratio Z-Score]],Table2[Sharpe Ratio Z-Score])</f>
        <v>127</v>
      </c>
      <c r="AV239">
        <f>(Table2[[#This Row],[Rank 1Y]]+Table2[[#This Row],[Rank 6M]]+Table2[[#This Row],[Rank Sharpe]])/3</f>
        <v>270</v>
      </c>
    </row>
    <row r="240" spans="1:48" x14ac:dyDescent="0.3">
      <c r="A240" t="s">
        <v>312</v>
      </c>
      <c r="B240" t="s">
        <v>313</v>
      </c>
      <c r="C240" t="s">
        <v>3155</v>
      </c>
      <c r="D240" t="s">
        <v>159</v>
      </c>
      <c r="E240">
        <v>86233.298986574999</v>
      </c>
      <c r="F240">
        <v>247.65</v>
      </c>
      <c r="G240">
        <v>83.513253007414505</v>
      </c>
      <c r="H240">
        <f>(Table2[[#This Row],[1Y Return vs Nifty]]-AVERAGE(Table2[1Y Return vs Nifty]))/_xlfn.STDEV.P(Table2[1Y Return vs Nifty])</f>
        <v>0.91486504287643133</v>
      </c>
      <c r="I240">
        <v>-2.9456056444527499</v>
      </c>
      <c r="J240">
        <f>(Table2[[#This Row],[1M Return vs Nifty]]-AVERAGE(Table2[1M Return vs Nifty]))/_xlfn.STDEV.P(Table2[1M Return vs Nifty])</f>
        <v>-0.50149205536510477</v>
      </c>
      <c r="K240">
        <v>-16.404988404546302</v>
      </c>
      <c r="L240">
        <f>(Table2[[#This Row],[6M Return vs Nifty]]-AVERAGE(Table2[6M Return vs Nifty]))/_xlfn.STDEV.P(Table2[6M Return vs Nifty])</f>
        <v>-0.74011434607261839</v>
      </c>
      <c r="M240">
        <v>-4.8096128199172998</v>
      </c>
      <c r="N240">
        <f>(Table2[[#This Row],[1W Return vs Nifty]]-AVERAGE(Table2[1W Return vs Nifty]))/_xlfn.STDEV.P(Table2[1W Return vs Nifty])</f>
        <v>-0.97100034130854684</v>
      </c>
      <c r="O240">
        <v>266.3</v>
      </c>
      <c r="P240">
        <v>275.45598811333599</v>
      </c>
      <c r="Q240">
        <v>256.26311130062601</v>
      </c>
      <c r="R240">
        <v>25.4919837505864</v>
      </c>
      <c r="S240" s="1">
        <f>(Table2[[#This Row],[Close Price]]-Table2[[#This Row],[20D EMA]])/Table2[[#This Row],[20D EMA]]</f>
        <v>-7.0033796470146473E-2</v>
      </c>
      <c r="T240" s="1">
        <f>(Table2[[#This Row],[Close Price]]-Table2[[#This Row],[50D EMA]])/Table2[[#This Row],[50D EMA]]</f>
        <v>-0.10094530274613325</v>
      </c>
      <c r="U240" s="1">
        <f>(Table2[[#This Row],[Close Price]]-Table2[[#This Row],[200D EMA]])/Table2[[#This Row],[200D EMA]]</f>
        <v>-3.3610421948408464E-2</v>
      </c>
      <c r="V240">
        <v>0.754346918775193</v>
      </c>
      <c r="W240">
        <v>245</v>
      </c>
      <c r="X240">
        <v>257.95</v>
      </c>
      <c r="Y240">
        <v>245</v>
      </c>
      <c r="Z240">
        <v>257.95</v>
      </c>
      <c r="AA240">
        <v>245</v>
      </c>
      <c r="AB240">
        <v>285.5</v>
      </c>
      <c r="AC240" s="1">
        <f>(Table2[[#This Row],[Close Price]]/Table2[[#This Row],[Day Low]])-1</f>
        <v>1.0816326530612264E-2</v>
      </c>
      <c r="AD240" s="1">
        <f>(Table2[[#This Row],[Day High]]/Table2[[#This Row],[Close Price]])-1</f>
        <v>4.1590954976781669E-2</v>
      </c>
      <c r="AE240" s="1">
        <f>(Table2[[#This Row],[Close Price]]/Table2[[#This Row],[Current Week Low]])-1</f>
        <v>1.0816326530612264E-2</v>
      </c>
      <c r="AF240" s="1">
        <f>(Table2[[#This Row],[Current Week High]]/Table2[[#This Row],[Close Price]])-1</f>
        <v>4.1590954976781669E-2</v>
      </c>
      <c r="AG240" s="1">
        <f>(Table2[[#This Row],[Close Price]]/Table2[[#This Row],[Current Month Low]])-1</f>
        <v>1.0816326530612264E-2</v>
      </c>
      <c r="AH240" s="1">
        <f>(Table2[[#This Row],[Current Month High]]/Table2[[#This Row],[Close Price]])-1</f>
        <v>0.15283666464768819</v>
      </c>
      <c r="AI240">
        <v>35.412881082172397</v>
      </c>
      <c r="AJ240">
        <v>118.193832599118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-0.16</v>
      </c>
      <c r="AM240" t="s">
        <v>3191</v>
      </c>
      <c r="AN240">
        <v>-7.92</v>
      </c>
      <c r="AO240" t="s">
        <v>3191</v>
      </c>
      <c r="AP240">
        <v>0.14606678306916601</v>
      </c>
      <c r="AQ240">
        <f>(Table2[[#This Row],[Sharpe Ratio]]-AVERAGE(Table2[Sharpe Ratio]))/_xlfn.STDEV.P(Table2[Sharpe Ratio])</f>
        <v>0.94735029453678998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113</v>
      </c>
      <c r="AT240">
        <f>_xlfn.RANK.AVG(Table2[[#This Row],[6M Return vs Nifty Z-Score]],Table2[6M Return vs Nifty Z-Score])</f>
        <v>576</v>
      </c>
      <c r="AU240">
        <f>_xlfn.RANK.AVG(Table2[[#This Row],[Sharpe Ratio Z-Score]],Table2[Sharpe Ratio Z-Score])</f>
        <v>122</v>
      </c>
      <c r="AV240">
        <f>(Table2[[#This Row],[Rank 1Y]]+Table2[[#This Row],[Rank 6M]]+Table2[[#This Row],[Rank Sharpe]])/3</f>
        <v>270.33333333333331</v>
      </c>
    </row>
    <row r="241" spans="1:48" x14ac:dyDescent="0.3">
      <c r="A241" t="s">
        <v>409</v>
      </c>
      <c r="B241" t="s">
        <v>410</v>
      </c>
      <c r="C241" t="s">
        <v>3146</v>
      </c>
      <c r="D241" t="s">
        <v>143</v>
      </c>
      <c r="E241">
        <v>56451.122120118001</v>
      </c>
      <c r="F241">
        <v>210.03</v>
      </c>
      <c r="G241">
        <v>223.24478166983499</v>
      </c>
      <c r="H241">
        <f>(Table2[[#This Row],[1Y Return vs Nifty]]-AVERAGE(Table2[1Y Return vs Nifty]))/_xlfn.STDEV.P(Table2[1Y Return vs Nifty])</f>
        <v>3.2226534917809508</v>
      </c>
      <c r="I241">
        <v>-3.4120100092507402</v>
      </c>
      <c r="J241">
        <f>(Table2[[#This Row],[1M Return vs Nifty]]-AVERAGE(Table2[1M Return vs Nifty]))/_xlfn.STDEV.P(Table2[1M Return vs Nifty])</f>
        <v>-0.55464877528072432</v>
      </c>
      <c r="K241">
        <v>11.291040524080101</v>
      </c>
      <c r="L241">
        <f>(Table2[[#This Row],[6M Return vs Nifty]]-AVERAGE(Table2[6M Return vs Nifty]))/_xlfn.STDEV.P(Table2[6M Return vs Nifty])</f>
        <v>0.17428494508389458</v>
      </c>
      <c r="M241">
        <v>-3.6965200684364099</v>
      </c>
      <c r="N241">
        <f>(Table2[[#This Row],[1W Return vs Nifty]]-AVERAGE(Table2[1W Return vs Nifty]))/_xlfn.STDEV.P(Table2[1W Return vs Nifty])</f>
        <v>-0.75780331395384293</v>
      </c>
      <c r="O241">
        <v>223.75</v>
      </c>
      <c r="P241">
        <v>228.42759457548601</v>
      </c>
      <c r="Q241">
        <v>186.45197686362701</v>
      </c>
      <c r="R241">
        <v>29.1766484572119</v>
      </c>
      <c r="S241" s="1">
        <f>(Table2[[#This Row],[Close Price]]-Table2[[#This Row],[20D EMA]])/Table2[[#This Row],[20D EMA]]</f>
        <v>-6.1318435754189937E-2</v>
      </c>
      <c r="T241" s="1">
        <f>(Table2[[#This Row],[Close Price]]-Table2[[#This Row],[50D EMA]])/Table2[[#This Row],[50D EMA]]</f>
        <v>-8.0540158073618182E-2</v>
      </c>
      <c r="U241" s="1">
        <f>(Table2[[#This Row],[Close Price]]-Table2[[#This Row],[200D EMA]])/Table2[[#This Row],[200D EMA]]</f>
        <v>0.12645627862459302</v>
      </c>
      <c r="V241">
        <v>0.48524991440743798</v>
      </c>
      <c r="W241">
        <v>209</v>
      </c>
      <c r="X241">
        <v>218.2</v>
      </c>
      <c r="Y241">
        <v>209</v>
      </c>
      <c r="Z241">
        <v>218.2</v>
      </c>
      <c r="AA241">
        <v>206</v>
      </c>
      <c r="AB241">
        <v>239.9</v>
      </c>
      <c r="AC241" s="1">
        <f>(Table2[[#This Row],[Close Price]]/Table2[[#This Row],[Day Low]])-1</f>
        <v>4.9282296650716706E-3</v>
      </c>
      <c r="AD241" s="1">
        <f>(Table2[[#This Row],[Day High]]/Table2[[#This Row],[Close Price]])-1</f>
        <v>3.889920487549392E-2</v>
      </c>
      <c r="AE241" s="1">
        <f>(Table2[[#This Row],[Close Price]]/Table2[[#This Row],[Current Week Low]])-1</f>
        <v>4.9282296650716706E-3</v>
      </c>
      <c r="AF241" s="1">
        <f>(Table2[[#This Row],[Current Week High]]/Table2[[#This Row],[Close Price]])-1</f>
        <v>3.889920487549392E-2</v>
      </c>
      <c r="AG241" s="1">
        <f>(Table2[[#This Row],[Close Price]]/Table2[[#This Row],[Current Month Low]])-1</f>
        <v>1.9563106796116614E-2</v>
      </c>
      <c r="AH241" s="1">
        <f>(Table2[[#This Row],[Current Month High]]/Table2[[#This Row],[Close Price]])-1</f>
        <v>0.14221777841260774</v>
      </c>
      <c r="AI241">
        <v>47.597962195876697</v>
      </c>
      <c r="AJ241">
        <v>348.78205128205099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</v>
      </c>
      <c r="AM241" t="s">
        <v>3191</v>
      </c>
      <c r="AN241">
        <v>-5.95</v>
      </c>
      <c r="AO241" t="s">
        <v>3191</v>
      </c>
      <c r="AQ241">
        <f>(Table2[[#This Row],[Sharpe Ratio]]-AVERAGE(Table2[Sharpe Ratio]))/_xlfn.STDEV.P(Table2[Sharpe Ratio])</f>
        <v>-0.75587800979545683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9</v>
      </c>
      <c r="AT241">
        <f>_xlfn.RANK.AVG(Table2[[#This Row],[6M Return vs Nifty Z-Score]],Table2[6M Return vs Nifty Z-Score])</f>
        <v>258</v>
      </c>
      <c r="AU241">
        <f>_xlfn.RANK.AVG(Table2[[#This Row],[Sharpe Ratio Z-Score]],Table2[Sharpe Ratio Z-Score])</f>
        <v>544.5</v>
      </c>
      <c r="AV241">
        <f>(Table2[[#This Row],[Rank 1Y]]+Table2[[#This Row],[Rank 6M]]+Table2[[#This Row],[Rank Sharpe]])/3</f>
        <v>270.5</v>
      </c>
    </row>
    <row r="242" spans="1:48" x14ac:dyDescent="0.3">
      <c r="A242" t="s">
        <v>1435</v>
      </c>
      <c r="B242" t="s">
        <v>1436</v>
      </c>
      <c r="C242" t="s">
        <v>3160</v>
      </c>
      <c r="D242" t="s">
        <v>406</v>
      </c>
      <c r="E242">
        <v>7464.8788216009998</v>
      </c>
      <c r="F242">
        <v>91.57</v>
      </c>
      <c r="G242">
        <v>18.3136406238761</v>
      </c>
      <c r="H242">
        <f>(Table2[[#This Row],[1Y Return vs Nifty]]-AVERAGE(Table2[1Y Return vs Nifty]))/_xlfn.STDEV.P(Table2[1Y Return vs Nifty])</f>
        <v>-0.16196359967923188</v>
      </c>
      <c r="I242">
        <v>17.735880035810201</v>
      </c>
      <c r="J242">
        <f>(Table2[[#This Row],[1M Return vs Nifty]]-AVERAGE(Table2[1M Return vs Nifty]))/_xlfn.STDEV.P(Table2[1M Return vs Nifty])</f>
        <v>1.8556041142232549</v>
      </c>
      <c r="K242">
        <v>19.8616854743955</v>
      </c>
      <c r="L242">
        <f>(Table2[[#This Row],[6M Return vs Nifty]]-AVERAGE(Table2[6M Return vs Nifty]))/_xlfn.STDEV.P(Table2[6M Return vs Nifty])</f>
        <v>0.45724939776838369</v>
      </c>
      <c r="M242">
        <v>4.5725178536251603</v>
      </c>
      <c r="N242">
        <f>(Table2[[#This Row],[1W Return vs Nifty]]-AVERAGE(Table2[1W Return vs Nifty]))/_xlfn.STDEV.P(Table2[1W Return vs Nifty])</f>
        <v>0.82601286104270344</v>
      </c>
      <c r="O242">
        <v>88.79</v>
      </c>
      <c r="P242">
        <v>86.691396048159405</v>
      </c>
      <c r="Q242">
        <v>79.300680830536905</v>
      </c>
      <c r="R242">
        <v>56.245294850692602</v>
      </c>
      <c r="S242" s="1">
        <f>(Table2[[#This Row],[Close Price]]-Table2[[#This Row],[20D EMA]])/Table2[[#This Row],[20D EMA]]</f>
        <v>3.1309832188309343E-2</v>
      </c>
      <c r="T242" s="1">
        <f>(Table2[[#This Row],[Close Price]]-Table2[[#This Row],[50D EMA]])/Table2[[#This Row],[50D EMA]]</f>
        <v>5.6275526456286307E-2</v>
      </c>
      <c r="U242" s="1">
        <f>(Table2[[#This Row],[Close Price]]-Table2[[#This Row],[200D EMA]])/Table2[[#This Row],[200D EMA]]</f>
        <v>0.1547189638343994</v>
      </c>
      <c r="V242">
        <v>1.1890267369654599</v>
      </c>
      <c r="W242">
        <v>91.01</v>
      </c>
      <c r="X242">
        <v>96.39</v>
      </c>
      <c r="Y242">
        <v>91.01</v>
      </c>
      <c r="Z242">
        <v>96.39</v>
      </c>
      <c r="AA242">
        <v>78.81</v>
      </c>
      <c r="AB242">
        <v>96.5</v>
      </c>
      <c r="AC242" s="1">
        <f>(Table2[[#This Row],[Close Price]]/Table2[[#This Row],[Day Low]])-1</f>
        <v>6.1531699813206497E-3</v>
      </c>
      <c r="AD242" s="1">
        <f>(Table2[[#This Row],[Day High]]/Table2[[#This Row],[Close Price]])-1</f>
        <v>5.2637326635361026E-2</v>
      </c>
      <c r="AE242" s="1">
        <f>(Table2[[#This Row],[Close Price]]/Table2[[#This Row],[Current Week Low]])-1</f>
        <v>6.1531699813206497E-3</v>
      </c>
      <c r="AF242" s="1">
        <f>(Table2[[#This Row],[Current Week High]]/Table2[[#This Row],[Close Price]])-1</f>
        <v>5.2637326635361026E-2</v>
      </c>
      <c r="AG242" s="1">
        <f>(Table2[[#This Row],[Close Price]]/Table2[[#This Row],[Current Month Low]])-1</f>
        <v>0.16190838726049983</v>
      </c>
      <c r="AH242" s="1">
        <f>(Table2[[#This Row],[Current Month High]]/Table2[[#This Row],[Close Price]])-1</f>
        <v>5.3838593425794556E-2</v>
      </c>
      <c r="AI242">
        <v>7.4041716719449502</v>
      </c>
      <c r="AJ242">
        <v>56.129582267689599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0.08</v>
      </c>
      <c r="AM242" t="s">
        <v>3192</v>
      </c>
      <c r="AN242">
        <v>6.5</v>
      </c>
      <c r="AO242" t="s">
        <v>3192</v>
      </c>
      <c r="AP242">
        <v>8.2499090494628002E-2</v>
      </c>
      <c r="AQ242">
        <f>(Table2[[#This Row],[Sharpe Ratio]]-AVERAGE(Table2[Sharpe Ratio]))/_xlfn.STDEV.P(Table2[Sharpe Ratio])</f>
        <v>0.20611199956608861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3.1830147729211986</v>
      </c>
      <c r="AS242">
        <f>_xlfn.RANK.AVG(Table2[[#This Row],[1Y Return vs Nifty Z-Score]],Table2[1Y Return vs Nifty Z-Score])</f>
        <v>348</v>
      </c>
      <c r="AT242">
        <f>_xlfn.RANK.AVG(Table2[[#This Row],[6M Return vs Nifty Z-Score]],Table2[6M Return vs Nifty Z-Score])</f>
        <v>175</v>
      </c>
      <c r="AU242">
        <f>_xlfn.RANK.AVG(Table2[[#This Row],[Sharpe Ratio Z-Score]],Table2[Sharpe Ratio Z-Score])</f>
        <v>289</v>
      </c>
      <c r="AV242">
        <f>(Table2[[#This Row],[Rank 1Y]]+Table2[[#This Row],[Rank 6M]]+Table2[[#This Row],[Rank Sharpe]])/3</f>
        <v>270.66666666666669</v>
      </c>
    </row>
    <row r="243" spans="1:48" x14ac:dyDescent="0.3">
      <c r="A243" t="s">
        <v>1775</v>
      </c>
      <c r="B243" t="s">
        <v>1776</v>
      </c>
      <c r="C243" t="s">
        <v>3155</v>
      </c>
      <c r="D243" t="s">
        <v>268</v>
      </c>
      <c r="E243">
        <v>4483.4073860099998</v>
      </c>
      <c r="F243">
        <v>192.85</v>
      </c>
      <c r="G243">
        <v>27.0440038477368</v>
      </c>
      <c r="H243">
        <f>(Table2[[#This Row],[1Y Return vs Nifty]]-AVERAGE(Table2[1Y Return vs Nifty]))/_xlfn.STDEV.P(Table2[1Y Return vs Nifty])</f>
        <v>-1.7774012721788683E-2</v>
      </c>
      <c r="I243">
        <v>14.4448320804972</v>
      </c>
      <c r="J243">
        <f>(Table2[[#This Row],[1M Return vs Nifty]]-AVERAGE(Table2[1M Return vs Nifty]))/_xlfn.STDEV.P(Table2[1M Return vs Nifty])</f>
        <v>1.4805190429992396</v>
      </c>
      <c r="K243">
        <v>33.4888755429212</v>
      </c>
      <c r="L243">
        <f>(Table2[[#This Row],[6M Return vs Nifty]]-AVERAGE(Table2[6M Return vs Nifty]))/_xlfn.STDEV.P(Table2[6M Return vs Nifty])</f>
        <v>0.90715840715115825</v>
      </c>
      <c r="M243">
        <v>14.5175332293945</v>
      </c>
      <c r="N243">
        <f>(Table2[[#This Row],[1W Return vs Nifty]]-AVERAGE(Table2[1W Return vs Nifty]))/_xlfn.STDEV.P(Table2[1W Return vs Nifty])</f>
        <v>2.7308385930313532</v>
      </c>
      <c r="O243">
        <v>181.22</v>
      </c>
      <c r="P243">
        <v>174.35373330902399</v>
      </c>
      <c r="Q243">
        <v>156.51753583491401</v>
      </c>
      <c r="R243">
        <v>66.631172170329293</v>
      </c>
      <c r="S243" s="1">
        <f>(Table2[[#This Row],[Close Price]]-Table2[[#This Row],[20D EMA]])/Table2[[#This Row],[20D EMA]]</f>
        <v>6.4176139498951526E-2</v>
      </c>
      <c r="T243" s="1">
        <f>(Table2[[#This Row],[Close Price]]-Table2[[#This Row],[50D EMA]])/Table2[[#This Row],[50D EMA]]</f>
        <v>0.10608471834780432</v>
      </c>
      <c r="U243" s="1">
        <f>(Table2[[#This Row],[Close Price]]-Table2[[#This Row],[200D EMA]])/Table2[[#This Row],[200D EMA]]</f>
        <v>0.23213031032770309</v>
      </c>
      <c r="V243">
        <v>1.1575376962775099</v>
      </c>
      <c r="W243">
        <v>191.46</v>
      </c>
      <c r="X243">
        <v>199</v>
      </c>
      <c r="Y243">
        <v>191.46</v>
      </c>
      <c r="Z243">
        <v>199</v>
      </c>
      <c r="AA243">
        <v>159</v>
      </c>
      <c r="AB243">
        <v>199</v>
      </c>
      <c r="AC243" s="1">
        <f>(Table2[[#This Row],[Close Price]]/Table2[[#This Row],[Day Low]])-1</f>
        <v>7.2600020892090722E-3</v>
      </c>
      <c r="AD243" s="1">
        <f>(Table2[[#This Row],[Day High]]/Table2[[#This Row],[Close Price]])-1</f>
        <v>3.1890070002592807E-2</v>
      </c>
      <c r="AE243" s="1">
        <f>(Table2[[#This Row],[Close Price]]/Table2[[#This Row],[Current Week Low]])-1</f>
        <v>7.2600020892090722E-3</v>
      </c>
      <c r="AF243" s="1">
        <f>(Table2[[#This Row],[Current Week High]]/Table2[[#This Row],[Close Price]])-1</f>
        <v>3.1890070002592807E-2</v>
      </c>
      <c r="AG243" s="1">
        <f>(Table2[[#This Row],[Close Price]]/Table2[[#This Row],[Current Month Low]])-1</f>
        <v>0.21289308176100619</v>
      </c>
      <c r="AH243" s="1">
        <f>(Table2[[#This Row],[Current Month High]]/Table2[[#This Row],[Close Price]])-1</f>
        <v>3.1890070002592807E-2</v>
      </c>
      <c r="AI243">
        <v>3.1890070002592799</v>
      </c>
      <c r="AJ243">
        <v>72.110664881749202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0.19</v>
      </c>
      <c r="AM243" t="s">
        <v>3192</v>
      </c>
      <c r="AN243">
        <v>9.24</v>
      </c>
      <c r="AO243" t="s">
        <v>3192</v>
      </c>
      <c r="AP243">
        <v>3.6667149398983002E-2</v>
      </c>
      <c r="AQ243">
        <f>(Table2[[#This Row],[Sharpe Ratio]]-AVERAGE(Table2[Sharpe Ratio]))/_xlfn.STDEV.P(Table2[Sharpe Ratio])</f>
        <v>-0.32831655206174154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4.7724254783982207</v>
      </c>
      <c r="AS243">
        <f>_xlfn.RANK.AVG(Table2[[#This Row],[1Y Return vs Nifty Z-Score]],Table2[1Y Return vs Nifty Z-Score])</f>
        <v>292</v>
      </c>
      <c r="AT243">
        <f>_xlfn.RANK.AVG(Table2[[#This Row],[6M Return vs Nifty Z-Score]],Table2[6M Return vs Nifty Z-Score])</f>
        <v>99</v>
      </c>
      <c r="AU243">
        <f>_xlfn.RANK.AVG(Table2[[#This Row],[Sharpe Ratio Z-Score]],Table2[Sharpe Ratio Z-Score])</f>
        <v>421</v>
      </c>
      <c r="AV243">
        <f>(Table2[[#This Row],[Rank 1Y]]+Table2[[#This Row],[Rank 6M]]+Table2[[#This Row],[Rank Sharpe]])/3</f>
        <v>270.66666666666669</v>
      </c>
    </row>
    <row r="244" spans="1:48" x14ac:dyDescent="0.3">
      <c r="A244" t="s">
        <v>1563</v>
      </c>
      <c r="B244" t="s">
        <v>1564</v>
      </c>
      <c r="C244" t="s">
        <v>3152</v>
      </c>
      <c r="D244" t="s">
        <v>188</v>
      </c>
      <c r="E244">
        <v>6222.6554808000001</v>
      </c>
      <c r="F244">
        <v>433.2</v>
      </c>
      <c r="G244">
        <v>7.2294351351815003</v>
      </c>
      <c r="H244">
        <f>(Table2[[#This Row],[1Y Return vs Nifty]]-AVERAGE(Table2[1Y Return vs Nifty]))/_xlfn.STDEV.P(Table2[1Y Return vs Nifty])</f>
        <v>-0.34502895104951986</v>
      </c>
      <c r="I244">
        <v>-14.0781689263989</v>
      </c>
      <c r="J244">
        <f>(Table2[[#This Row],[1M Return vs Nifty]]-AVERAGE(Table2[1M Return vs Nifty]))/_xlfn.STDEV.P(Table2[1M Return vs Nifty])</f>
        <v>-1.7702849590885308</v>
      </c>
      <c r="K244">
        <v>13.544251279287399</v>
      </c>
      <c r="L244">
        <f>(Table2[[#This Row],[6M Return vs Nifty]]-AVERAGE(Table2[6M Return vs Nifty]))/_xlfn.STDEV.P(Table2[6M Return vs Nifty])</f>
        <v>0.24867591003765513</v>
      </c>
      <c r="M244">
        <v>-2.1984970718010199</v>
      </c>
      <c r="N244">
        <f>(Table2[[#This Row],[1W Return vs Nifty]]-AVERAGE(Table2[1W Return vs Nifty]))/_xlfn.STDEV.P(Table2[1W Return vs Nifty])</f>
        <v>-0.4708783929472633</v>
      </c>
      <c r="O244">
        <v>472.37</v>
      </c>
      <c r="P244">
        <v>488.08712208488402</v>
      </c>
      <c r="Q244">
        <v>431.55785642926998</v>
      </c>
      <c r="R244">
        <v>23.0410300757752</v>
      </c>
      <c r="S244" s="1">
        <f>(Table2[[#This Row],[Close Price]]-Table2[[#This Row],[20D EMA]])/Table2[[#This Row],[20D EMA]]</f>
        <v>-8.2922285496538767E-2</v>
      </c>
      <c r="T244" s="1">
        <f>(Table2[[#This Row],[Close Price]]-Table2[[#This Row],[50D EMA]])/Table2[[#This Row],[50D EMA]]</f>
        <v>-0.11245353462806282</v>
      </c>
      <c r="U244" s="1">
        <f>(Table2[[#This Row],[Close Price]]-Table2[[#This Row],[200D EMA]])/Table2[[#This Row],[200D EMA]]</f>
        <v>3.8051527651870054E-3</v>
      </c>
      <c r="V244">
        <v>0.77921874605354402</v>
      </c>
      <c r="W244">
        <v>431.6</v>
      </c>
      <c r="X244">
        <v>445.35</v>
      </c>
      <c r="Y244">
        <v>431.6</v>
      </c>
      <c r="Z244">
        <v>445.35</v>
      </c>
      <c r="AA244">
        <v>426.55</v>
      </c>
      <c r="AB244">
        <v>528.70000000000005</v>
      </c>
      <c r="AC244" s="1">
        <f>(Table2[[#This Row],[Close Price]]/Table2[[#This Row],[Day Low]])-1</f>
        <v>3.707136237256714E-3</v>
      </c>
      <c r="AD244" s="1">
        <f>(Table2[[#This Row],[Day High]]/Table2[[#This Row],[Close Price]])-1</f>
        <v>2.804709141274242E-2</v>
      </c>
      <c r="AE244" s="1">
        <f>(Table2[[#This Row],[Close Price]]/Table2[[#This Row],[Current Week Low]])-1</f>
        <v>3.707136237256714E-3</v>
      </c>
      <c r="AF244" s="1">
        <f>(Table2[[#This Row],[Current Week High]]/Table2[[#This Row],[Close Price]])-1</f>
        <v>2.804709141274242E-2</v>
      </c>
      <c r="AG244" s="1">
        <f>(Table2[[#This Row],[Close Price]]/Table2[[#This Row],[Current Month Low]])-1</f>
        <v>1.5590200445434244E-2</v>
      </c>
      <c r="AH244" s="1">
        <f>(Table2[[#This Row],[Current Month High]]/Table2[[#This Row],[Close Price]])-1</f>
        <v>0.2204524469067406</v>
      </c>
      <c r="AI244">
        <v>29.1666666666666</v>
      </c>
      <c r="AJ244">
        <v>59.528631927821699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-0.08</v>
      </c>
      <c r="AM244" t="s">
        <v>3191</v>
      </c>
      <c r="AN244">
        <v>-14.15</v>
      </c>
      <c r="AO244" t="s">
        <v>3191</v>
      </c>
      <c r="AP244">
        <v>0.122532806720967</v>
      </c>
      <c r="AQ244">
        <f>(Table2[[#This Row],[Sharpe Ratio]]-AVERAGE(Table2[Sharpe Ratio]))/_xlfn.STDEV.P(Table2[Sharpe Ratio])</f>
        <v>0.67292969193641905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414</v>
      </c>
      <c r="AT244">
        <f>_xlfn.RANK.AVG(Table2[[#This Row],[6M Return vs Nifty Z-Score]],Table2[6M Return vs Nifty Z-Score])</f>
        <v>232</v>
      </c>
      <c r="AU244">
        <f>_xlfn.RANK.AVG(Table2[[#This Row],[Sharpe Ratio Z-Score]],Table2[Sharpe Ratio Z-Score])</f>
        <v>170</v>
      </c>
      <c r="AV244">
        <f>(Table2[[#This Row],[Rank 1Y]]+Table2[[#This Row],[Rank 6M]]+Table2[[#This Row],[Rank Sharpe]])/3</f>
        <v>272</v>
      </c>
    </row>
    <row r="245" spans="1:48" x14ac:dyDescent="0.3">
      <c r="A245" t="s">
        <v>144</v>
      </c>
      <c r="B245" t="s">
        <v>145</v>
      </c>
      <c r="C245" t="s">
        <v>3148</v>
      </c>
      <c r="D245" t="s">
        <v>146</v>
      </c>
      <c r="E245">
        <v>187919.744492225</v>
      </c>
      <c r="F245">
        <v>578.45000000000005</v>
      </c>
      <c r="G245">
        <v>29.913827998743098</v>
      </c>
      <c r="H245">
        <f>(Table2[[#This Row],[1Y Return vs Nifty]]-AVERAGE(Table2[1Y Return vs Nifty]))/_xlfn.STDEV.P(Table2[1Y Return vs Nifty])</f>
        <v>2.9623643980873127E-2</v>
      </c>
      <c r="I245">
        <v>-6.4111870363510803</v>
      </c>
      <c r="J245">
        <f>(Table2[[#This Row],[1M Return vs Nifty]]-AVERAGE(Table2[1M Return vs Nifty]))/_xlfn.STDEV.P(Table2[1M Return vs Nifty])</f>
        <v>-0.89646893229401547</v>
      </c>
      <c r="K245">
        <v>-10.7872989666609</v>
      </c>
      <c r="L245">
        <f>(Table2[[#This Row],[6M Return vs Nifty]]-AVERAGE(Table2[6M Return vs Nifty]))/_xlfn.STDEV.P(Table2[6M Return vs Nifty])</f>
        <v>-0.55464330785347227</v>
      </c>
      <c r="M245">
        <v>7.2817213380236195E-2</v>
      </c>
      <c r="N245">
        <f>(Table2[[#This Row],[1W Return vs Nifty]]-AVERAGE(Table2[1W Return vs Nifty]))/_xlfn.STDEV.P(Table2[1W Return vs Nifty])</f>
        <v>-3.5840564208665521E-2</v>
      </c>
      <c r="O245">
        <v>599.32000000000005</v>
      </c>
      <c r="P245">
        <v>608.70298029257401</v>
      </c>
      <c r="Q245">
        <v>569.01125801107105</v>
      </c>
      <c r="R245">
        <v>37.918222324649903</v>
      </c>
      <c r="S245" s="1">
        <f>(Table2[[#This Row],[Close Price]]-Table2[[#This Row],[20D EMA]])/Table2[[#This Row],[20D EMA]]</f>
        <v>-3.4822799172395384E-2</v>
      </c>
      <c r="T245" s="1">
        <f>(Table2[[#This Row],[Close Price]]-Table2[[#This Row],[50D EMA]])/Table2[[#This Row],[50D EMA]]</f>
        <v>-4.9700726416737478E-2</v>
      </c>
      <c r="U245" s="1">
        <f>(Table2[[#This Row],[Close Price]]-Table2[[#This Row],[200D EMA]])/Table2[[#This Row],[200D EMA]]</f>
        <v>1.6587970547228346E-2</v>
      </c>
      <c r="V245">
        <v>1.0950626541448001</v>
      </c>
      <c r="W245">
        <v>572.4</v>
      </c>
      <c r="X245">
        <v>597.6</v>
      </c>
      <c r="Y245">
        <v>572.4</v>
      </c>
      <c r="Z245">
        <v>597.6</v>
      </c>
      <c r="AA245">
        <v>536.85</v>
      </c>
      <c r="AB245">
        <v>618</v>
      </c>
      <c r="AC245" s="1">
        <f>(Table2[[#This Row],[Close Price]]/Table2[[#This Row],[Day Low]])-1</f>
        <v>1.0569531795947107E-2</v>
      </c>
      <c r="AD245" s="1">
        <f>(Table2[[#This Row],[Day High]]/Table2[[#This Row],[Close Price]])-1</f>
        <v>3.3105713544818061E-2</v>
      </c>
      <c r="AE245" s="1">
        <f>(Table2[[#This Row],[Close Price]]/Table2[[#This Row],[Current Week Low]])-1</f>
        <v>1.0569531795947107E-2</v>
      </c>
      <c r="AF245" s="1">
        <f>(Table2[[#This Row],[Current Week High]]/Table2[[#This Row],[Close Price]])-1</f>
        <v>3.3105713544818061E-2</v>
      </c>
      <c r="AG245" s="1">
        <f>(Table2[[#This Row],[Close Price]]/Table2[[#This Row],[Current Month Low]])-1</f>
        <v>7.7489056533482481E-2</v>
      </c>
      <c r="AH245" s="1">
        <f>(Table2[[#This Row],[Current Month High]]/Table2[[#This Row],[Close Price]])-1</f>
        <v>6.8372374448958384E-2</v>
      </c>
      <c r="AI245">
        <v>17.7491572305298</v>
      </c>
      <c r="AJ245">
        <v>74.6211435126487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-0.05</v>
      </c>
      <c r="AM245" t="s">
        <v>3191</v>
      </c>
      <c r="AN245">
        <v>-1.58</v>
      </c>
      <c r="AO245" t="s">
        <v>3191</v>
      </c>
      <c r="AP245">
        <v>0.212616077508508</v>
      </c>
      <c r="AQ245">
        <f>(Table2[[#This Row],[Sharpe Ratio]]-AVERAGE(Table2[Sharpe Ratio]))/_xlfn.STDEV.P(Table2[Sharpe Ratio])</f>
        <v>1.723355896500069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287</v>
      </c>
      <c r="AT245">
        <f>_xlfn.RANK.AVG(Table2[[#This Row],[6M Return vs Nifty Z-Score]],Table2[6M Return vs Nifty Z-Score])</f>
        <v>506</v>
      </c>
      <c r="AU245">
        <f>_xlfn.RANK.AVG(Table2[[#This Row],[Sharpe Ratio Z-Score]],Table2[Sharpe Ratio Z-Score])</f>
        <v>24</v>
      </c>
      <c r="AV245">
        <f>(Table2[[#This Row],[Rank 1Y]]+Table2[[#This Row],[Rank 6M]]+Table2[[#This Row],[Rank Sharpe]])/3</f>
        <v>272.33333333333331</v>
      </c>
    </row>
    <row r="246" spans="1:48" x14ac:dyDescent="0.3">
      <c r="A246" t="s">
        <v>1034</v>
      </c>
      <c r="B246" t="s">
        <v>1035</v>
      </c>
      <c r="C246" t="s">
        <v>3155</v>
      </c>
      <c r="D246" t="s">
        <v>159</v>
      </c>
      <c r="E246">
        <v>13340.575838500001</v>
      </c>
      <c r="F246">
        <v>594.5</v>
      </c>
      <c r="G246">
        <v>26.140498160701899</v>
      </c>
      <c r="H246">
        <f>(Table2[[#This Row],[1Y Return vs Nifty]]-AVERAGE(Table2[1Y Return vs Nifty]))/_xlfn.STDEV.P(Table2[1Y Return vs Nifty])</f>
        <v>-3.2696199632776479E-2</v>
      </c>
      <c r="I246">
        <v>2.0973389361913202</v>
      </c>
      <c r="J246">
        <f>(Table2[[#This Row],[1M Return vs Nifty]]-AVERAGE(Table2[1M Return vs Nifty]))/_xlfn.STDEV.P(Table2[1M Return vs Nifty])</f>
        <v>7.3258982265929806E-2</v>
      </c>
      <c r="K246">
        <v>-9.0123396111516207</v>
      </c>
      <c r="L246">
        <f>(Table2[[#This Row],[6M Return vs Nifty]]-AVERAGE(Table2[6M Return vs Nifty]))/_xlfn.STDEV.P(Table2[6M Return vs Nifty])</f>
        <v>-0.4960420700842641</v>
      </c>
      <c r="M246">
        <v>-8.1190505280472998</v>
      </c>
      <c r="N246">
        <f>(Table2[[#This Row],[1W Return vs Nifty]]-AVERAGE(Table2[1W Return vs Nifty]))/_xlfn.STDEV.P(Table2[1W Return vs Nifty])</f>
        <v>-1.6048758926947009</v>
      </c>
      <c r="O246">
        <v>666.97</v>
      </c>
      <c r="P246">
        <v>649.61313658000097</v>
      </c>
      <c r="Q246">
        <v>572.14644121812603</v>
      </c>
      <c r="R246">
        <v>29.1277034519807</v>
      </c>
      <c r="S246" s="1">
        <f>(Table2[[#This Row],[Close Price]]-Table2[[#This Row],[20D EMA]])/Table2[[#This Row],[20D EMA]]</f>
        <v>-0.1086555617194177</v>
      </c>
      <c r="T246" s="1">
        <f>(Table2[[#This Row],[Close Price]]-Table2[[#This Row],[50D EMA]])/Table2[[#This Row],[50D EMA]]</f>
        <v>-8.4839935457822577E-2</v>
      </c>
      <c r="U246" s="1">
        <f>(Table2[[#This Row],[Close Price]]-Table2[[#This Row],[200D EMA]])/Table2[[#This Row],[200D EMA]]</f>
        <v>3.9069645761113568E-2</v>
      </c>
      <c r="V246">
        <v>1.6716373854400299</v>
      </c>
      <c r="W246">
        <v>585.1</v>
      </c>
      <c r="X246">
        <v>637.65</v>
      </c>
      <c r="Y246">
        <v>585.1</v>
      </c>
      <c r="Z246">
        <v>637.65</v>
      </c>
      <c r="AA246">
        <v>585.1</v>
      </c>
      <c r="AB246">
        <v>739.1</v>
      </c>
      <c r="AC246" s="1">
        <f>(Table2[[#This Row],[Close Price]]/Table2[[#This Row],[Day Low]])-1</f>
        <v>1.6065629806870652E-2</v>
      </c>
      <c r="AD246" s="1">
        <f>(Table2[[#This Row],[Day High]]/Table2[[#This Row],[Close Price]])-1</f>
        <v>7.2582001682085728E-2</v>
      </c>
      <c r="AE246" s="1">
        <f>(Table2[[#This Row],[Close Price]]/Table2[[#This Row],[Current Week Low]])-1</f>
        <v>1.6065629806870652E-2</v>
      </c>
      <c r="AF246" s="1">
        <f>(Table2[[#This Row],[Current Week High]]/Table2[[#This Row],[Close Price]])-1</f>
        <v>7.2582001682085728E-2</v>
      </c>
      <c r="AG246" s="1">
        <f>(Table2[[#This Row],[Close Price]]/Table2[[#This Row],[Current Month Low]])-1</f>
        <v>1.6065629806870652E-2</v>
      </c>
      <c r="AH246" s="1">
        <f>(Table2[[#This Row],[Current Month High]]/Table2[[#This Row],[Close Price]])-1</f>
        <v>0.24322960470984034</v>
      </c>
      <c r="AI246">
        <v>24.322960470984</v>
      </c>
      <c r="AJ246">
        <v>66.701717490361006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-0.02</v>
      </c>
      <c r="AM246" t="s">
        <v>3191</v>
      </c>
      <c r="AN246">
        <v>-13.82</v>
      </c>
      <c r="AO246" t="s">
        <v>3191</v>
      </c>
      <c r="AP246">
        <v>0.20357058920749599</v>
      </c>
      <c r="AQ246">
        <f>(Table2[[#This Row],[Sharpe Ratio]]-AVERAGE(Table2[Sharpe Ratio]))/_xlfn.STDEV.P(Table2[Sharpe Ratio])</f>
        <v>1.6178799533933157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-0.44247522675249606</v>
      </c>
      <c r="AS246">
        <f>_xlfn.RANK.AVG(Table2[[#This Row],[1Y Return vs Nifty Z-Score]],Table2[1Y Return vs Nifty Z-Score])</f>
        <v>296</v>
      </c>
      <c r="AT246">
        <f>_xlfn.RANK.AVG(Table2[[#This Row],[6M Return vs Nifty Z-Score]],Table2[6M Return vs Nifty Z-Score])</f>
        <v>490</v>
      </c>
      <c r="AU246">
        <f>_xlfn.RANK.AVG(Table2[[#This Row],[Sharpe Ratio Z-Score]],Table2[Sharpe Ratio Z-Score])</f>
        <v>33</v>
      </c>
      <c r="AV246">
        <f>(Table2[[#This Row],[Rank 1Y]]+Table2[[#This Row],[Rank 6M]]+Table2[[#This Row],[Rank Sharpe]])/3</f>
        <v>273</v>
      </c>
    </row>
    <row r="247" spans="1:48" x14ac:dyDescent="0.3">
      <c r="A247" t="s">
        <v>179</v>
      </c>
      <c r="B247" t="s">
        <v>180</v>
      </c>
      <c r="C247" t="s">
        <v>3144</v>
      </c>
      <c r="D247" t="s">
        <v>181</v>
      </c>
      <c r="E247">
        <v>144421.624358495</v>
      </c>
      <c r="F247">
        <v>219.65</v>
      </c>
      <c r="G247">
        <v>55.024251868510397</v>
      </c>
      <c r="H247">
        <f>(Table2[[#This Row],[1Y Return vs Nifty]]-AVERAGE(Table2[1Y Return vs Nifty]))/_xlfn.STDEV.P(Table2[1Y Return vs Nifty])</f>
        <v>0.44434426364679325</v>
      </c>
      <c r="I247">
        <v>8.0688603592649706</v>
      </c>
      <c r="J247">
        <f>(Table2[[#This Row],[1M Return vs Nifty]]-AVERAGE(Table2[1M Return vs Nifty]))/_xlfn.STDEV.P(Table2[1M Return vs Nifty])</f>
        <v>0.75384114597259311</v>
      </c>
      <c r="K247">
        <v>-1.3779869386174</v>
      </c>
      <c r="L247">
        <f>(Table2[[#This Row],[6M Return vs Nifty]]-AVERAGE(Table2[6M Return vs Nifty]))/_xlfn.STDEV.P(Table2[6M Return vs Nifty])</f>
        <v>-0.24398981052770463</v>
      </c>
      <c r="M247">
        <v>-2.1990244522914302</v>
      </c>
      <c r="N247">
        <f>(Table2[[#This Row],[1W Return vs Nifty]]-AVERAGE(Table2[1W Return vs Nifty]))/_xlfn.STDEV.P(Table2[1W Return vs Nifty])</f>
        <v>-0.47097940515194325</v>
      </c>
      <c r="O247">
        <v>226.48</v>
      </c>
      <c r="P247">
        <v>226.19392265816299</v>
      </c>
      <c r="Q247">
        <v>202.630993928366</v>
      </c>
      <c r="R247">
        <v>33.244013304198198</v>
      </c>
      <c r="S247" s="1">
        <f>(Table2[[#This Row],[Close Price]]-Table2[[#This Row],[20D EMA]])/Table2[[#This Row],[20D EMA]]</f>
        <v>-3.015718827269509E-2</v>
      </c>
      <c r="T247" s="1">
        <f>(Table2[[#This Row],[Close Price]]-Table2[[#This Row],[50D EMA]])/Table2[[#This Row],[50D EMA]]</f>
        <v>-2.8930585672951651E-2</v>
      </c>
      <c r="U247" s="1">
        <f>(Table2[[#This Row],[Close Price]]-Table2[[#This Row],[200D EMA]])/Table2[[#This Row],[200D EMA]]</f>
        <v>8.3990142582287097E-2</v>
      </c>
      <c r="V247">
        <v>0.77645523639425795</v>
      </c>
      <c r="W247">
        <v>218.6</v>
      </c>
      <c r="X247">
        <v>223.55</v>
      </c>
      <c r="Y247">
        <v>218.6</v>
      </c>
      <c r="Z247">
        <v>223.55</v>
      </c>
      <c r="AA247">
        <v>217.35</v>
      </c>
      <c r="AB247">
        <v>244.5</v>
      </c>
      <c r="AC247" s="1">
        <f>(Table2[[#This Row],[Close Price]]/Table2[[#This Row],[Day Low]])-1</f>
        <v>4.8032936870998633E-3</v>
      </c>
      <c r="AD247" s="1">
        <f>(Table2[[#This Row],[Day High]]/Table2[[#This Row],[Close Price]])-1</f>
        <v>1.7755520145686265E-2</v>
      </c>
      <c r="AE247" s="1">
        <f>(Table2[[#This Row],[Close Price]]/Table2[[#This Row],[Current Week Low]])-1</f>
        <v>4.8032936870998633E-3</v>
      </c>
      <c r="AF247" s="1">
        <f>(Table2[[#This Row],[Current Week High]]/Table2[[#This Row],[Close Price]])-1</f>
        <v>1.7755520145686265E-2</v>
      </c>
      <c r="AG247" s="1">
        <f>(Table2[[#This Row],[Close Price]]/Table2[[#This Row],[Current Month Low]])-1</f>
        <v>1.0582010582010692E-2</v>
      </c>
      <c r="AH247" s="1">
        <f>(Table2[[#This Row],[Current Month High]]/Table2[[#This Row],[Close Price]])-1</f>
        <v>0.11313453221033454</v>
      </c>
      <c r="AI247">
        <v>12.132938766218899</v>
      </c>
      <c r="AJ247">
        <v>89.108910891089096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0.01</v>
      </c>
      <c r="AM247" t="s">
        <v>3192</v>
      </c>
      <c r="AN247">
        <v>-8.59</v>
      </c>
      <c r="AO247" t="s">
        <v>3191</v>
      </c>
      <c r="AP247">
        <v>0.10001013253309</v>
      </c>
      <c r="AQ247">
        <f>(Table2[[#This Row],[Sharpe Ratio]]-AVERAGE(Table2[Sharpe Ratio]))/_xlfn.STDEV.P(Table2[Sharpe Ratio])</f>
        <v>0.41030149297156299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0.8935176869113014</v>
      </c>
      <c r="AS247">
        <f>_xlfn.RANK.AVG(Table2[[#This Row],[1Y Return vs Nifty Z-Score]],Table2[1Y Return vs Nifty Z-Score])</f>
        <v>178</v>
      </c>
      <c r="AT247">
        <f>_xlfn.RANK.AVG(Table2[[#This Row],[6M Return vs Nifty Z-Score]],Table2[6M Return vs Nifty Z-Score])</f>
        <v>406</v>
      </c>
      <c r="AU247">
        <f>_xlfn.RANK.AVG(Table2[[#This Row],[Sharpe Ratio Z-Score]],Table2[Sharpe Ratio Z-Score])</f>
        <v>237</v>
      </c>
      <c r="AV247">
        <f>(Table2[[#This Row],[Rank 1Y]]+Table2[[#This Row],[Rank 6M]]+Table2[[#This Row],[Rank Sharpe]])/3</f>
        <v>273.66666666666669</v>
      </c>
    </row>
    <row r="248" spans="1:48" x14ac:dyDescent="0.3">
      <c r="A248" t="s">
        <v>1017</v>
      </c>
      <c r="B248" t="s">
        <v>1018</v>
      </c>
      <c r="C248" t="s">
        <v>3157</v>
      </c>
      <c r="D248" t="s">
        <v>742</v>
      </c>
      <c r="E248">
        <v>13759.60805759</v>
      </c>
      <c r="F248">
        <v>2929.1</v>
      </c>
      <c r="G248">
        <v>24.424871764576402</v>
      </c>
      <c r="H248">
        <f>(Table2[[#This Row],[1Y Return vs Nifty]]-AVERAGE(Table2[1Y Return vs Nifty]))/_xlfn.STDEV.P(Table2[1Y Return vs Nifty])</f>
        <v>-6.1031270590022293E-2</v>
      </c>
      <c r="I248">
        <v>14.869264637671</v>
      </c>
      <c r="J248">
        <f>(Table2[[#This Row],[1M Return vs Nifty]]-AVERAGE(Table2[1M Return vs Nifty]))/_xlfn.STDEV.P(Table2[1M Return vs Nifty])</f>
        <v>1.5288921807046076</v>
      </c>
      <c r="K248">
        <v>13.8187361428736</v>
      </c>
      <c r="L248">
        <f>(Table2[[#This Row],[6M Return vs Nifty]]-AVERAGE(Table2[6M Return vs Nifty]))/_xlfn.STDEV.P(Table2[6M Return vs Nifty])</f>
        <v>0.2577381754383456</v>
      </c>
      <c r="M248">
        <v>-1.7738776958608899</v>
      </c>
      <c r="N248">
        <f>(Table2[[#This Row],[1W Return vs Nifty]]-AVERAGE(Table2[1W Return vs Nifty]))/_xlfn.STDEV.P(Table2[1W Return vs Nifty])</f>
        <v>-0.38954861284834097</v>
      </c>
      <c r="O248">
        <v>2980.2</v>
      </c>
      <c r="P248">
        <v>2849.03483530421</v>
      </c>
      <c r="Q248">
        <v>2529.2827524336799</v>
      </c>
      <c r="R248">
        <v>36.067608599660801</v>
      </c>
      <c r="S248" s="1">
        <f>(Table2[[#This Row],[Close Price]]-Table2[[#This Row],[20D EMA]])/Table2[[#This Row],[20D EMA]]</f>
        <v>-1.7146500234883535E-2</v>
      </c>
      <c r="T248" s="1">
        <f>(Table2[[#This Row],[Close Price]]-Table2[[#This Row],[50D EMA]])/Table2[[#This Row],[50D EMA]]</f>
        <v>2.8102557295422062E-2</v>
      </c>
      <c r="U248" s="1">
        <f>(Table2[[#This Row],[Close Price]]-Table2[[#This Row],[200D EMA]])/Table2[[#This Row],[200D EMA]]</f>
        <v>0.1580753465311916</v>
      </c>
      <c r="V248">
        <v>0.93777018377481003</v>
      </c>
      <c r="W248">
        <v>2915</v>
      </c>
      <c r="X248">
        <v>3012.7</v>
      </c>
      <c r="Y248">
        <v>2915</v>
      </c>
      <c r="Z248">
        <v>3012.7</v>
      </c>
      <c r="AA248">
        <v>2909.8</v>
      </c>
      <c r="AB248">
        <v>3217</v>
      </c>
      <c r="AC248" s="1">
        <f>(Table2[[#This Row],[Close Price]]/Table2[[#This Row],[Day Low]])-1</f>
        <v>4.8370497427101533E-3</v>
      </c>
      <c r="AD248" s="1">
        <f>(Table2[[#This Row],[Day High]]/Table2[[#This Row],[Close Price]])-1</f>
        <v>2.8541190126660121E-2</v>
      </c>
      <c r="AE248" s="1">
        <f>(Table2[[#This Row],[Close Price]]/Table2[[#This Row],[Current Week Low]])-1</f>
        <v>4.8370497427101533E-3</v>
      </c>
      <c r="AF248" s="1">
        <f>(Table2[[#This Row],[Current Week High]]/Table2[[#This Row],[Close Price]])-1</f>
        <v>2.8541190126660121E-2</v>
      </c>
      <c r="AG248" s="1">
        <f>(Table2[[#This Row],[Close Price]]/Table2[[#This Row],[Current Month Low]])-1</f>
        <v>6.6327582651728445E-3</v>
      </c>
      <c r="AH248" s="1">
        <f>(Table2[[#This Row],[Current Month High]]/Table2[[#This Row],[Close Price]])-1</f>
        <v>9.8289577003175088E-2</v>
      </c>
      <c r="AI248">
        <v>9.8289577003175097</v>
      </c>
      <c r="AJ248">
        <v>57.014205306888201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0.17</v>
      </c>
      <c r="AM248" t="s">
        <v>3192</v>
      </c>
      <c r="AN248">
        <v>-2.41</v>
      </c>
      <c r="AO248" t="s">
        <v>3191</v>
      </c>
      <c r="AP248">
        <v>8.1310696499214005E-2</v>
      </c>
      <c r="AQ248">
        <f>(Table2[[#This Row],[Sharpe Ratio]]-AVERAGE(Table2[Sharpe Ratio]))/_xlfn.STDEV.P(Table2[Sharpe Ratio])</f>
        <v>0.1922545964854091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1.5283050691899991</v>
      </c>
      <c r="AS248">
        <f>_xlfn.RANK.AVG(Table2[[#This Row],[1Y Return vs Nifty Z-Score]],Table2[1Y Return vs Nifty Z-Score])</f>
        <v>306</v>
      </c>
      <c r="AT248">
        <f>_xlfn.RANK.AVG(Table2[[#This Row],[6M Return vs Nifty Z-Score]],Table2[6M Return vs Nifty Z-Score])</f>
        <v>227</v>
      </c>
      <c r="AU248">
        <f>_xlfn.RANK.AVG(Table2[[#This Row],[Sharpe Ratio Z-Score]],Table2[Sharpe Ratio Z-Score])</f>
        <v>291</v>
      </c>
      <c r="AV248">
        <f>(Table2[[#This Row],[Rank 1Y]]+Table2[[#This Row],[Rank 6M]]+Table2[[#This Row],[Rank Sharpe]])/3</f>
        <v>274.66666666666669</v>
      </c>
    </row>
    <row r="249" spans="1:48" x14ac:dyDescent="0.3">
      <c r="A249" t="s">
        <v>432</v>
      </c>
      <c r="B249" t="s">
        <v>433</v>
      </c>
      <c r="C249" t="s">
        <v>3153</v>
      </c>
      <c r="D249" t="s">
        <v>117</v>
      </c>
      <c r="E249">
        <v>52584.791126115</v>
      </c>
      <c r="F249">
        <v>1000.85</v>
      </c>
      <c r="G249">
        <v>66.278605341099507</v>
      </c>
      <c r="H249">
        <f>(Table2[[#This Row],[1Y Return vs Nifty]]-AVERAGE(Table2[1Y Return vs Nifty]))/_xlfn.STDEV.P(Table2[1Y Return vs Nifty])</f>
        <v>0.63021975783592055</v>
      </c>
      <c r="I249">
        <v>20.8791784331539</v>
      </c>
      <c r="J249">
        <f>(Table2[[#This Row],[1M Return vs Nifty]]-AVERAGE(Table2[1M Return vs Nifty]))/_xlfn.STDEV.P(Table2[1M Return vs Nifty])</f>
        <v>2.2138499736743857</v>
      </c>
      <c r="K249">
        <v>24.955951375682801</v>
      </c>
      <c r="L249">
        <f>(Table2[[#This Row],[6M Return vs Nifty]]-AVERAGE(Table2[6M Return vs Nifty]))/_xlfn.STDEV.P(Table2[6M Return vs Nifty])</f>
        <v>0.62543932640776456</v>
      </c>
      <c r="M249">
        <v>3.34252246415214</v>
      </c>
      <c r="N249">
        <f>(Table2[[#This Row],[1W Return vs Nifty]]-AVERAGE(Table2[1W Return vs Nifty]))/_xlfn.STDEV.P(Table2[1W Return vs Nifty])</f>
        <v>0.59042480214396453</v>
      </c>
      <c r="O249">
        <v>951.39</v>
      </c>
      <c r="P249">
        <v>874.60526441059699</v>
      </c>
      <c r="Q249">
        <v>725.37254806243095</v>
      </c>
      <c r="R249">
        <v>70.671250758194205</v>
      </c>
      <c r="S249" s="1">
        <f>(Table2[[#This Row],[Close Price]]-Table2[[#This Row],[20D EMA]])/Table2[[#This Row],[20D EMA]]</f>
        <v>5.1987092569818934E-2</v>
      </c>
      <c r="T249" s="1">
        <f>(Table2[[#This Row],[Close Price]]-Table2[[#This Row],[50D EMA]])/Table2[[#This Row],[50D EMA]]</f>
        <v>0.14434481557172002</v>
      </c>
      <c r="U249" s="1">
        <f>(Table2[[#This Row],[Close Price]]-Table2[[#This Row],[200D EMA]])/Table2[[#This Row],[200D EMA]]</f>
        <v>0.37977374891482579</v>
      </c>
      <c r="V249">
        <v>1.0203580155541401</v>
      </c>
      <c r="W249">
        <v>993</v>
      </c>
      <c r="X249">
        <v>1026</v>
      </c>
      <c r="Y249">
        <v>993</v>
      </c>
      <c r="Z249">
        <v>1026</v>
      </c>
      <c r="AA249">
        <v>891.05</v>
      </c>
      <c r="AB249">
        <v>1040</v>
      </c>
      <c r="AC249" s="1">
        <f>(Table2[[#This Row],[Close Price]]/Table2[[#This Row],[Day Low]])-1</f>
        <v>7.9053373615307621E-3</v>
      </c>
      <c r="AD249" s="1">
        <f>(Table2[[#This Row],[Day High]]/Table2[[#This Row],[Close Price]])-1</f>
        <v>2.5128640655442958E-2</v>
      </c>
      <c r="AE249" s="1">
        <f>(Table2[[#This Row],[Close Price]]/Table2[[#This Row],[Current Week Low]])-1</f>
        <v>7.9053373615307621E-3</v>
      </c>
      <c r="AF249" s="1">
        <f>(Table2[[#This Row],[Current Week High]]/Table2[[#This Row],[Close Price]])-1</f>
        <v>2.5128640655442958E-2</v>
      </c>
      <c r="AG249" s="1">
        <f>(Table2[[#This Row],[Close Price]]/Table2[[#This Row],[Current Month Low]])-1</f>
        <v>0.12322540822625005</v>
      </c>
      <c r="AH249" s="1">
        <f>(Table2[[#This Row],[Current Month High]]/Table2[[#This Row],[Close Price]])-1</f>
        <v>3.9116750761852392E-2</v>
      </c>
      <c r="AI249">
        <v>3.9116750761852299</v>
      </c>
      <c r="AJ249">
        <v>103.42479674796699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0.28000000000000003</v>
      </c>
      <c r="AM249" t="s">
        <v>3192</v>
      </c>
      <c r="AN249">
        <v>1.55</v>
      </c>
      <c r="AO249" t="s">
        <v>3192</v>
      </c>
      <c r="AQ249">
        <f>(Table2[[#This Row],[Sharpe Ratio]]-AVERAGE(Table2[Sharpe Ratio]))/_xlfn.STDEV.P(Table2[Sharpe Ratio])</f>
        <v>-0.75587800979545683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3.3040558502665784</v>
      </c>
      <c r="AS249">
        <f>_xlfn.RANK.AVG(Table2[[#This Row],[1Y Return vs Nifty Z-Score]],Table2[1Y Return vs Nifty Z-Score])</f>
        <v>141</v>
      </c>
      <c r="AT249">
        <f>_xlfn.RANK.AVG(Table2[[#This Row],[6M Return vs Nifty Z-Score]],Table2[6M Return vs Nifty Z-Score])</f>
        <v>142</v>
      </c>
      <c r="AU249">
        <f>_xlfn.RANK.AVG(Table2[[#This Row],[Sharpe Ratio Z-Score]],Table2[Sharpe Ratio Z-Score])</f>
        <v>544.5</v>
      </c>
      <c r="AV249">
        <f>(Table2[[#This Row],[Rank 1Y]]+Table2[[#This Row],[Rank 6M]]+Table2[[#This Row],[Rank Sharpe]])/3</f>
        <v>275.83333333333331</v>
      </c>
    </row>
    <row r="250" spans="1:48" x14ac:dyDescent="0.3">
      <c r="A250" t="s">
        <v>1507</v>
      </c>
      <c r="B250" t="s">
        <v>1508</v>
      </c>
      <c r="C250" t="s">
        <v>3149</v>
      </c>
      <c r="D250" t="s">
        <v>48</v>
      </c>
      <c r="E250">
        <v>6736.3219438400001</v>
      </c>
      <c r="F250">
        <v>40.1</v>
      </c>
      <c r="G250">
        <v>43.346584743697903</v>
      </c>
      <c r="H250">
        <f>(Table2[[#This Row],[1Y Return vs Nifty]]-AVERAGE(Table2[1Y Return vs Nifty]))/_xlfn.STDEV.P(Table2[1Y Return vs Nifty])</f>
        <v>0.25147737412823484</v>
      </c>
      <c r="I250">
        <v>-0.20510539663973801</v>
      </c>
      <c r="J250">
        <f>(Table2[[#This Row],[1M Return vs Nifty]]-AVERAGE(Table2[1M Return vs Nifty]))/_xlfn.STDEV.P(Table2[1M Return vs Nifty])</f>
        <v>-0.1891536316782301</v>
      </c>
      <c r="K250">
        <v>-5.6685446461437401</v>
      </c>
      <c r="L250">
        <f>(Table2[[#This Row],[6M Return vs Nifty]]-AVERAGE(Table2[6M Return vs Nifty]))/_xlfn.STDEV.P(Table2[6M Return vs Nifty])</f>
        <v>-0.3856448808823259</v>
      </c>
      <c r="M250">
        <v>-1.1927639720029699</v>
      </c>
      <c r="N250">
        <f>(Table2[[#This Row],[1W Return vs Nifty]]-AVERAGE(Table2[1W Return vs Nifty]))/_xlfn.STDEV.P(Table2[1W Return vs Nifty])</f>
        <v>-0.27824457433339977</v>
      </c>
      <c r="O250">
        <v>42.33</v>
      </c>
      <c r="P250">
        <v>43.974470857206597</v>
      </c>
      <c r="Q250">
        <v>40.659539563587202</v>
      </c>
      <c r="R250">
        <v>37.648661161621099</v>
      </c>
      <c r="S250" s="1">
        <f>(Table2[[#This Row],[Close Price]]-Table2[[#This Row],[20D EMA]])/Table2[[#This Row],[20D EMA]]</f>
        <v>-5.268131348925105E-2</v>
      </c>
      <c r="T250" s="1">
        <f>(Table2[[#This Row],[Close Price]]-Table2[[#This Row],[50D EMA]])/Table2[[#This Row],[50D EMA]]</f>
        <v>-8.8107276373779089E-2</v>
      </c>
      <c r="U250" s="1">
        <f>(Table2[[#This Row],[Close Price]]-Table2[[#This Row],[200D EMA]])/Table2[[#This Row],[200D EMA]]</f>
        <v>-1.3761581404829745E-2</v>
      </c>
      <c r="V250">
        <v>0.76651553538912598</v>
      </c>
      <c r="W250">
        <v>39.65</v>
      </c>
      <c r="X250">
        <v>42.43</v>
      </c>
      <c r="Y250">
        <v>39.65</v>
      </c>
      <c r="Z250">
        <v>42.43</v>
      </c>
      <c r="AA250">
        <v>37.049999999999997</v>
      </c>
      <c r="AB250">
        <v>45.06</v>
      </c>
      <c r="AC250" s="1">
        <f>(Table2[[#This Row],[Close Price]]/Table2[[#This Row],[Day Low]])-1</f>
        <v>1.1349306431273742E-2</v>
      </c>
      <c r="AD250" s="1">
        <f>(Table2[[#This Row],[Day High]]/Table2[[#This Row],[Close Price]])-1</f>
        <v>5.8104738154613367E-2</v>
      </c>
      <c r="AE250" s="1">
        <f>(Table2[[#This Row],[Close Price]]/Table2[[#This Row],[Current Week Low]])-1</f>
        <v>1.1349306431273742E-2</v>
      </c>
      <c r="AF250" s="1">
        <f>(Table2[[#This Row],[Current Week High]]/Table2[[#This Row],[Close Price]])-1</f>
        <v>5.8104738154613367E-2</v>
      </c>
      <c r="AG250" s="1">
        <f>(Table2[[#This Row],[Close Price]]/Table2[[#This Row],[Current Month Low]])-1</f>
        <v>8.2321187584345701E-2</v>
      </c>
      <c r="AH250" s="1">
        <f>(Table2[[#This Row],[Current Month High]]/Table2[[#This Row],[Close Price]])-1</f>
        <v>0.12369077306733178</v>
      </c>
      <c r="AI250">
        <v>43.3915211970074</v>
      </c>
      <c r="AJ250">
        <v>77.001134129802296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-0.21</v>
      </c>
      <c r="AM250" t="s">
        <v>3191</v>
      </c>
      <c r="AN250">
        <v>-4.2300000000000004</v>
      </c>
      <c r="AO250" t="s">
        <v>3191</v>
      </c>
      <c r="AP250">
        <v>0.133854345596082</v>
      </c>
      <c r="AQ250">
        <f>(Table2[[#This Row],[Sharpe Ratio]]-AVERAGE(Table2[Sharpe Ratio]))/_xlfn.STDEV.P(Table2[Sharpe Ratio])</f>
        <v>0.80494578112188919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223</v>
      </c>
      <c r="AT250">
        <f>_xlfn.RANK.AVG(Table2[[#This Row],[6M Return vs Nifty Z-Score]],Table2[6M Return vs Nifty Z-Score])</f>
        <v>462</v>
      </c>
      <c r="AU250">
        <f>_xlfn.RANK.AVG(Table2[[#This Row],[Sharpe Ratio Z-Score]],Table2[Sharpe Ratio Z-Score])</f>
        <v>144</v>
      </c>
      <c r="AV250">
        <f>(Table2[[#This Row],[Rank 1Y]]+Table2[[#This Row],[Rank 6M]]+Table2[[#This Row],[Rank Sharpe]])/3</f>
        <v>276.33333333333331</v>
      </c>
    </row>
    <row r="251" spans="1:48" x14ac:dyDescent="0.3">
      <c r="A251" t="s">
        <v>1038</v>
      </c>
      <c r="B251" t="s">
        <v>1039</v>
      </c>
      <c r="C251" t="s">
        <v>3156</v>
      </c>
      <c r="D251" t="s">
        <v>108</v>
      </c>
      <c r="E251">
        <v>13249.416153</v>
      </c>
      <c r="F251">
        <v>958.7</v>
      </c>
      <c r="G251">
        <v>66.014572498475303</v>
      </c>
      <c r="H251">
        <f>(Table2[[#This Row],[1Y Return vs Nifty]]-AVERAGE(Table2[1Y Return vs Nifty]))/_xlfn.STDEV.P(Table2[1Y Return vs Nifty])</f>
        <v>0.62585902443400054</v>
      </c>
      <c r="I251">
        <v>29.246646582187701</v>
      </c>
      <c r="J251">
        <f>(Table2[[#This Row],[1M Return vs Nifty]]-AVERAGE(Table2[1M Return vs Nifty]))/_xlfn.STDEV.P(Table2[1M Return vs Nifty])</f>
        <v>3.1675013422538898</v>
      </c>
      <c r="K251">
        <v>24.488678296525901</v>
      </c>
      <c r="L251">
        <f>(Table2[[#This Row],[6M Return vs Nifty]]-AVERAGE(Table2[6M Return vs Nifty]))/_xlfn.STDEV.P(Table2[6M Return vs Nifty])</f>
        <v>0.61001205438047534</v>
      </c>
      <c r="M251">
        <v>9.9886568205331194</v>
      </c>
      <c r="N251">
        <f>(Table2[[#This Row],[1W Return vs Nifty]]-AVERAGE(Table2[1W Return vs Nifty]))/_xlfn.STDEV.P(Table2[1W Return vs Nifty])</f>
        <v>1.8633969657801586</v>
      </c>
      <c r="O251">
        <v>843.99</v>
      </c>
      <c r="P251">
        <v>782.41864378425703</v>
      </c>
      <c r="Q251">
        <v>680.46658100211903</v>
      </c>
      <c r="R251">
        <v>79.5764969511944</v>
      </c>
      <c r="S251" s="1">
        <f>(Table2[[#This Row],[Close Price]]-Table2[[#This Row],[20D EMA]])/Table2[[#This Row],[20D EMA]]</f>
        <v>0.13591393262953358</v>
      </c>
      <c r="T251" s="1">
        <f>(Table2[[#This Row],[Close Price]]-Table2[[#This Row],[50D EMA]])/Table2[[#This Row],[50D EMA]]</f>
        <v>0.22530311313025228</v>
      </c>
      <c r="U251" s="1">
        <f>(Table2[[#This Row],[Close Price]]-Table2[[#This Row],[200D EMA]])/Table2[[#This Row],[200D EMA]]</f>
        <v>0.40888623595317253</v>
      </c>
      <c r="V251">
        <v>1.2852400288838399</v>
      </c>
      <c r="W251">
        <v>927.6</v>
      </c>
      <c r="X251">
        <v>975</v>
      </c>
      <c r="Y251">
        <v>927.6</v>
      </c>
      <c r="Z251">
        <v>975</v>
      </c>
      <c r="AA251">
        <v>763.05</v>
      </c>
      <c r="AB251">
        <v>975</v>
      </c>
      <c r="AC251" s="1">
        <f>(Table2[[#This Row],[Close Price]]/Table2[[#This Row],[Day Low]])-1</f>
        <v>3.3527382492453572E-2</v>
      </c>
      <c r="AD251" s="1">
        <f>(Table2[[#This Row],[Day High]]/Table2[[#This Row],[Close Price]])-1</f>
        <v>1.7002190466256284E-2</v>
      </c>
      <c r="AE251" s="1">
        <f>(Table2[[#This Row],[Close Price]]/Table2[[#This Row],[Current Week Low]])-1</f>
        <v>3.3527382492453572E-2</v>
      </c>
      <c r="AF251" s="1">
        <f>(Table2[[#This Row],[Current Week High]]/Table2[[#This Row],[Close Price]])-1</f>
        <v>1.7002190466256284E-2</v>
      </c>
      <c r="AG251" s="1">
        <f>(Table2[[#This Row],[Close Price]]/Table2[[#This Row],[Current Month Low]])-1</f>
        <v>0.25640521590983556</v>
      </c>
      <c r="AH251" s="1">
        <f>(Table2[[#This Row],[Current Month High]]/Table2[[#This Row],[Close Price]])-1</f>
        <v>1.7002190466256284E-2</v>
      </c>
      <c r="AI251">
        <v>1.70021904662562</v>
      </c>
      <c r="AJ251">
        <v>119.35705296876699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0.32</v>
      </c>
      <c r="AM251" t="s">
        <v>3192</v>
      </c>
      <c r="AN251">
        <v>22.38</v>
      </c>
      <c r="AO251" t="s">
        <v>3192</v>
      </c>
      <c r="AQ251">
        <f>(Table2[[#This Row],[Sharpe Ratio]]-AVERAGE(Table2[Sharpe Ratio]))/_xlfn.STDEV.P(Table2[Sharpe Ratio])</f>
        <v>-0.75587800979545683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5.5108913770530679</v>
      </c>
      <c r="AS251">
        <f>_xlfn.RANK.AVG(Table2[[#This Row],[1Y Return vs Nifty Z-Score]],Table2[1Y Return vs Nifty Z-Score])</f>
        <v>142</v>
      </c>
      <c r="AT251">
        <f>_xlfn.RANK.AVG(Table2[[#This Row],[6M Return vs Nifty Z-Score]],Table2[6M Return vs Nifty Z-Score])</f>
        <v>147</v>
      </c>
      <c r="AU251">
        <f>_xlfn.RANK.AVG(Table2[[#This Row],[Sharpe Ratio Z-Score]],Table2[Sharpe Ratio Z-Score])</f>
        <v>544.5</v>
      </c>
      <c r="AV251">
        <f>(Table2[[#This Row],[Rank 1Y]]+Table2[[#This Row],[Rank 6M]]+Table2[[#This Row],[Rank Sharpe]])/3</f>
        <v>277.83333333333331</v>
      </c>
    </row>
    <row r="252" spans="1:48" x14ac:dyDescent="0.3">
      <c r="A252" t="s">
        <v>1030</v>
      </c>
      <c r="B252" t="s">
        <v>1031</v>
      </c>
      <c r="C252" t="s">
        <v>3144</v>
      </c>
      <c r="D252" t="s">
        <v>18</v>
      </c>
      <c r="E252">
        <v>13464.568788</v>
      </c>
      <c r="F252">
        <v>904.2</v>
      </c>
      <c r="G252">
        <v>46.945742469220001</v>
      </c>
      <c r="H252">
        <f>(Table2[[#This Row],[1Y Return vs Nifty]]-AVERAGE(Table2[1Y Return vs Nifty]))/_xlfn.STDEV.P(Table2[1Y Return vs Nifty])</f>
        <v>0.31092061291804424</v>
      </c>
      <c r="I252">
        <v>6.1078284466808404</v>
      </c>
      <c r="J252">
        <f>(Table2[[#This Row],[1M Return vs Nifty]]-AVERAGE(Table2[1M Return vs Nifty]))/_xlfn.STDEV.P(Table2[1M Return vs Nifty])</f>
        <v>0.53033975535422717</v>
      </c>
      <c r="K252">
        <v>-15.829965189137299</v>
      </c>
      <c r="L252">
        <f>(Table2[[#This Row],[6M Return vs Nifty]]-AVERAGE(Table2[6M Return vs Nifty]))/_xlfn.STDEV.P(Table2[6M Return vs Nifty])</f>
        <v>-0.72112964534445478</v>
      </c>
      <c r="M252">
        <v>3.2368524202006101</v>
      </c>
      <c r="N252">
        <f>(Table2[[#This Row],[1W Return vs Nifty]]-AVERAGE(Table2[1W Return vs Nifty]))/_xlfn.STDEV.P(Table2[1W Return vs Nifty])</f>
        <v>0.57018521364522134</v>
      </c>
      <c r="O252">
        <v>918.8</v>
      </c>
      <c r="P252">
        <v>931.61199180857295</v>
      </c>
      <c r="Q252">
        <v>877.708885262904</v>
      </c>
      <c r="R252">
        <v>43.254453152489397</v>
      </c>
      <c r="S252" s="1">
        <f>(Table2[[#This Row],[Close Price]]-Table2[[#This Row],[20D EMA]])/Table2[[#This Row],[20D EMA]]</f>
        <v>-1.5890291684806171E-2</v>
      </c>
      <c r="T252" s="1">
        <f>(Table2[[#This Row],[Close Price]]-Table2[[#This Row],[50D EMA]])/Table2[[#This Row],[50D EMA]]</f>
        <v>-2.9424258220803908E-2</v>
      </c>
      <c r="U252" s="1">
        <f>(Table2[[#This Row],[Close Price]]-Table2[[#This Row],[200D EMA]])/Table2[[#This Row],[200D EMA]]</f>
        <v>3.0182119814317523E-2</v>
      </c>
      <c r="V252">
        <v>0.99960402819456395</v>
      </c>
      <c r="W252">
        <v>895.05</v>
      </c>
      <c r="X252">
        <v>925</v>
      </c>
      <c r="Y252">
        <v>895.05</v>
      </c>
      <c r="Z252">
        <v>925</v>
      </c>
      <c r="AA252">
        <v>882.7</v>
      </c>
      <c r="AB252">
        <v>999</v>
      </c>
      <c r="AC252" s="1">
        <f>(Table2[[#This Row],[Close Price]]/Table2[[#This Row],[Day Low]])-1</f>
        <v>1.0222892575833864E-2</v>
      </c>
      <c r="AD252" s="1">
        <f>(Table2[[#This Row],[Day High]]/Table2[[#This Row],[Close Price]])-1</f>
        <v>2.3003760230037473E-2</v>
      </c>
      <c r="AE252" s="1">
        <f>(Table2[[#This Row],[Close Price]]/Table2[[#This Row],[Current Week Low]])-1</f>
        <v>1.0222892575833864E-2</v>
      </c>
      <c r="AF252" s="1">
        <f>(Table2[[#This Row],[Current Week High]]/Table2[[#This Row],[Close Price]])-1</f>
        <v>2.3003760230037473E-2</v>
      </c>
      <c r="AG252" s="1">
        <f>(Table2[[#This Row],[Close Price]]/Table2[[#This Row],[Current Month Low]])-1</f>
        <v>2.4357086212756229E-2</v>
      </c>
      <c r="AH252" s="1">
        <f>(Table2[[#This Row],[Current Month High]]/Table2[[#This Row],[Close Price]])-1</f>
        <v>0.10484406104844046</v>
      </c>
      <c r="AI252">
        <v>41.008626410086201</v>
      </c>
      <c r="AJ252">
        <v>77.974608798346594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-0.04</v>
      </c>
      <c r="AM252" t="s">
        <v>3191</v>
      </c>
      <c r="AN252">
        <v>-1.56</v>
      </c>
      <c r="AO252" t="s">
        <v>3191</v>
      </c>
      <c r="AP252">
        <v>0.18500354583470299</v>
      </c>
      <c r="AQ252">
        <f>(Table2[[#This Row],[Sharpe Ratio]]-AVERAGE(Table2[Sharpe Ratio]))/_xlfn.STDEV.P(Table2[Sharpe Ratio])</f>
        <v>1.4013768365598953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208</v>
      </c>
      <c r="AT252">
        <f>_xlfn.RANK.AVG(Table2[[#This Row],[6M Return vs Nifty Z-Score]],Table2[6M Return vs Nifty Z-Score])</f>
        <v>565</v>
      </c>
      <c r="AU252">
        <f>_xlfn.RANK.AVG(Table2[[#This Row],[Sharpe Ratio Z-Score]],Table2[Sharpe Ratio Z-Score])</f>
        <v>67</v>
      </c>
      <c r="AV252">
        <f>(Table2[[#This Row],[Rank 1Y]]+Table2[[#This Row],[Rank 6M]]+Table2[[#This Row],[Rank Sharpe]])/3</f>
        <v>280</v>
      </c>
    </row>
    <row r="253" spans="1:48" x14ac:dyDescent="0.3">
      <c r="A253" t="s">
        <v>704</v>
      </c>
      <c r="B253" t="s">
        <v>705</v>
      </c>
      <c r="C253" t="s">
        <v>3155</v>
      </c>
      <c r="D253" t="s">
        <v>451</v>
      </c>
      <c r="E253">
        <v>25177.396860000001</v>
      </c>
      <c r="F253">
        <v>3592.05</v>
      </c>
      <c r="G253">
        <v>8.9231020930354195</v>
      </c>
      <c r="H253">
        <f>(Table2[[#This Row],[1Y Return vs Nifty]]-AVERAGE(Table2[1Y Return vs Nifty]))/_xlfn.STDEV.P(Table2[1Y Return vs Nifty])</f>
        <v>-0.31705655942794508</v>
      </c>
      <c r="I253">
        <v>2.6714601622598599</v>
      </c>
      <c r="J253">
        <f>(Table2[[#This Row],[1M Return vs Nifty]]-AVERAGE(Table2[1M Return vs Nifty]))/_xlfn.STDEV.P(Table2[1M Return vs Nifty])</f>
        <v>0.1386923347710155</v>
      </c>
      <c r="K253">
        <v>12.301985183802501</v>
      </c>
      <c r="L253">
        <f>(Table2[[#This Row],[6M Return vs Nifty]]-AVERAGE(Table2[6M Return vs Nifty]))/_xlfn.STDEV.P(Table2[6M Return vs Nifty])</f>
        <v>0.20766182675277398</v>
      </c>
      <c r="M253">
        <v>4.3064902444094004</v>
      </c>
      <c r="N253">
        <f>(Table2[[#This Row],[1W Return vs Nifty]]-AVERAGE(Table2[1W Return vs Nifty]))/_xlfn.STDEV.P(Table2[1W Return vs Nifty])</f>
        <v>0.77505906999193797</v>
      </c>
      <c r="O253">
        <v>3621.48</v>
      </c>
      <c r="P253">
        <v>3622.5194894977099</v>
      </c>
      <c r="Q253">
        <v>3368.88104805183</v>
      </c>
      <c r="R253">
        <v>46.068914122621202</v>
      </c>
      <c r="S253" s="1">
        <f>(Table2[[#This Row],[Close Price]]-Table2[[#This Row],[20D EMA]])/Table2[[#This Row],[20D EMA]]</f>
        <v>-8.12651181284995E-3</v>
      </c>
      <c r="T253" s="1">
        <f>(Table2[[#This Row],[Close Price]]-Table2[[#This Row],[50D EMA]])/Table2[[#This Row],[50D EMA]]</f>
        <v>-8.4111319721110744E-3</v>
      </c>
      <c r="U253" s="1">
        <f>(Table2[[#This Row],[Close Price]]-Table2[[#This Row],[200D EMA]])/Table2[[#This Row],[200D EMA]]</f>
        <v>6.624423622117058E-2</v>
      </c>
      <c r="V253">
        <v>0.51949329914680697</v>
      </c>
      <c r="W253">
        <v>3550.1</v>
      </c>
      <c r="X253">
        <v>3673.15</v>
      </c>
      <c r="Y253">
        <v>3550.1</v>
      </c>
      <c r="Z253">
        <v>3673.15</v>
      </c>
      <c r="AA253">
        <v>3481.95</v>
      </c>
      <c r="AB253">
        <v>3720</v>
      </c>
      <c r="AC253" s="1">
        <f>(Table2[[#This Row],[Close Price]]/Table2[[#This Row],[Day Low]])-1</f>
        <v>1.1816568547365014E-2</v>
      </c>
      <c r="AD253" s="1">
        <f>(Table2[[#This Row],[Day High]]/Table2[[#This Row],[Close Price]])-1</f>
        <v>2.2577636725546579E-2</v>
      </c>
      <c r="AE253" s="1">
        <f>(Table2[[#This Row],[Close Price]]/Table2[[#This Row],[Current Week Low]])-1</f>
        <v>1.1816568547365014E-2</v>
      </c>
      <c r="AF253" s="1">
        <f>(Table2[[#This Row],[Current Week High]]/Table2[[#This Row],[Close Price]])-1</f>
        <v>2.2577636725546579E-2</v>
      </c>
      <c r="AG253" s="1">
        <f>(Table2[[#This Row],[Close Price]]/Table2[[#This Row],[Current Month Low]])-1</f>
        <v>3.1620212811786619E-2</v>
      </c>
      <c r="AH253" s="1">
        <f>(Table2[[#This Row],[Current Month High]]/Table2[[#This Row],[Close Price]])-1</f>
        <v>3.5620328224829745E-2</v>
      </c>
      <c r="AI253">
        <v>10.7584805334001</v>
      </c>
      <c r="AJ253">
        <v>40.2131272322735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-0.01</v>
      </c>
      <c r="AM253" t="s">
        <v>3191</v>
      </c>
      <c r="AN253">
        <v>-0.59</v>
      </c>
      <c r="AO253" t="s">
        <v>3191</v>
      </c>
      <c r="AP253">
        <v>0.113546949120106</v>
      </c>
      <c r="AQ253">
        <f>(Table2[[#This Row],[Sharpe Ratio]]-AVERAGE(Table2[Sharpe Ratio]))/_xlfn.STDEV.P(Table2[Sharpe Ratio])</f>
        <v>0.56814907937758519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401</v>
      </c>
      <c r="AT253">
        <f>_xlfn.RANK.AVG(Table2[[#This Row],[6M Return vs Nifty Z-Score]],Table2[6M Return vs Nifty Z-Score])</f>
        <v>245</v>
      </c>
      <c r="AU253">
        <f>_xlfn.RANK.AVG(Table2[[#This Row],[Sharpe Ratio Z-Score]],Table2[Sharpe Ratio Z-Score])</f>
        <v>196</v>
      </c>
      <c r="AV253">
        <f>(Table2[[#This Row],[Rank 1Y]]+Table2[[#This Row],[Rank 6M]]+Table2[[#This Row],[Rank Sharpe]])/3</f>
        <v>280.66666666666669</v>
      </c>
    </row>
    <row r="254" spans="1:48" x14ac:dyDescent="0.3">
      <c r="A254" t="s">
        <v>1509</v>
      </c>
      <c r="B254" t="s">
        <v>1510</v>
      </c>
      <c r="C254" t="s">
        <v>3160</v>
      </c>
      <c r="D254" t="s">
        <v>406</v>
      </c>
      <c r="E254">
        <v>6721.6288916399999</v>
      </c>
      <c r="F254">
        <v>1491.1</v>
      </c>
      <c r="G254">
        <v>55.058423577384602</v>
      </c>
      <c r="H254">
        <f>(Table2[[#This Row],[1Y Return vs Nifty]]-AVERAGE(Table2[1Y Return vs Nifty]))/_xlfn.STDEV.P(Table2[1Y Return vs Nifty])</f>
        <v>0.44490863931615088</v>
      </c>
      <c r="I254">
        <v>1.42166643945531</v>
      </c>
      <c r="J254">
        <f>(Table2[[#This Row],[1M Return vs Nifty]]-AVERAGE(Table2[1M Return vs Nifty]))/_xlfn.STDEV.P(Table2[1M Return vs Nifty])</f>
        <v>-3.7483023447956909E-3</v>
      </c>
      <c r="K254">
        <v>0.73989631736150197</v>
      </c>
      <c r="L254">
        <f>(Table2[[#This Row],[6M Return vs Nifty]]-AVERAGE(Table2[6M Return vs Nifty]))/_xlfn.STDEV.P(Table2[6M Return vs Nifty])</f>
        <v>-0.17406675574573513</v>
      </c>
      <c r="M254">
        <v>1.8636687765350299</v>
      </c>
      <c r="N254">
        <f>(Table2[[#This Row],[1W Return vs Nifty]]-AVERAGE(Table2[1W Return vs Nifty]))/_xlfn.STDEV.P(Table2[1W Return vs Nifty])</f>
        <v>0.30717148864152483</v>
      </c>
      <c r="O254">
        <v>1529.15</v>
      </c>
      <c r="P254">
        <v>1580.9073350885201</v>
      </c>
      <c r="Q254">
        <v>1416.1276212549501</v>
      </c>
      <c r="R254">
        <v>42.4604314393249</v>
      </c>
      <c r="S254" s="1">
        <f>(Table2[[#This Row],[Close Price]]-Table2[[#This Row],[20D EMA]])/Table2[[#This Row],[20D EMA]]</f>
        <v>-2.4883104992970067E-2</v>
      </c>
      <c r="T254" s="1">
        <f>(Table2[[#This Row],[Close Price]]-Table2[[#This Row],[50D EMA]])/Table2[[#This Row],[50D EMA]]</f>
        <v>-5.6807463091118858E-2</v>
      </c>
      <c r="U254" s="1">
        <f>(Table2[[#This Row],[Close Price]]-Table2[[#This Row],[200D EMA]])/Table2[[#This Row],[200D EMA]]</f>
        <v>5.2941823617994585E-2</v>
      </c>
      <c r="V254">
        <v>0.36350906701615499</v>
      </c>
      <c r="W254">
        <v>1485.15</v>
      </c>
      <c r="X254">
        <v>1508.65</v>
      </c>
      <c r="Y254">
        <v>1485.15</v>
      </c>
      <c r="Z254">
        <v>1508.65</v>
      </c>
      <c r="AA254">
        <v>1444.55</v>
      </c>
      <c r="AB254">
        <v>1580</v>
      </c>
      <c r="AC254" s="1">
        <f>(Table2[[#This Row],[Close Price]]/Table2[[#This Row],[Day Low]])-1</f>
        <v>4.0063293270038436E-3</v>
      </c>
      <c r="AD254" s="1">
        <f>(Table2[[#This Row],[Day High]]/Table2[[#This Row],[Close Price]])-1</f>
        <v>1.1769834350479735E-2</v>
      </c>
      <c r="AE254" s="1">
        <f>(Table2[[#This Row],[Close Price]]/Table2[[#This Row],[Current Week Low]])-1</f>
        <v>4.0063293270038436E-3</v>
      </c>
      <c r="AF254" s="1">
        <f>(Table2[[#This Row],[Current Week High]]/Table2[[#This Row],[Close Price]])-1</f>
        <v>1.1769834350479735E-2</v>
      </c>
      <c r="AG254" s="1">
        <f>(Table2[[#This Row],[Close Price]]/Table2[[#This Row],[Current Month Low]])-1</f>
        <v>3.2224568204631154E-2</v>
      </c>
      <c r="AH254" s="1">
        <f>(Table2[[#This Row],[Current Month High]]/Table2[[#This Row],[Close Price]])-1</f>
        <v>5.9620414459124138E-2</v>
      </c>
      <c r="AI254">
        <v>29.152974314264601</v>
      </c>
      <c r="AJ254">
        <v>95.017002354172007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-0.09</v>
      </c>
      <c r="AM254" t="s">
        <v>3191</v>
      </c>
      <c r="AN254">
        <v>-3.59</v>
      </c>
      <c r="AO254" t="s">
        <v>3191</v>
      </c>
      <c r="AP254">
        <v>8.0699121072438998E-2</v>
      </c>
      <c r="AQ254">
        <f>(Table2[[#This Row],[Sharpe Ratio]]-AVERAGE(Table2[Sharpe Ratio]))/_xlfn.STDEV.P(Table2[Sharpe Ratio])</f>
        <v>0.18512325180025904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177</v>
      </c>
      <c r="AT254">
        <f>_xlfn.RANK.AVG(Table2[[#This Row],[6M Return vs Nifty Z-Score]],Table2[6M Return vs Nifty Z-Score])</f>
        <v>382</v>
      </c>
      <c r="AU254">
        <f>_xlfn.RANK.AVG(Table2[[#This Row],[Sharpe Ratio Z-Score]],Table2[Sharpe Ratio Z-Score])</f>
        <v>295</v>
      </c>
      <c r="AV254">
        <f>(Table2[[#This Row],[Rank 1Y]]+Table2[[#This Row],[Rank 6M]]+Table2[[#This Row],[Rank Sharpe]])/3</f>
        <v>284.66666666666669</v>
      </c>
    </row>
    <row r="255" spans="1:48" x14ac:dyDescent="0.3">
      <c r="A255" t="s">
        <v>177</v>
      </c>
      <c r="B255" t="s">
        <v>178</v>
      </c>
      <c r="C255" t="s">
        <v>3151</v>
      </c>
      <c r="D255" t="s">
        <v>80</v>
      </c>
      <c r="E255">
        <v>145004.50864285999</v>
      </c>
      <c r="F255">
        <v>453.8</v>
      </c>
      <c r="G255">
        <v>63.6669747443365</v>
      </c>
      <c r="H255">
        <f>(Table2[[#This Row],[1Y Return vs Nifty]]-AVERAGE(Table2[1Y Return vs Nifty]))/_xlfn.STDEV.P(Table2[1Y Return vs Nifty])</f>
        <v>0.58708639357869397</v>
      </c>
      <c r="I255">
        <v>5.7796420345528201</v>
      </c>
      <c r="J255">
        <f>(Table2[[#This Row],[1M Return vs Nifty]]-AVERAGE(Table2[1M Return vs Nifty]))/_xlfn.STDEV.P(Table2[1M Return vs Nifty])</f>
        <v>0.49293591759821231</v>
      </c>
      <c r="K255">
        <v>-5.8532849257301498</v>
      </c>
      <c r="L255">
        <f>(Table2[[#This Row],[6M Return vs Nifty]]-AVERAGE(Table2[6M Return vs Nifty]))/_xlfn.STDEV.P(Table2[6M Return vs Nifty])</f>
        <v>-0.3917441805738881</v>
      </c>
      <c r="M255">
        <v>-0.85074884220462699</v>
      </c>
      <c r="N255">
        <f>(Table2[[#This Row],[1W Return vs Nifty]]-AVERAGE(Table2[1W Return vs Nifty]))/_xlfn.STDEV.P(Table2[1W Return vs Nifty])</f>
        <v>-0.21273645842272693</v>
      </c>
      <c r="O255">
        <v>457.37</v>
      </c>
      <c r="P255">
        <v>449.06302297392699</v>
      </c>
      <c r="Q255">
        <v>407.75736148074299</v>
      </c>
      <c r="R255">
        <v>43.209621177548698</v>
      </c>
      <c r="S255" s="1">
        <f>(Table2[[#This Row],[Close Price]]-Table2[[#This Row],[20D EMA]])/Table2[[#This Row],[20D EMA]]</f>
        <v>-7.8054966438550694E-3</v>
      </c>
      <c r="T255" s="1">
        <f>(Table2[[#This Row],[Close Price]]-Table2[[#This Row],[50D EMA]])/Table2[[#This Row],[50D EMA]]</f>
        <v>1.0548579561733485E-2</v>
      </c>
      <c r="U255" s="1">
        <f>(Table2[[#This Row],[Close Price]]-Table2[[#This Row],[200D EMA]])/Table2[[#This Row],[200D EMA]]</f>
        <v>0.11291675606310657</v>
      </c>
      <c r="V255">
        <v>0.88007089771488101</v>
      </c>
      <c r="W255">
        <v>449.65</v>
      </c>
      <c r="X255">
        <v>465.55</v>
      </c>
      <c r="Y255">
        <v>449.65</v>
      </c>
      <c r="Z255">
        <v>465.55</v>
      </c>
      <c r="AA255">
        <v>438.7</v>
      </c>
      <c r="AB255">
        <v>491.2</v>
      </c>
      <c r="AC255" s="1">
        <f>(Table2[[#This Row],[Close Price]]/Table2[[#This Row],[Day Low]])-1</f>
        <v>9.2294006449460397E-3</v>
      </c>
      <c r="AD255" s="1">
        <f>(Table2[[#This Row],[Day High]]/Table2[[#This Row],[Close Price]])-1</f>
        <v>2.5892463640370122E-2</v>
      </c>
      <c r="AE255" s="1">
        <f>(Table2[[#This Row],[Close Price]]/Table2[[#This Row],[Current Week Low]])-1</f>
        <v>9.2294006449460397E-3</v>
      </c>
      <c r="AF255" s="1">
        <f>(Table2[[#This Row],[Current Week High]]/Table2[[#This Row],[Close Price]])-1</f>
        <v>2.5892463640370122E-2</v>
      </c>
      <c r="AG255" s="1">
        <f>(Table2[[#This Row],[Close Price]]/Table2[[#This Row],[Current Month Low]])-1</f>
        <v>3.4419876909049574E-2</v>
      </c>
      <c r="AH255" s="1">
        <f>(Table2[[#This Row],[Current Month High]]/Table2[[#This Row],[Close Price]])-1</f>
        <v>8.2415160863816617E-2</v>
      </c>
      <c r="AI255">
        <v>9.0458351696782699</v>
      </c>
      <c r="AJ255">
        <v>96.620450606585706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7.0000000000000007E-2</v>
      </c>
      <c r="AM255" t="s">
        <v>3192</v>
      </c>
      <c r="AN255">
        <v>-3.82</v>
      </c>
      <c r="AO255" t="s">
        <v>3191</v>
      </c>
      <c r="AP255">
        <v>9.8114383122880997E-2</v>
      </c>
      <c r="AQ255">
        <f>(Table2[[#This Row],[Sharpe Ratio]]-AVERAGE(Table2[Sharpe Ratio]))/_xlfn.STDEV.P(Table2[Sharpe Ratio])</f>
        <v>0.38819589178323399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0.86373756396352519</v>
      </c>
      <c r="AS255">
        <f>_xlfn.RANK.AVG(Table2[[#This Row],[1Y Return vs Nifty Z-Score]],Table2[1Y Return vs Nifty Z-Score])</f>
        <v>151</v>
      </c>
      <c r="AT255">
        <f>_xlfn.RANK.AVG(Table2[[#This Row],[6M Return vs Nifty Z-Score]],Table2[6M Return vs Nifty Z-Score])</f>
        <v>465</v>
      </c>
      <c r="AU255">
        <f>_xlfn.RANK.AVG(Table2[[#This Row],[Sharpe Ratio Z-Score]],Table2[Sharpe Ratio Z-Score])</f>
        <v>243</v>
      </c>
      <c r="AV255">
        <f>(Table2[[#This Row],[Rank 1Y]]+Table2[[#This Row],[Rank 6M]]+Table2[[#This Row],[Rank Sharpe]])/3</f>
        <v>286.33333333333331</v>
      </c>
    </row>
    <row r="256" spans="1:48" x14ac:dyDescent="0.3">
      <c r="A256" t="s">
        <v>821</v>
      </c>
      <c r="B256" t="s">
        <v>822</v>
      </c>
      <c r="C256" t="s">
        <v>3160</v>
      </c>
      <c r="D256" t="s">
        <v>406</v>
      </c>
      <c r="E256">
        <v>19521.783171325002</v>
      </c>
      <c r="F256">
        <v>487.25</v>
      </c>
      <c r="G256">
        <v>48.907006696881403</v>
      </c>
      <c r="H256">
        <f>(Table2[[#This Row],[1Y Return vs Nifty]]-AVERAGE(Table2[1Y Return vs Nifty]))/_xlfn.STDEV.P(Table2[1Y Return vs Nifty])</f>
        <v>0.34331260757503756</v>
      </c>
      <c r="I256">
        <v>6.26113569988431</v>
      </c>
      <c r="J256">
        <f>(Table2[[#This Row],[1M Return vs Nifty]]-AVERAGE(Table2[1M Return vs Nifty]))/_xlfn.STDEV.P(Table2[1M Return vs Nifty])</f>
        <v>0.54781238497487728</v>
      </c>
      <c r="K256">
        <v>18.9643534407342</v>
      </c>
      <c r="L256">
        <f>(Table2[[#This Row],[6M Return vs Nifty]]-AVERAGE(Table2[6M Return vs Nifty]))/_xlfn.STDEV.P(Table2[6M Return vs Nifty])</f>
        <v>0.42762349805451383</v>
      </c>
      <c r="M256">
        <v>4.95369641142544E-2</v>
      </c>
      <c r="N256">
        <f>(Table2[[#This Row],[1W Return vs Nifty]]-AVERAGE(Table2[1W Return vs Nifty]))/_xlfn.STDEV.P(Table2[1W Return vs Nifty])</f>
        <v>-4.0299563634347307E-2</v>
      </c>
      <c r="O256">
        <v>501.93</v>
      </c>
      <c r="P256">
        <v>502.31586818106001</v>
      </c>
      <c r="Q256">
        <v>444.10963364821799</v>
      </c>
      <c r="R256">
        <v>35.551198052310902</v>
      </c>
      <c r="S256" s="1">
        <f>(Table2[[#This Row],[Close Price]]-Table2[[#This Row],[20D EMA]])/Table2[[#This Row],[20D EMA]]</f>
        <v>-2.9247106170183106E-2</v>
      </c>
      <c r="T256" s="1">
        <f>(Table2[[#This Row],[Close Price]]-Table2[[#This Row],[50D EMA]])/Table2[[#This Row],[50D EMA]]</f>
        <v>-2.9992817538524407E-2</v>
      </c>
      <c r="U256" s="1">
        <f>(Table2[[#This Row],[Close Price]]-Table2[[#This Row],[200D EMA]])/Table2[[#This Row],[200D EMA]]</f>
        <v>9.7139001460963034E-2</v>
      </c>
      <c r="V256">
        <v>0.48547808456804498</v>
      </c>
      <c r="W256">
        <v>483.5</v>
      </c>
      <c r="X256">
        <v>496</v>
      </c>
      <c r="Y256">
        <v>483.5</v>
      </c>
      <c r="Z256">
        <v>496</v>
      </c>
      <c r="AA256">
        <v>475.85</v>
      </c>
      <c r="AB256">
        <v>551.95000000000005</v>
      </c>
      <c r="AC256" s="1">
        <f>(Table2[[#This Row],[Close Price]]/Table2[[#This Row],[Day Low]])-1</f>
        <v>7.755946225439514E-3</v>
      </c>
      <c r="AD256" s="1">
        <f>(Table2[[#This Row],[Day High]]/Table2[[#This Row],[Close Price]])-1</f>
        <v>1.7957927142124186E-2</v>
      </c>
      <c r="AE256" s="1">
        <f>(Table2[[#This Row],[Close Price]]/Table2[[#This Row],[Current Week Low]])-1</f>
        <v>7.755946225439514E-3</v>
      </c>
      <c r="AF256" s="1">
        <f>(Table2[[#This Row],[Current Week High]]/Table2[[#This Row],[Close Price]])-1</f>
        <v>1.7957927142124186E-2</v>
      </c>
      <c r="AG256" s="1">
        <f>(Table2[[#This Row],[Close Price]]/Table2[[#This Row],[Current Month Low]])-1</f>
        <v>2.3957129347483397E-2</v>
      </c>
      <c r="AH256" s="1">
        <f>(Table2[[#This Row],[Current Month High]]/Table2[[#This Row],[Close Price]])-1</f>
        <v>0.13278604412519246</v>
      </c>
      <c r="AI256">
        <v>17.875833760902999</v>
      </c>
      <c r="AJ256">
        <v>84.949705826532494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-0.01</v>
      </c>
      <c r="AM256" t="s">
        <v>3191</v>
      </c>
      <c r="AN256">
        <v>-8.27</v>
      </c>
      <c r="AO256" t="s">
        <v>3191</v>
      </c>
      <c r="AP256">
        <v>1.8081082771237E-2</v>
      </c>
      <c r="AQ256">
        <f>(Table2[[#This Row],[Sharpe Ratio]]-AVERAGE(Table2[Sharpe Ratio]))/_xlfn.STDEV.P(Table2[Sharpe Ratio])</f>
        <v>-0.54504149171891181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203</v>
      </c>
      <c r="AT256">
        <f>_xlfn.RANK.AVG(Table2[[#This Row],[6M Return vs Nifty Z-Score]],Table2[6M Return vs Nifty Z-Score])</f>
        <v>182</v>
      </c>
      <c r="AU256">
        <f>_xlfn.RANK.AVG(Table2[[#This Row],[Sharpe Ratio Z-Score]],Table2[Sharpe Ratio Z-Score])</f>
        <v>477</v>
      </c>
      <c r="AV256">
        <f>(Table2[[#This Row],[Rank 1Y]]+Table2[[#This Row],[Rank 6M]]+Table2[[#This Row],[Rank Sharpe]])/3</f>
        <v>287.33333333333331</v>
      </c>
    </row>
    <row r="257" spans="1:48" x14ac:dyDescent="0.3">
      <c r="A257" t="s">
        <v>806</v>
      </c>
      <c r="B257" t="s">
        <v>807</v>
      </c>
      <c r="C257" t="s">
        <v>3156</v>
      </c>
      <c r="D257" t="s">
        <v>808</v>
      </c>
      <c r="E257">
        <v>19783.393894550001</v>
      </c>
      <c r="F257">
        <v>890.45</v>
      </c>
      <c r="G257">
        <v>14.6932720559783</v>
      </c>
      <c r="H257">
        <f>(Table2[[#This Row],[1Y Return vs Nifty]]-AVERAGE(Table2[1Y Return vs Nifty]))/_xlfn.STDEV.P(Table2[1Y Return vs Nifty])</f>
        <v>-0.22175715408853505</v>
      </c>
      <c r="I257">
        <v>2.7231959983837899</v>
      </c>
      <c r="J257">
        <f>(Table2[[#This Row],[1M Return vs Nifty]]-AVERAGE(Table2[1M Return vs Nifty]))/_xlfn.STDEV.P(Table2[1M Return vs Nifty])</f>
        <v>0.14458873617290047</v>
      </c>
      <c r="K257">
        <v>27.413235973670702</v>
      </c>
      <c r="L257">
        <f>(Table2[[#This Row],[6M Return vs Nifty]]-AVERAGE(Table2[6M Return vs Nifty]))/_xlfn.STDEV.P(Table2[6M Return vs Nifty])</f>
        <v>0.70656789904033912</v>
      </c>
      <c r="M257">
        <v>-7.4310574497410103E-2</v>
      </c>
      <c r="N257">
        <f>(Table2[[#This Row],[1W Return vs Nifty]]-AVERAGE(Table2[1W Return vs Nifty]))/_xlfn.STDEV.P(Table2[1W Return vs Nifty])</f>
        <v>-6.4020791754892753E-2</v>
      </c>
      <c r="O257">
        <v>878.74</v>
      </c>
      <c r="P257">
        <v>835.57653456143203</v>
      </c>
      <c r="Q257">
        <v>742.62720686194496</v>
      </c>
      <c r="R257">
        <v>52.881399720354104</v>
      </c>
      <c r="S257" s="1">
        <f>(Table2[[#This Row],[Close Price]]-Table2[[#This Row],[20D EMA]])/Table2[[#This Row],[20D EMA]]</f>
        <v>1.3325898445501555E-2</v>
      </c>
      <c r="T257" s="1">
        <f>(Table2[[#This Row],[Close Price]]-Table2[[#This Row],[50D EMA]])/Table2[[#This Row],[50D EMA]]</f>
        <v>6.5671381577714336E-2</v>
      </c>
      <c r="U257" s="1">
        <f>(Table2[[#This Row],[Close Price]]-Table2[[#This Row],[200D EMA]])/Table2[[#This Row],[200D EMA]]</f>
        <v>0.19905383451098832</v>
      </c>
      <c r="V257">
        <v>0.66215799254030305</v>
      </c>
      <c r="W257">
        <v>872.25</v>
      </c>
      <c r="X257">
        <v>897.1</v>
      </c>
      <c r="Y257">
        <v>872.25</v>
      </c>
      <c r="Z257">
        <v>897.1</v>
      </c>
      <c r="AA257">
        <v>830.55</v>
      </c>
      <c r="AB257">
        <v>925</v>
      </c>
      <c r="AC257" s="1">
        <f>(Table2[[#This Row],[Close Price]]/Table2[[#This Row],[Day Low]])-1</f>
        <v>2.086557752937801E-2</v>
      </c>
      <c r="AD257" s="1">
        <f>(Table2[[#This Row],[Day High]]/Table2[[#This Row],[Close Price]])-1</f>
        <v>7.4681340895053072E-3</v>
      </c>
      <c r="AE257" s="1">
        <f>(Table2[[#This Row],[Close Price]]/Table2[[#This Row],[Current Week Low]])-1</f>
        <v>2.086557752937801E-2</v>
      </c>
      <c r="AF257" s="1">
        <f>(Table2[[#This Row],[Current Week High]]/Table2[[#This Row],[Close Price]])-1</f>
        <v>7.4681340895053072E-3</v>
      </c>
      <c r="AG257" s="1">
        <f>(Table2[[#This Row],[Close Price]]/Table2[[#This Row],[Current Month Low]])-1</f>
        <v>7.2120883751730869E-2</v>
      </c>
      <c r="AH257" s="1">
        <f>(Table2[[#This Row],[Current Month High]]/Table2[[#This Row],[Close Price]])-1</f>
        <v>3.8800606434948648E-2</v>
      </c>
      <c r="AI257">
        <v>5.0030883261272301</v>
      </c>
      <c r="AJ257">
        <v>49.907407407407398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0.33</v>
      </c>
      <c r="AM257" t="s">
        <v>3192</v>
      </c>
      <c r="AN257">
        <v>0.86</v>
      </c>
      <c r="AO257" t="s">
        <v>3192</v>
      </c>
      <c r="AP257">
        <v>5.3359300893097997E-2</v>
      </c>
      <c r="AQ257">
        <f>(Table2[[#This Row],[Sharpe Ratio]]-AVERAGE(Table2[Sharpe Ratio]))/_xlfn.STDEV.P(Table2[Sharpe Ratio])</f>
        <v>-0.13367582480264978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0.431702864567162</v>
      </c>
      <c r="AS257">
        <f>_xlfn.RANK.AVG(Table2[[#This Row],[1Y Return vs Nifty Z-Score]],Table2[1Y Return vs Nifty Z-Score])</f>
        <v>371</v>
      </c>
      <c r="AT257">
        <f>_xlfn.RANK.AVG(Table2[[#This Row],[6M Return vs Nifty Z-Score]],Table2[6M Return vs Nifty Z-Score])</f>
        <v>127</v>
      </c>
      <c r="AU257">
        <f>_xlfn.RANK.AVG(Table2[[#This Row],[Sharpe Ratio Z-Score]],Table2[Sharpe Ratio Z-Score])</f>
        <v>369</v>
      </c>
      <c r="AV257">
        <f>(Table2[[#This Row],[Rank 1Y]]+Table2[[#This Row],[Rank 6M]]+Table2[[#This Row],[Rank Sharpe]])/3</f>
        <v>289</v>
      </c>
    </row>
    <row r="258" spans="1:48" x14ac:dyDescent="0.3">
      <c r="A258" t="s">
        <v>780</v>
      </c>
      <c r="B258" t="s">
        <v>781</v>
      </c>
      <c r="C258" t="s">
        <v>3159</v>
      </c>
      <c r="D258" t="s">
        <v>130</v>
      </c>
      <c r="E258">
        <v>20838.438028754899</v>
      </c>
      <c r="F258">
        <v>1483.05</v>
      </c>
      <c r="G258">
        <v>153.465026401952</v>
      </c>
      <c r="H258">
        <f>(Table2[[#This Row],[1Y Return vs Nifty]]-AVERAGE(Table2[1Y Return vs Nifty]))/_xlfn.STDEV.P(Table2[1Y Return vs Nifty])</f>
        <v>2.0701797822600585</v>
      </c>
      <c r="I258">
        <v>1.2272082176252499</v>
      </c>
      <c r="J258">
        <f>(Table2[[#This Row],[1M Return vs Nifty]]-AVERAGE(Table2[1M Return vs Nifty]))/_xlfn.STDEV.P(Table2[1M Return vs Nifty])</f>
        <v>-2.5910962073734976E-2</v>
      </c>
      <c r="K258">
        <v>8.5472692037819105</v>
      </c>
      <c r="L258">
        <f>(Table2[[#This Row],[6M Return vs Nifty]]-AVERAGE(Table2[6M Return vs Nifty]))/_xlfn.STDEV.P(Table2[6M Return vs Nifty])</f>
        <v>8.3697859229754215E-2</v>
      </c>
      <c r="M258">
        <v>0.92922269843126803</v>
      </c>
      <c r="N258">
        <f>(Table2[[#This Row],[1W Return vs Nifty]]-AVERAGE(Table2[1W Return vs Nifty]))/_xlfn.STDEV.P(Table2[1W Return vs Nifty])</f>
        <v>0.12819168142426093</v>
      </c>
      <c r="O258">
        <v>1516.6</v>
      </c>
      <c r="P258">
        <v>1501.22688460367</v>
      </c>
      <c r="Q258">
        <v>1284.6329260575999</v>
      </c>
      <c r="R258">
        <v>35.858917814479902</v>
      </c>
      <c r="S258" s="1">
        <f>(Table2[[#This Row],[Close Price]]-Table2[[#This Row],[20D EMA]])/Table2[[#This Row],[20D EMA]]</f>
        <v>-2.2121851509956453E-2</v>
      </c>
      <c r="T258" s="1">
        <f>(Table2[[#This Row],[Close Price]]-Table2[[#This Row],[50D EMA]])/Table2[[#This Row],[50D EMA]]</f>
        <v>-1.210801964052809E-2</v>
      </c>
      <c r="U258" s="1">
        <f>(Table2[[#This Row],[Close Price]]-Table2[[#This Row],[200D EMA]])/Table2[[#This Row],[200D EMA]]</f>
        <v>0.1544542957896313</v>
      </c>
      <c r="V258">
        <v>0.65153025538895504</v>
      </c>
      <c r="W258">
        <v>1475</v>
      </c>
      <c r="X258">
        <v>1503.95</v>
      </c>
      <c r="Y258">
        <v>1475</v>
      </c>
      <c r="Z258">
        <v>1503.95</v>
      </c>
      <c r="AA258">
        <v>1435</v>
      </c>
      <c r="AB258">
        <v>1617.85</v>
      </c>
      <c r="AC258" s="1">
        <f>(Table2[[#This Row],[Close Price]]/Table2[[#This Row],[Day Low]])-1</f>
        <v>5.4576271186439484E-3</v>
      </c>
      <c r="AD258" s="1">
        <f>(Table2[[#This Row],[Day High]]/Table2[[#This Row],[Close Price]])-1</f>
        <v>1.4092579481474132E-2</v>
      </c>
      <c r="AE258" s="1">
        <f>(Table2[[#This Row],[Close Price]]/Table2[[#This Row],[Current Week Low]])-1</f>
        <v>5.4576271186439484E-3</v>
      </c>
      <c r="AF258" s="1">
        <f>(Table2[[#This Row],[Current Week High]]/Table2[[#This Row],[Close Price]])-1</f>
        <v>1.4092579481474132E-2</v>
      </c>
      <c r="AG258" s="1">
        <f>(Table2[[#This Row],[Close Price]]/Table2[[#This Row],[Current Month Low]])-1</f>
        <v>3.3484320557491287E-2</v>
      </c>
      <c r="AH258" s="1">
        <f>(Table2[[#This Row],[Current Month High]]/Table2[[#This Row],[Close Price]])-1</f>
        <v>9.0893766225009331E-2</v>
      </c>
      <c r="AI258">
        <v>11.0549206028117</v>
      </c>
      <c r="AJ258">
        <v>189.09356725146199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7.0000000000000007E-2</v>
      </c>
      <c r="AM258" t="s">
        <v>3192</v>
      </c>
      <c r="AN258">
        <v>-6.11</v>
      </c>
      <c r="AO258" t="s">
        <v>3191</v>
      </c>
      <c r="AQ258">
        <f>(Table2[[#This Row],[Sharpe Ratio]]-AVERAGE(Table2[Sharpe Ratio]))/_xlfn.STDEV.P(Table2[Sharpe Ratio])</f>
        <v>-0.75587800979545683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1.5002803510448817</v>
      </c>
      <c r="AS258">
        <f>_xlfn.RANK.AVG(Table2[[#This Row],[1Y Return vs Nifty Z-Score]],Table2[1Y Return vs Nifty Z-Score])</f>
        <v>32</v>
      </c>
      <c r="AT258">
        <f>_xlfn.RANK.AVG(Table2[[#This Row],[6M Return vs Nifty Z-Score]],Table2[6M Return vs Nifty Z-Score])</f>
        <v>292</v>
      </c>
      <c r="AU258">
        <f>_xlfn.RANK.AVG(Table2[[#This Row],[Sharpe Ratio Z-Score]],Table2[Sharpe Ratio Z-Score])</f>
        <v>544.5</v>
      </c>
      <c r="AV258">
        <f>(Table2[[#This Row],[Rank 1Y]]+Table2[[#This Row],[Rank 6M]]+Table2[[#This Row],[Rank Sharpe]])/3</f>
        <v>289.5</v>
      </c>
    </row>
    <row r="259" spans="1:48" x14ac:dyDescent="0.3">
      <c r="A259" t="s">
        <v>928</v>
      </c>
      <c r="B259" t="s">
        <v>929</v>
      </c>
      <c r="C259" t="s">
        <v>3146</v>
      </c>
      <c r="D259" t="s">
        <v>222</v>
      </c>
      <c r="E259">
        <v>16263.379143495</v>
      </c>
      <c r="F259">
        <v>1275.45</v>
      </c>
      <c r="G259">
        <v>41.404475042733097</v>
      </c>
      <c r="H259">
        <f>(Table2[[#This Row],[1Y Return vs Nifty]]-AVERAGE(Table2[1Y Return vs Nifty]))/_xlfn.STDEV.P(Table2[1Y Return vs Nifty])</f>
        <v>0.21940173323819584</v>
      </c>
      <c r="I259">
        <v>3.8647652786381599</v>
      </c>
      <c r="J259">
        <f>(Table2[[#This Row],[1M Return vs Nifty]]-AVERAGE(Table2[1M Return vs Nifty]))/_xlfn.STDEV.P(Table2[1M Return vs Nifty])</f>
        <v>0.27469489099209837</v>
      </c>
      <c r="K259">
        <v>25.015907652685499</v>
      </c>
      <c r="L259">
        <f>(Table2[[#This Row],[6M Return vs Nifty]]-AVERAGE(Table2[6M Return vs Nifty]))/_xlfn.STDEV.P(Table2[6M Return vs Nifty])</f>
        <v>0.62741881513999165</v>
      </c>
      <c r="M259">
        <v>7.3800870062839801</v>
      </c>
      <c r="N259">
        <f>(Table2[[#This Row],[1W Return vs Nifty]]-AVERAGE(Table2[1W Return vs Nifty]))/_xlfn.STDEV.P(Table2[1W Return vs Nifty])</f>
        <v>1.3637626547083948</v>
      </c>
      <c r="O259">
        <v>1250.43</v>
      </c>
      <c r="P259">
        <v>1202.8495608991</v>
      </c>
      <c r="Q259">
        <v>1031.9182801583099</v>
      </c>
      <c r="R259">
        <v>55.978856154462299</v>
      </c>
      <c r="S259" s="1">
        <f>(Table2[[#This Row],[Close Price]]-Table2[[#This Row],[20D EMA]])/Table2[[#This Row],[20D EMA]]</f>
        <v>2.0009116863798838E-2</v>
      </c>
      <c r="T259" s="1">
        <f>(Table2[[#This Row],[Close Price]]-Table2[[#This Row],[50D EMA]])/Table2[[#This Row],[50D EMA]]</f>
        <v>6.0357040033030447E-2</v>
      </c>
      <c r="U259" s="1">
        <f>(Table2[[#This Row],[Close Price]]-Table2[[#This Row],[200D EMA]])/Table2[[#This Row],[200D EMA]]</f>
        <v>0.23599903647828502</v>
      </c>
      <c r="V259">
        <v>1.4698094024074799</v>
      </c>
      <c r="W259">
        <v>1265.7</v>
      </c>
      <c r="X259">
        <v>1325.9</v>
      </c>
      <c r="Y259">
        <v>1265.7</v>
      </c>
      <c r="Z259">
        <v>1325.9</v>
      </c>
      <c r="AA259">
        <v>1160.4000000000001</v>
      </c>
      <c r="AB259">
        <v>1342.1</v>
      </c>
      <c r="AC259" s="1">
        <f>(Table2[[#This Row],[Close Price]]/Table2[[#This Row],[Day Low]])-1</f>
        <v>7.7032472149798359E-3</v>
      </c>
      <c r="AD259" s="1">
        <f>(Table2[[#This Row],[Day High]]/Table2[[#This Row],[Close Price]])-1</f>
        <v>3.9554666980281539E-2</v>
      </c>
      <c r="AE259" s="1">
        <f>(Table2[[#This Row],[Close Price]]/Table2[[#This Row],[Current Week Low]])-1</f>
        <v>7.7032472149798359E-3</v>
      </c>
      <c r="AF259" s="1">
        <f>(Table2[[#This Row],[Current Week High]]/Table2[[#This Row],[Close Price]])-1</f>
        <v>3.9554666980281539E-2</v>
      </c>
      <c r="AG259" s="1">
        <f>(Table2[[#This Row],[Close Price]]/Table2[[#This Row],[Current Month Low]])-1</f>
        <v>9.914684591520162E-2</v>
      </c>
      <c r="AH259" s="1">
        <f>(Table2[[#This Row],[Current Month High]]/Table2[[#This Row],[Close Price]])-1</f>
        <v>5.2256066486338071E-2</v>
      </c>
      <c r="AI259">
        <v>5.2256066486338</v>
      </c>
      <c r="AJ259">
        <v>72.125506072874401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0.21</v>
      </c>
      <c r="AM259" t="s">
        <v>3192</v>
      </c>
      <c r="AN259">
        <v>3.38</v>
      </c>
      <c r="AO259" t="s">
        <v>3192</v>
      </c>
      <c r="AP259">
        <v>9.9788372233180003E-3</v>
      </c>
      <c r="AQ259">
        <f>(Table2[[#This Row],[Sharpe Ratio]]-AVERAGE(Table2[Sharpe Ratio]))/_xlfn.STDEV.P(Table2[Sharpe Ratio])</f>
        <v>-0.63951864563371363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1.8457594484449671</v>
      </c>
      <c r="AS259">
        <f>_xlfn.RANK.AVG(Table2[[#This Row],[1Y Return vs Nifty Z-Score]],Table2[1Y Return vs Nifty Z-Score])</f>
        <v>232</v>
      </c>
      <c r="AT259">
        <f>_xlfn.RANK.AVG(Table2[[#This Row],[6M Return vs Nifty Z-Score]],Table2[6M Return vs Nifty Z-Score])</f>
        <v>141</v>
      </c>
      <c r="AU259">
        <f>_xlfn.RANK.AVG(Table2[[#This Row],[Sharpe Ratio Z-Score]],Table2[Sharpe Ratio Z-Score])</f>
        <v>497</v>
      </c>
      <c r="AV259">
        <f>(Table2[[#This Row],[Rank 1Y]]+Table2[[#This Row],[Rank 6M]]+Table2[[#This Row],[Rank Sharpe]])/3</f>
        <v>290</v>
      </c>
    </row>
    <row r="260" spans="1:48" x14ac:dyDescent="0.3">
      <c r="A260" t="s">
        <v>172</v>
      </c>
      <c r="B260" t="s">
        <v>173</v>
      </c>
      <c r="C260" t="s">
        <v>3150</v>
      </c>
      <c r="D260" t="s">
        <v>174</v>
      </c>
      <c r="E260">
        <v>157290.13365</v>
      </c>
      <c r="F260">
        <v>5925</v>
      </c>
      <c r="G260">
        <v>42.434559444439003</v>
      </c>
      <c r="H260">
        <f>(Table2[[#This Row],[1Y Return vs Nifty]]-AVERAGE(Table2[1Y Return vs Nifty]))/_xlfn.STDEV.P(Table2[1Y Return vs Nifty])</f>
        <v>0.23641447836744128</v>
      </c>
      <c r="I260">
        <v>13.511604431203599</v>
      </c>
      <c r="J260">
        <f>(Table2[[#This Row],[1M Return vs Nifty]]-AVERAGE(Table2[1M Return vs Nifty]))/_xlfn.STDEV.P(Table2[1M Return vs Nifty])</f>
        <v>1.3741578583381613</v>
      </c>
      <c r="K260">
        <v>46.634717884587801</v>
      </c>
      <c r="L260">
        <f>(Table2[[#This Row],[6M Return vs Nifty]]-AVERAGE(Table2[6M Return vs Nifty]))/_xlfn.STDEV.P(Table2[6M Return vs Nifty])</f>
        <v>1.3411754624428238</v>
      </c>
      <c r="M260">
        <v>-0.55179176942184804</v>
      </c>
      <c r="N260">
        <f>(Table2[[#This Row],[1W Return vs Nifty]]-AVERAGE(Table2[1W Return vs Nifty]))/_xlfn.STDEV.P(Table2[1W Return vs Nifty])</f>
        <v>-0.15547549868765084</v>
      </c>
      <c r="O260">
        <v>5779.98</v>
      </c>
      <c r="P260">
        <v>5422.9715311776599</v>
      </c>
      <c r="Q260">
        <v>4584.8802264389797</v>
      </c>
      <c r="R260">
        <v>54.469360071788998</v>
      </c>
      <c r="S260" s="1">
        <f>(Table2[[#This Row],[Close Price]]-Table2[[#This Row],[20D EMA]])/Table2[[#This Row],[20D EMA]]</f>
        <v>2.5090052214713623E-2</v>
      </c>
      <c r="T260" s="1">
        <f>(Table2[[#This Row],[Close Price]]-Table2[[#This Row],[50D EMA]])/Table2[[#This Row],[50D EMA]]</f>
        <v>9.2574424544935585E-2</v>
      </c>
      <c r="U260" s="1">
        <f>(Table2[[#This Row],[Close Price]]-Table2[[#This Row],[200D EMA]])/Table2[[#This Row],[200D EMA]]</f>
        <v>0.2922911193695184</v>
      </c>
      <c r="V260">
        <v>1.1686614012658301</v>
      </c>
      <c r="W260">
        <v>5909.35</v>
      </c>
      <c r="X260">
        <v>6108.4</v>
      </c>
      <c r="Y260">
        <v>5909.35</v>
      </c>
      <c r="Z260">
        <v>6108.4</v>
      </c>
      <c r="AA260">
        <v>5241.7</v>
      </c>
      <c r="AB260">
        <v>6275.85</v>
      </c>
      <c r="AC260" s="1">
        <f>(Table2[[#This Row],[Close Price]]/Table2[[#This Row],[Day Low]])-1</f>
        <v>2.6483454187007371E-3</v>
      </c>
      <c r="AD260" s="1">
        <f>(Table2[[#This Row],[Day High]]/Table2[[#This Row],[Close Price]])-1</f>
        <v>3.0953586497890262E-2</v>
      </c>
      <c r="AE260" s="1">
        <f>(Table2[[#This Row],[Close Price]]/Table2[[#This Row],[Current Week Low]])-1</f>
        <v>2.6483454187007371E-3</v>
      </c>
      <c r="AF260" s="1">
        <f>(Table2[[#This Row],[Current Week High]]/Table2[[#This Row],[Close Price]])-1</f>
        <v>3.0953586497890262E-2</v>
      </c>
      <c r="AG260" s="1">
        <f>(Table2[[#This Row],[Close Price]]/Table2[[#This Row],[Current Month Low]])-1</f>
        <v>0.13035847148825774</v>
      </c>
      <c r="AH260" s="1">
        <f>(Table2[[#This Row],[Current Month High]]/Table2[[#This Row],[Close Price]])-1</f>
        <v>5.9215189873417673E-2</v>
      </c>
      <c r="AI260">
        <v>5.9215189873417602</v>
      </c>
      <c r="AJ260">
        <v>79.801535520286393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0.14000000000000001</v>
      </c>
      <c r="AM260" t="s">
        <v>3192</v>
      </c>
      <c r="AN260">
        <v>9.11</v>
      </c>
      <c r="AO260" t="s">
        <v>3192</v>
      </c>
      <c r="AP260">
        <v>-6.6846702101920003E-3</v>
      </c>
      <c r="AQ260">
        <f>(Table2[[#This Row],[Sharpe Ratio]]-AVERAGE(Table2[Sharpe Ratio]))/_xlfn.STDEV.P(Table2[Sharpe Ratio])</f>
        <v>-0.83382536557267217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1.9624469348881033</v>
      </c>
      <c r="AS260">
        <f>_xlfn.RANK.AVG(Table2[[#This Row],[1Y Return vs Nifty Z-Score]],Table2[1Y Return vs Nifty Z-Score])</f>
        <v>227</v>
      </c>
      <c r="AT260">
        <f>_xlfn.RANK.AVG(Table2[[#This Row],[6M Return vs Nifty Z-Score]],Table2[6M Return vs Nifty Z-Score])</f>
        <v>62</v>
      </c>
      <c r="AU260">
        <f>_xlfn.RANK.AVG(Table2[[#This Row],[Sharpe Ratio Z-Score]],Table2[Sharpe Ratio Z-Score])</f>
        <v>582</v>
      </c>
      <c r="AV260">
        <f>(Table2[[#This Row],[Rank 1Y]]+Table2[[#This Row],[Rank 6M]]+Table2[[#This Row],[Rank Sharpe]])/3</f>
        <v>290.33333333333331</v>
      </c>
    </row>
    <row r="261" spans="1:48" x14ac:dyDescent="0.3">
      <c r="A261" t="s">
        <v>467</v>
      </c>
      <c r="B261" t="s">
        <v>468</v>
      </c>
      <c r="C261" t="s">
        <v>3151</v>
      </c>
      <c r="D261" t="s">
        <v>105</v>
      </c>
      <c r="E261">
        <v>46917.824594325</v>
      </c>
      <c r="F261">
        <v>119.39</v>
      </c>
      <c r="G261">
        <v>53.134495309623901</v>
      </c>
      <c r="H261">
        <f>(Table2[[#This Row],[1Y Return vs Nifty]]-AVERAGE(Table2[1Y Return vs Nifty]))/_xlfn.STDEV.P(Table2[1Y Return vs Nifty])</f>
        <v>0.41313328070266475</v>
      </c>
      <c r="I261">
        <v>-2.57778708501499</v>
      </c>
      <c r="J261">
        <f>(Table2[[#This Row],[1M Return vs Nifty]]-AVERAGE(Table2[1M Return vs Nifty]))/_xlfn.STDEV.P(Table2[1M Return vs Nifty])</f>
        <v>-0.45957128956723731</v>
      </c>
      <c r="K261">
        <v>-19.091533761331199</v>
      </c>
      <c r="L261">
        <f>(Table2[[#This Row],[6M Return vs Nifty]]-AVERAGE(Table2[6M Return vs Nifty]))/_xlfn.STDEV.P(Table2[6M Return vs Nifty])</f>
        <v>-0.82881208596286071</v>
      </c>
      <c r="M261">
        <v>2.8072476715076502</v>
      </c>
      <c r="N261">
        <f>(Table2[[#This Row],[1W Return vs Nifty]]-AVERAGE(Table2[1W Return vs Nifty]))/_xlfn.STDEV.P(Table2[1W Return vs Nifty])</f>
        <v>0.48790055656076081</v>
      </c>
      <c r="O261">
        <v>123.45</v>
      </c>
      <c r="P261">
        <v>128.526462282426</v>
      </c>
      <c r="Q261">
        <v>121.94030686235899</v>
      </c>
      <c r="R261">
        <v>40.728631159952002</v>
      </c>
      <c r="S261" s="1">
        <f>(Table2[[#This Row],[Close Price]]-Table2[[#This Row],[20D EMA]])/Table2[[#This Row],[20D EMA]]</f>
        <v>-3.2887808829485637E-2</v>
      </c>
      <c r="T261" s="1">
        <f>(Table2[[#This Row],[Close Price]]-Table2[[#This Row],[50D EMA]])/Table2[[#This Row],[50D EMA]]</f>
        <v>-7.1086234851383323E-2</v>
      </c>
      <c r="U261" s="1">
        <f>(Table2[[#This Row],[Close Price]]-Table2[[#This Row],[200D EMA]])/Table2[[#This Row],[200D EMA]]</f>
        <v>-2.091438776874386E-2</v>
      </c>
      <c r="V261">
        <v>0.51799919594959198</v>
      </c>
      <c r="W261">
        <v>118.8</v>
      </c>
      <c r="X261">
        <v>122.98</v>
      </c>
      <c r="Y261">
        <v>118.8</v>
      </c>
      <c r="Z261">
        <v>122.98</v>
      </c>
      <c r="AA261">
        <v>115.52</v>
      </c>
      <c r="AB261">
        <v>133.25</v>
      </c>
      <c r="AC261" s="1">
        <f>(Table2[[#This Row],[Close Price]]/Table2[[#This Row],[Day Low]])-1</f>
        <v>4.9663299663300631E-3</v>
      </c>
      <c r="AD261" s="1">
        <f>(Table2[[#This Row],[Day High]]/Table2[[#This Row],[Close Price]])-1</f>
        <v>3.0069520060306498E-2</v>
      </c>
      <c r="AE261" s="1">
        <f>(Table2[[#This Row],[Close Price]]/Table2[[#This Row],[Current Week Low]])-1</f>
        <v>4.9663299663300631E-3</v>
      </c>
      <c r="AF261" s="1">
        <f>(Table2[[#This Row],[Current Week High]]/Table2[[#This Row],[Close Price]])-1</f>
        <v>3.0069520060306498E-2</v>
      </c>
      <c r="AG261" s="1">
        <f>(Table2[[#This Row],[Close Price]]/Table2[[#This Row],[Current Month Low]])-1</f>
        <v>3.3500692520775699E-2</v>
      </c>
      <c r="AH261" s="1">
        <f>(Table2[[#This Row],[Current Month High]]/Table2[[#This Row],[Close Price]])-1</f>
        <v>0.11609012480107217</v>
      </c>
      <c r="AI261">
        <v>42.809280509255302</v>
      </c>
      <c r="AJ261">
        <v>88.312302839116697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-0.11</v>
      </c>
      <c r="AM261" t="s">
        <v>3191</v>
      </c>
      <c r="AN261">
        <v>-5.98</v>
      </c>
      <c r="AO261" t="s">
        <v>3191</v>
      </c>
      <c r="AP261">
        <v>0.169906631744523</v>
      </c>
      <c r="AQ261">
        <f>(Table2[[#This Row],[Sharpe Ratio]]-AVERAGE(Table2[Sharpe Ratio]))/_xlfn.STDEV.P(Table2[Sharpe Ratio])</f>
        <v>1.2253375561282114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186</v>
      </c>
      <c r="AT261">
        <f>_xlfn.RANK.AVG(Table2[[#This Row],[6M Return vs Nifty Z-Score]],Table2[6M Return vs Nifty Z-Score])</f>
        <v>606</v>
      </c>
      <c r="AU261">
        <f>_xlfn.RANK.AVG(Table2[[#This Row],[Sharpe Ratio Z-Score]],Table2[Sharpe Ratio Z-Score])</f>
        <v>86</v>
      </c>
      <c r="AV261">
        <f>(Table2[[#This Row],[Rank 1Y]]+Table2[[#This Row],[Rank 6M]]+Table2[[#This Row],[Rank Sharpe]])/3</f>
        <v>292.66666666666669</v>
      </c>
    </row>
    <row r="262" spans="1:48" x14ac:dyDescent="0.3">
      <c r="A262" t="s">
        <v>385</v>
      </c>
      <c r="B262" t="s">
        <v>386</v>
      </c>
      <c r="C262" t="s">
        <v>3152</v>
      </c>
      <c r="D262" t="s">
        <v>188</v>
      </c>
      <c r="E262">
        <v>61747.764833499998</v>
      </c>
      <c r="F262">
        <v>3950.5</v>
      </c>
      <c r="G262">
        <v>6.4325557001890896</v>
      </c>
      <c r="H262">
        <f>(Table2[[#This Row],[1Y Return vs Nifty]]-AVERAGE(Table2[1Y Return vs Nifty]))/_xlfn.STDEV.P(Table2[1Y Return vs Nifty])</f>
        <v>-0.35819011211924512</v>
      </c>
      <c r="I262">
        <v>7.9722262728960098</v>
      </c>
      <c r="J262">
        <f>(Table2[[#This Row],[1M Return vs Nifty]]-AVERAGE(Table2[1M Return vs Nifty]))/_xlfn.STDEV.P(Table2[1M Return vs Nifty])</f>
        <v>0.74282763183954781</v>
      </c>
      <c r="K262">
        <v>10.2124314161393</v>
      </c>
      <c r="L262">
        <f>(Table2[[#This Row],[6M Return vs Nifty]]-AVERAGE(Table2[6M Return vs Nifty]))/_xlfn.STDEV.P(Table2[6M Return vs Nifty])</f>
        <v>0.13867408526432612</v>
      </c>
      <c r="M262">
        <v>3.4463563455723398</v>
      </c>
      <c r="N262">
        <f>(Table2[[#This Row],[1W Return vs Nifty]]-AVERAGE(Table2[1W Return vs Nifty]))/_xlfn.STDEV.P(Table2[1W Return vs Nifty])</f>
        <v>0.61031269992070925</v>
      </c>
      <c r="O262">
        <v>3933</v>
      </c>
      <c r="P262">
        <v>3947.94808767432</v>
      </c>
      <c r="Q262">
        <v>3753.87078307617</v>
      </c>
      <c r="R262">
        <v>51.0054475443482</v>
      </c>
      <c r="S262" s="1">
        <f>(Table2[[#This Row],[Close Price]]-Table2[[#This Row],[20D EMA]])/Table2[[#This Row],[20D EMA]]</f>
        <v>4.4495296211543352E-3</v>
      </c>
      <c r="T262" s="1">
        <f>(Table2[[#This Row],[Close Price]]-Table2[[#This Row],[50D EMA]])/Table2[[#This Row],[50D EMA]]</f>
        <v>6.4638953426139037E-4</v>
      </c>
      <c r="U262" s="1">
        <f>(Table2[[#This Row],[Close Price]]-Table2[[#This Row],[200D EMA]])/Table2[[#This Row],[200D EMA]]</f>
        <v>5.2380390345428719E-2</v>
      </c>
      <c r="V262">
        <v>0.73303431401253405</v>
      </c>
      <c r="W262">
        <v>3916</v>
      </c>
      <c r="X262">
        <v>4052.25</v>
      </c>
      <c r="Y262">
        <v>3916</v>
      </c>
      <c r="Z262">
        <v>4052.25</v>
      </c>
      <c r="AA262">
        <v>3715.45</v>
      </c>
      <c r="AB262">
        <v>4083.05</v>
      </c>
      <c r="AC262" s="1">
        <f>(Table2[[#This Row],[Close Price]]/Table2[[#This Row],[Day Low]])-1</f>
        <v>8.81001021450456E-3</v>
      </c>
      <c r="AD262" s="1">
        <f>(Table2[[#This Row],[Day High]]/Table2[[#This Row],[Close Price]])-1</f>
        <v>2.5756233388178673E-2</v>
      </c>
      <c r="AE262" s="1">
        <f>(Table2[[#This Row],[Close Price]]/Table2[[#This Row],[Current Week Low]])-1</f>
        <v>8.81001021450456E-3</v>
      </c>
      <c r="AF262" s="1">
        <f>(Table2[[#This Row],[Current Week High]]/Table2[[#This Row],[Close Price]])-1</f>
        <v>2.5756233388178673E-2</v>
      </c>
      <c r="AG262" s="1">
        <f>(Table2[[#This Row],[Close Price]]/Table2[[#This Row],[Current Month Low]])-1</f>
        <v>6.3262861833694561E-2</v>
      </c>
      <c r="AH262" s="1">
        <f>(Table2[[#This Row],[Current Month High]]/Table2[[#This Row],[Close Price]])-1</f>
        <v>3.355271484622202E-2</v>
      </c>
      <c r="AI262">
        <v>25.3259081128971</v>
      </c>
      <c r="AJ262">
        <v>51.232677436643399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</v>
      </c>
      <c r="AM262" t="s">
        <v>3193</v>
      </c>
      <c r="AN262">
        <v>1.65</v>
      </c>
      <c r="AO262" t="s">
        <v>3192</v>
      </c>
      <c r="AP262">
        <v>0.11238683343226299</v>
      </c>
      <c r="AQ262">
        <f>(Table2[[#This Row],[Sharpe Ratio]]-AVERAGE(Table2[Sharpe Ratio]))/_xlfn.STDEV.P(Table2[Sharpe Ratio])</f>
        <v>0.55462141871226867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418</v>
      </c>
      <c r="AT262">
        <f>_xlfn.RANK.AVG(Table2[[#This Row],[6M Return vs Nifty Z-Score]],Table2[6M Return vs Nifty Z-Score])</f>
        <v>269</v>
      </c>
      <c r="AU262">
        <f>_xlfn.RANK.AVG(Table2[[#This Row],[Sharpe Ratio Z-Score]],Table2[Sharpe Ratio Z-Score])</f>
        <v>199</v>
      </c>
      <c r="AV262">
        <f>(Table2[[#This Row],[Rank 1Y]]+Table2[[#This Row],[Rank 6M]]+Table2[[#This Row],[Rank Sharpe]])/3</f>
        <v>295.33333333333331</v>
      </c>
    </row>
    <row r="263" spans="1:48" x14ac:dyDescent="0.3">
      <c r="A263" t="s">
        <v>1636</v>
      </c>
      <c r="B263" t="s">
        <v>1637</v>
      </c>
      <c r="C263" t="s">
        <v>3152</v>
      </c>
      <c r="D263" t="s">
        <v>188</v>
      </c>
      <c r="E263">
        <v>5627.8781701500002</v>
      </c>
      <c r="F263">
        <v>461.75</v>
      </c>
      <c r="G263">
        <v>13.2038780919089</v>
      </c>
      <c r="H263">
        <f>(Table2[[#This Row],[1Y Return vs Nifty]]-AVERAGE(Table2[1Y Return vs Nifty]))/_xlfn.STDEV.P(Table2[1Y Return vs Nifty])</f>
        <v>-0.24635579849649447</v>
      </c>
      <c r="I263">
        <v>-0.25796533400656102</v>
      </c>
      <c r="J263">
        <f>(Table2[[#This Row],[1M Return vs Nifty]]-AVERAGE(Table2[1M Return vs Nifty]))/_xlfn.STDEV.P(Table2[1M Return vs Nifty])</f>
        <v>-0.19517814837970313</v>
      </c>
      <c r="K263">
        <v>-5.1307044287108301</v>
      </c>
      <c r="L263">
        <f>(Table2[[#This Row],[6M Return vs Nifty]]-AVERAGE(Table2[6M Return vs Nifty]))/_xlfn.STDEV.P(Table2[6M Return vs Nifty])</f>
        <v>-0.36788779683090811</v>
      </c>
      <c r="M263">
        <v>3.1400573636883302</v>
      </c>
      <c r="N263">
        <f>(Table2[[#This Row],[1W Return vs Nifty]]-AVERAGE(Table2[1W Return vs Nifty]))/_xlfn.STDEV.P(Table2[1W Return vs Nifty])</f>
        <v>0.55164550230167575</v>
      </c>
      <c r="O263">
        <v>469.96</v>
      </c>
      <c r="P263">
        <v>478.84617659413601</v>
      </c>
      <c r="Q263">
        <v>440.935709334975</v>
      </c>
      <c r="R263">
        <v>43.090668720807301</v>
      </c>
      <c r="S263" s="1">
        <f>(Table2[[#This Row],[Close Price]]-Table2[[#This Row],[20D EMA]])/Table2[[#This Row],[20D EMA]]</f>
        <v>-1.7469571878457699E-2</v>
      </c>
      <c r="T263" s="1">
        <f>(Table2[[#This Row],[Close Price]]-Table2[[#This Row],[50D EMA]])/Table2[[#This Row],[50D EMA]]</f>
        <v>-3.5702857054712406E-2</v>
      </c>
      <c r="U263" s="1">
        <f>(Table2[[#This Row],[Close Price]]-Table2[[#This Row],[200D EMA]])/Table2[[#This Row],[200D EMA]]</f>
        <v>4.7204819714913505E-2</v>
      </c>
      <c r="V263">
        <v>0.85913822082366298</v>
      </c>
      <c r="W263">
        <v>460</v>
      </c>
      <c r="X263">
        <v>471.95</v>
      </c>
      <c r="Y263">
        <v>460</v>
      </c>
      <c r="Z263">
        <v>471.95</v>
      </c>
      <c r="AA263">
        <v>448.25</v>
      </c>
      <c r="AB263">
        <v>483.9</v>
      </c>
      <c r="AC263" s="1">
        <f>(Table2[[#This Row],[Close Price]]/Table2[[#This Row],[Day Low]])-1</f>
        <v>3.8043478260869623E-3</v>
      </c>
      <c r="AD263" s="1">
        <f>(Table2[[#This Row],[Day High]]/Table2[[#This Row],[Close Price]])-1</f>
        <v>2.2089875473741083E-2</v>
      </c>
      <c r="AE263" s="1">
        <f>(Table2[[#This Row],[Close Price]]/Table2[[#This Row],[Current Week Low]])-1</f>
        <v>3.8043478260869623E-3</v>
      </c>
      <c r="AF263" s="1">
        <f>(Table2[[#This Row],[Current Week High]]/Table2[[#This Row],[Close Price]])-1</f>
        <v>2.2089875473741083E-2</v>
      </c>
      <c r="AG263" s="1">
        <f>(Table2[[#This Row],[Close Price]]/Table2[[#This Row],[Current Month Low]])-1</f>
        <v>3.0117122141662067E-2</v>
      </c>
      <c r="AH263" s="1">
        <f>(Table2[[#This Row],[Current Month High]]/Table2[[#This Row],[Close Price]])-1</f>
        <v>4.7969680563075157E-2</v>
      </c>
      <c r="AI263">
        <v>17.4878180833784</v>
      </c>
      <c r="AJ263">
        <v>48.520424573817898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-0.05</v>
      </c>
      <c r="AM263" t="s">
        <v>3191</v>
      </c>
      <c r="AN263">
        <v>-3.11</v>
      </c>
      <c r="AO263" t="s">
        <v>3191</v>
      </c>
      <c r="AP263">
        <v>0.188993170535174</v>
      </c>
      <c r="AQ263">
        <f>(Table2[[#This Row],[Sharpe Ratio]]-AVERAGE(Table2[Sharpe Ratio]))/_xlfn.STDEV.P(Table2[Sharpe Ratio])</f>
        <v>1.4478983082506054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379</v>
      </c>
      <c r="AT263">
        <f>_xlfn.RANK.AVG(Table2[[#This Row],[6M Return vs Nifty Z-Score]],Table2[6M Return vs Nifty Z-Score])</f>
        <v>449</v>
      </c>
      <c r="AU263">
        <f>_xlfn.RANK.AVG(Table2[[#This Row],[Sharpe Ratio Z-Score]],Table2[Sharpe Ratio Z-Score])</f>
        <v>58</v>
      </c>
      <c r="AV263">
        <f>(Table2[[#This Row],[Rank 1Y]]+Table2[[#This Row],[Rank 6M]]+Table2[[#This Row],[Rank Sharpe]])/3</f>
        <v>295.33333333333331</v>
      </c>
    </row>
    <row r="264" spans="1:48" x14ac:dyDescent="0.3">
      <c r="A264" t="s">
        <v>461</v>
      </c>
      <c r="B264" t="s">
        <v>462</v>
      </c>
      <c r="C264" t="s">
        <v>3146</v>
      </c>
      <c r="D264" t="s">
        <v>24</v>
      </c>
      <c r="E264">
        <v>47431.118081335997</v>
      </c>
      <c r="F264">
        <v>193.39</v>
      </c>
      <c r="G264">
        <v>8.0553116558879392</v>
      </c>
      <c r="H264">
        <f>(Table2[[#This Row],[1Y Return vs Nifty]]-AVERAGE(Table2[1Y Return vs Nifty]))/_xlfn.STDEV.P(Table2[1Y Return vs Nifty])</f>
        <v>-0.33138887773927656</v>
      </c>
      <c r="I264">
        <v>9.07948607664982</v>
      </c>
      <c r="J264">
        <f>(Table2[[#This Row],[1M Return vs Nifty]]-AVERAGE(Table2[1M Return vs Nifty]))/_xlfn.STDEV.P(Table2[1M Return vs Nifty])</f>
        <v>0.86902349042131299</v>
      </c>
      <c r="K264">
        <v>14.093260474981401</v>
      </c>
      <c r="L264">
        <f>(Table2[[#This Row],[6M Return vs Nifty]]-AVERAGE(Table2[6M Return vs Nifty]))/_xlfn.STDEV.P(Table2[6M Return vs Nifty])</f>
        <v>0.26680174391350453</v>
      </c>
      <c r="M264">
        <v>4.2185219526008897</v>
      </c>
      <c r="N264">
        <f>(Table2[[#This Row],[1W Return vs Nifty]]-AVERAGE(Table2[1W Return vs Nifty]))/_xlfn.STDEV.P(Table2[1W Return vs Nifty])</f>
        <v>0.7582099994269792</v>
      </c>
      <c r="O264">
        <v>192.04</v>
      </c>
      <c r="P264">
        <v>190.91637799351</v>
      </c>
      <c r="Q264">
        <v>174.749846976014</v>
      </c>
      <c r="R264">
        <v>52.603698836244398</v>
      </c>
      <c r="S264" s="1">
        <f>(Table2[[#This Row],[Close Price]]-Table2[[#This Row],[20D EMA]])/Table2[[#This Row],[20D EMA]]</f>
        <v>7.0297854613621865E-3</v>
      </c>
      <c r="T264" s="1">
        <f>(Table2[[#This Row],[Close Price]]-Table2[[#This Row],[50D EMA]])/Table2[[#This Row],[50D EMA]]</f>
        <v>1.2956573094918435E-2</v>
      </c>
      <c r="U264" s="1">
        <f>(Table2[[#This Row],[Close Price]]-Table2[[#This Row],[200D EMA]])/Table2[[#This Row],[200D EMA]]</f>
        <v>0.10666763574645372</v>
      </c>
      <c r="V264">
        <v>1.0017220311713999</v>
      </c>
      <c r="W264">
        <v>192.75</v>
      </c>
      <c r="X264">
        <v>197.25</v>
      </c>
      <c r="Y264">
        <v>192.75</v>
      </c>
      <c r="Z264">
        <v>197.25</v>
      </c>
      <c r="AA264">
        <v>182.35</v>
      </c>
      <c r="AB264">
        <v>200.1</v>
      </c>
      <c r="AC264" s="1">
        <f>(Table2[[#This Row],[Close Price]]/Table2[[#This Row],[Day Low]])-1</f>
        <v>3.320363164721174E-3</v>
      </c>
      <c r="AD264" s="1">
        <f>(Table2[[#This Row],[Day High]]/Table2[[#This Row],[Close Price]])-1</f>
        <v>1.9959666994156855E-2</v>
      </c>
      <c r="AE264" s="1">
        <f>(Table2[[#This Row],[Close Price]]/Table2[[#This Row],[Current Week Low]])-1</f>
        <v>3.320363164721174E-3</v>
      </c>
      <c r="AF264" s="1">
        <f>(Table2[[#This Row],[Current Week High]]/Table2[[#This Row],[Close Price]])-1</f>
        <v>1.9959666994156855E-2</v>
      </c>
      <c r="AG264" s="1">
        <f>(Table2[[#This Row],[Close Price]]/Table2[[#This Row],[Current Month Low]])-1</f>
        <v>6.0542911982451209E-2</v>
      </c>
      <c r="AH264" s="1">
        <f>(Table2[[#This Row],[Current Month High]]/Table2[[#This Row],[Close Price]])-1</f>
        <v>3.4696726821448864E-2</v>
      </c>
      <c r="AI264">
        <v>6.8255856042194596</v>
      </c>
      <c r="AJ264">
        <v>40.903460837887003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-0.04</v>
      </c>
      <c r="AM264" t="s">
        <v>3191</v>
      </c>
      <c r="AN264">
        <v>-0.21</v>
      </c>
      <c r="AO264" t="s">
        <v>3191</v>
      </c>
      <c r="AP264">
        <v>9.2578292721872998E-2</v>
      </c>
      <c r="AQ264">
        <f>(Table2[[#This Row],[Sharpe Ratio]]-AVERAGE(Table2[Sharpe Ratio]))/_xlfn.STDEV.P(Table2[Sharpe Ratio])</f>
        <v>0.32364168124876963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1.88628803727129</v>
      </c>
      <c r="AS264">
        <f>_xlfn.RANK.AVG(Table2[[#This Row],[1Y Return vs Nifty Z-Score]],Table2[1Y Return vs Nifty Z-Score])</f>
        <v>406</v>
      </c>
      <c r="AT264">
        <f>_xlfn.RANK.AVG(Table2[[#This Row],[6M Return vs Nifty Z-Score]],Table2[6M Return vs Nifty Z-Score])</f>
        <v>225</v>
      </c>
      <c r="AU264">
        <f>_xlfn.RANK.AVG(Table2[[#This Row],[Sharpe Ratio Z-Score]],Table2[Sharpe Ratio Z-Score])</f>
        <v>258</v>
      </c>
      <c r="AV264">
        <f>(Table2[[#This Row],[Rank 1Y]]+Table2[[#This Row],[Rank 6M]]+Table2[[#This Row],[Rank Sharpe]])/3</f>
        <v>296.33333333333331</v>
      </c>
    </row>
    <row r="265" spans="1:48" x14ac:dyDescent="0.3">
      <c r="A265" t="s">
        <v>977</v>
      </c>
      <c r="B265" t="s">
        <v>978</v>
      </c>
      <c r="C265" t="s">
        <v>3148</v>
      </c>
      <c r="D265" t="s">
        <v>979</v>
      </c>
      <c r="E265">
        <v>14733.952772175</v>
      </c>
      <c r="F265">
        <v>766.35</v>
      </c>
      <c r="G265">
        <v>37.894975093432599</v>
      </c>
      <c r="H265">
        <f>(Table2[[#This Row],[1Y Return vs Nifty]]-AVERAGE(Table2[1Y Return vs Nifty]))/_xlfn.STDEV.P(Table2[1Y Return vs Nifty])</f>
        <v>0.16143927106551306</v>
      </c>
      <c r="I265">
        <v>2.8361313438858202</v>
      </c>
      <c r="J265">
        <f>(Table2[[#This Row],[1M Return vs Nifty]]-AVERAGE(Table2[1M Return vs Nifty]))/_xlfn.STDEV.P(Table2[1M Return vs Nifty])</f>
        <v>0.15746012628526637</v>
      </c>
      <c r="K265">
        <v>26.812172143883501</v>
      </c>
      <c r="L265">
        <f>(Table2[[#This Row],[6M Return vs Nifty]]-AVERAGE(Table2[6M Return vs Nifty]))/_xlfn.STDEV.P(Table2[6M Return vs Nifty])</f>
        <v>0.68672345342275243</v>
      </c>
      <c r="M265">
        <v>3.8548623718770898</v>
      </c>
      <c r="N265">
        <f>(Table2[[#This Row],[1W Return vs Nifty]]-AVERAGE(Table2[1W Return vs Nifty]))/_xlfn.STDEV.P(Table2[1W Return vs Nifty])</f>
        <v>0.68855619791203582</v>
      </c>
      <c r="O265">
        <v>769.29</v>
      </c>
      <c r="P265">
        <v>771.66406317155997</v>
      </c>
      <c r="Q265">
        <v>673.72978582971905</v>
      </c>
      <c r="R265">
        <v>48.567749224899302</v>
      </c>
      <c r="S265" s="1">
        <f>(Table2[[#This Row],[Close Price]]-Table2[[#This Row],[20D EMA]])/Table2[[#This Row],[20D EMA]]</f>
        <v>-3.8217057286588168E-3</v>
      </c>
      <c r="T265" s="1">
        <f>(Table2[[#This Row],[Close Price]]-Table2[[#This Row],[50D EMA]])/Table2[[#This Row],[50D EMA]]</f>
        <v>-6.8864981864245551E-3</v>
      </c>
      <c r="U265" s="1">
        <f>(Table2[[#This Row],[Close Price]]-Table2[[#This Row],[200D EMA]])/Table2[[#This Row],[200D EMA]]</f>
        <v>0.13747383018878453</v>
      </c>
      <c r="V265">
        <v>0.76185689848076099</v>
      </c>
      <c r="W265">
        <v>760.25</v>
      </c>
      <c r="X265">
        <v>774.4</v>
      </c>
      <c r="Y265">
        <v>760.25</v>
      </c>
      <c r="Z265">
        <v>774.4</v>
      </c>
      <c r="AA265">
        <v>703</v>
      </c>
      <c r="AB265">
        <v>799.95</v>
      </c>
      <c r="AC265" s="1">
        <f>(Table2[[#This Row],[Close Price]]/Table2[[#This Row],[Day Low]])-1</f>
        <v>8.0236764222294532E-3</v>
      </c>
      <c r="AD265" s="1">
        <f>(Table2[[#This Row],[Day High]]/Table2[[#This Row],[Close Price]])-1</f>
        <v>1.0504338748613451E-2</v>
      </c>
      <c r="AE265" s="1">
        <f>(Table2[[#This Row],[Close Price]]/Table2[[#This Row],[Current Week Low]])-1</f>
        <v>8.0236764222294532E-3</v>
      </c>
      <c r="AF265" s="1">
        <f>(Table2[[#This Row],[Current Week High]]/Table2[[#This Row],[Close Price]])-1</f>
        <v>1.0504338748613451E-2</v>
      </c>
      <c r="AG265" s="1">
        <f>(Table2[[#This Row],[Close Price]]/Table2[[#This Row],[Current Month Low]])-1</f>
        <v>9.0113798008534918E-2</v>
      </c>
      <c r="AH265" s="1">
        <f>(Table2[[#This Row],[Current Month High]]/Table2[[#This Row],[Close Price]])-1</f>
        <v>4.3844196515952172E-2</v>
      </c>
      <c r="AI265">
        <v>14.3994258498075</v>
      </c>
      <c r="AJ265">
        <v>71.692617900750506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-0.03</v>
      </c>
      <c r="AM265" t="s">
        <v>3191</v>
      </c>
      <c r="AN265">
        <v>2.84</v>
      </c>
      <c r="AO265" t="s">
        <v>3192</v>
      </c>
      <c r="AP265">
        <v>3.0089360696660002E-3</v>
      </c>
      <c r="AQ265">
        <f>(Table2[[#This Row],[Sharpe Ratio]]-AVERAGE(Table2[Sharpe Ratio]))/_xlfn.STDEV.P(Table2[Sharpe Ratio])</f>
        <v>-0.7207919692043212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246</v>
      </c>
      <c r="AT265">
        <f>_xlfn.RANK.AVG(Table2[[#This Row],[6M Return vs Nifty Z-Score]],Table2[6M Return vs Nifty Z-Score])</f>
        <v>130</v>
      </c>
      <c r="AU265">
        <f>_xlfn.RANK.AVG(Table2[[#This Row],[Sharpe Ratio Z-Score]],Table2[Sharpe Ratio Z-Score])</f>
        <v>513</v>
      </c>
      <c r="AV265">
        <f>(Table2[[#This Row],[Rank 1Y]]+Table2[[#This Row],[Rank 6M]]+Table2[[#This Row],[Rank Sharpe]])/3</f>
        <v>296.33333333333331</v>
      </c>
    </row>
    <row r="266" spans="1:48" x14ac:dyDescent="0.3">
      <c r="A266" t="s">
        <v>775</v>
      </c>
      <c r="B266" t="s">
        <v>776</v>
      </c>
      <c r="C266" t="s">
        <v>3145</v>
      </c>
      <c r="D266" t="s">
        <v>777</v>
      </c>
      <c r="E266">
        <v>21020.575090900002</v>
      </c>
      <c r="F266">
        <v>1497.65</v>
      </c>
      <c r="G266">
        <v>17.755592480645699</v>
      </c>
      <c r="H266">
        <f>(Table2[[#This Row],[1Y Return vs Nifty]]-AVERAGE(Table2[1Y Return vs Nifty]))/_xlfn.STDEV.P(Table2[1Y Return vs Nifty])</f>
        <v>-0.1711802530087112</v>
      </c>
      <c r="I266">
        <v>3.0579258176642901</v>
      </c>
      <c r="J266">
        <f>(Table2[[#This Row],[1M Return vs Nifty]]-AVERAGE(Table2[1M Return vs Nifty]))/_xlfn.STDEV.P(Table2[1M Return vs Nifty])</f>
        <v>0.18273833466262751</v>
      </c>
      <c r="K266">
        <v>29.260860950226</v>
      </c>
      <c r="L266">
        <f>(Table2[[#This Row],[6M Return vs Nifty]]-AVERAGE(Table2[6M Return vs Nifty]))/_xlfn.STDEV.P(Table2[6M Return vs Nifty])</f>
        <v>0.76756823137097929</v>
      </c>
      <c r="M266">
        <v>-3.4757141194805099</v>
      </c>
      <c r="N266">
        <f>(Table2[[#This Row],[1W Return vs Nifty]]-AVERAGE(Table2[1W Return vs Nifty]))/_xlfn.STDEV.P(Table2[1W Return vs Nifty])</f>
        <v>-0.71551108639508632</v>
      </c>
      <c r="O266">
        <v>1572.02</v>
      </c>
      <c r="P266">
        <v>1549.4409377105901</v>
      </c>
      <c r="Q266">
        <v>1356.58105692041</v>
      </c>
      <c r="R266">
        <v>26.539023833735399</v>
      </c>
      <c r="S266" s="1">
        <f>(Table2[[#This Row],[Close Price]]-Table2[[#This Row],[20D EMA]])/Table2[[#This Row],[20D EMA]]</f>
        <v>-4.730855841528727E-2</v>
      </c>
      <c r="T266" s="1">
        <f>(Table2[[#This Row],[Close Price]]-Table2[[#This Row],[50D EMA]])/Table2[[#This Row],[50D EMA]]</f>
        <v>-3.3425564311676724E-2</v>
      </c>
      <c r="U266" s="1">
        <f>(Table2[[#This Row],[Close Price]]-Table2[[#This Row],[200D EMA]])/Table2[[#This Row],[200D EMA]]</f>
        <v>0.10398858391833386</v>
      </c>
      <c r="V266">
        <v>0.49837958686179901</v>
      </c>
      <c r="W266">
        <v>1476.25</v>
      </c>
      <c r="X266">
        <v>1569.85</v>
      </c>
      <c r="Y266">
        <v>1476.25</v>
      </c>
      <c r="Z266">
        <v>1569.85</v>
      </c>
      <c r="AA266">
        <v>1470.05</v>
      </c>
      <c r="AB266">
        <v>1660</v>
      </c>
      <c r="AC266" s="1">
        <f>(Table2[[#This Row],[Close Price]]/Table2[[#This Row],[Day Low]])-1</f>
        <v>1.4496189669771509E-2</v>
      </c>
      <c r="AD266" s="1">
        <f>(Table2[[#This Row],[Day High]]/Table2[[#This Row],[Close Price]])-1</f>
        <v>4.8208860548192067E-2</v>
      </c>
      <c r="AE266" s="1">
        <f>(Table2[[#This Row],[Close Price]]/Table2[[#This Row],[Current Week Low]])-1</f>
        <v>1.4496189669771509E-2</v>
      </c>
      <c r="AF266" s="1">
        <f>(Table2[[#This Row],[Current Week High]]/Table2[[#This Row],[Close Price]])-1</f>
        <v>4.8208860548192067E-2</v>
      </c>
      <c r="AG266" s="1">
        <f>(Table2[[#This Row],[Close Price]]/Table2[[#This Row],[Current Month Low]])-1</f>
        <v>1.8774871603006726E-2</v>
      </c>
      <c r="AH266" s="1">
        <f>(Table2[[#This Row],[Current Month High]]/Table2[[#This Row],[Close Price]])-1</f>
        <v>0.10840316495843472</v>
      </c>
      <c r="AI266">
        <v>14.5127366207057</v>
      </c>
      <c r="AJ266">
        <v>51.560997824216898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</v>
      </c>
      <c r="AM266" t="s">
        <v>3193</v>
      </c>
      <c r="AN266">
        <v>-4.34</v>
      </c>
      <c r="AO266" t="s">
        <v>3191</v>
      </c>
      <c r="AP266">
        <v>3.5206710482474E-2</v>
      </c>
      <c r="AQ266">
        <f>(Table2[[#This Row],[Sharpe Ratio]]-AVERAGE(Table2[Sharpe Ratio]))/_xlfn.STDEV.P(Table2[Sharpe Ratio])</f>
        <v>-0.34534616582525257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-0.28173093919544329</v>
      </c>
      <c r="AS266">
        <f>_xlfn.RANK.AVG(Table2[[#This Row],[1Y Return vs Nifty Z-Score]],Table2[1Y Return vs Nifty Z-Score])</f>
        <v>352</v>
      </c>
      <c r="AT266">
        <f>_xlfn.RANK.AVG(Table2[[#This Row],[6M Return vs Nifty Z-Score]],Table2[6M Return vs Nifty Z-Score])</f>
        <v>115</v>
      </c>
      <c r="AU266">
        <f>_xlfn.RANK.AVG(Table2[[#This Row],[Sharpe Ratio Z-Score]],Table2[Sharpe Ratio Z-Score])</f>
        <v>424</v>
      </c>
      <c r="AV266">
        <f>(Table2[[#This Row],[Rank 1Y]]+Table2[[#This Row],[Rank 6M]]+Table2[[#This Row],[Rank Sharpe]])/3</f>
        <v>297</v>
      </c>
    </row>
    <row r="267" spans="1:48" x14ac:dyDescent="0.3">
      <c r="A267" t="s">
        <v>579</v>
      </c>
      <c r="B267" t="s">
        <v>580</v>
      </c>
      <c r="C267" t="s">
        <v>3162</v>
      </c>
      <c r="D267" t="s">
        <v>168</v>
      </c>
      <c r="E267">
        <v>34126.456699260001</v>
      </c>
      <c r="F267">
        <v>1013.4</v>
      </c>
      <c r="G267">
        <v>37.241726226694503</v>
      </c>
      <c r="H267">
        <f>(Table2[[#This Row],[1Y Return vs Nifty]]-AVERAGE(Table2[1Y Return vs Nifty]))/_xlfn.STDEV.P(Table2[1Y Return vs Nifty])</f>
        <v>0.15065029449487607</v>
      </c>
      <c r="I267">
        <v>-10.7685553639232</v>
      </c>
      <c r="J267">
        <f>(Table2[[#This Row],[1M Return vs Nifty]]-AVERAGE(Table2[1M Return vs Nifty]))/_xlfn.STDEV.P(Table2[1M Return vs Nifty])</f>
        <v>-1.3930839411571163</v>
      </c>
      <c r="K267">
        <v>8.2343125505440398</v>
      </c>
      <c r="L267">
        <f>(Table2[[#This Row],[6M Return vs Nifty]]-AVERAGE(Table2[6M Return vs Nifty]))/_xlfn.STDEV.P(Table2[6M Return vs Nifty])</f>
        <v>7.3365427001982994E-2</v>
      </c>
      <c r="M267">
        <v>-4.1863646570991904</v>
      </c>
      <c r="N267">
        <f>(Table2[[#This Row],[1W Return vs Nifty]]-AVERAGE(Table2[1W Return vs Nifty]))/_xlfn.STDEV.P(Table2[1W Return vs Nifty])</f>
        <v>-0.85162605247204048</v>
      </c>
      <c r="O267">
        <v>1099.03</v>
      </c>
      <c r="P267">
        <v>1080.67262397233</v>
      </c>
      <c r="Q267">
        <v>909.72061710615696</v>
      </c>
      <c r="R267">
        <v>23.188065764132599</v>
      </c>
      <c r="S267" s="1">
        <f>(Table2[[#This Row],[Close Price]]-Table2[[#This Row],[20D EMA]])/Table2[[#This Row],[20D EMA]]</f>
        <v>-7.7914160668953528E-2</v>
      </c>
      <c r="T267" s="1">
        <f>(Table2[[#This Row],[Close Price]]-Table2[[#This Row],[50D EMA]])/Table2[[#This Row],[50D EMA]]</f>
        <v>-6.2250696908606545E-2</v>
      </c>
      <c r="U267" s="1">
        <f>(Table2[[#This Row],[Close Price]]-Table2[[#This Row],[200D EMA]])/Table2[[#This Row],[200D EMA]]</f>
        <v>0.11396837770221105</v>
      </c>
      <c r="V267">
        <v>0.38342379690190498</v>
      </c>
      <c r="W267">
        <v>1010.7</v>
      </c>
      <c r="X267">
        <v>1044.7</v>
      </c>
      <c r="Y267">
        <v>1010.7</v>
      </c>
      <c r="Z267">
        <v>1044.7</v>
      </c>
      <c r="AA267">
        <v>1010.7</v>
      </c>
      <c r="AB267">
        <v>1245.7</v>
      </c>
      <c r="AC267" s="1">
        <f>(Table2[[#This Row],[Close Price]]/Table2[[#This Row],[Day Low]])-1</f>
        <v>2.6714158504006491E-3</v>
      </c>
      <c r="AD267" s="1">
        <f>(Table2[[#This Row],[Day High]]/Table2[[#This Row],[Close Price]])-1</f>
        <v>3.0886125912769069E-2</v>
      </c>
      <c r="AE267" s="1">
        <f>(Table2[[#This Row],[Close Price]]/Table2[[#This Row],[Current Week Low]])-1</f>
        <v>2.6714158504006491E-3</v>
      </c>
      <c r="AF267" s="1">
        <f>(Table2[[#This Row],[Current Week High]]/Table2[[#This Row],[Close Price]])-1</f>
        <v>3.0886125912769069E-2</v>
      </c>
      <c r="AG267" s="1">
        <f>(Table2[[#This Row],[Close Price]]/Table2[[#This Row],[Current Month Low]])-1</f>
        <v>2.6714158504006491E-3</v>
      </c>
      <c r="AH267" s="1">
        <f>(Table2[[#This Row],[Current Month High]]/Table2[[#This Row],[Close Price]])-1</f>
        <v>0.22922834024077376</v>
      </c>
      <c r="AI267">
        <v>29.662522202486599</v>
      </c>
      <c r="AJ267">
        <v>68.227091633466102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0.13</v>
      </c>
      <c r="AM267" t="s">
        <v>3192</v>
      </c>
      <c r="AN267">
        <v>-9.23</v>
      </c>
      <c r="AO267" t="s">
        <v>3191</v>
      </c>
      <c r="AP267">
        <v>5.8958525790941997E-2</v>
      </c>
      <c r="AQ267">
        <f>(Table2[[#This Row],[Sharpe Ratio]]-AVERAGE(Table2[Sharpe Ratio]))/_xlfn.STDEV.P(Table2[Sharpe Ratio])</f>
        <v>-6.8385427301296861E-2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-2.0890796994335945</v>
      </c>
      <c r="AS267">
        <f>_xlfn.RANK.AVG(Table2[[#This Row],[1Y Return vs Nifty Z-Score]],Table2[1Y Return vs Nifty Z-Score])</f>
        <v>248</v>
      </c>
      <c r="AT267">
        <f>_xlfn.RANK.AVG(Table2[[#This Row],[6M Return vs Nifty Z-Score]],Table2[6M Return vs Nifty Z-Score])</f>
        <v>295</v>
      </c>
      <c r="AU267">
        <f>_xlfn.RANK.AVG(Table2[[#This Row],[Sharpe Ratio Z-Score]],Table2[Sharpe Ratio Z-Score])</f>
        <v>350</v>
      </c>
      <c r="AV267">
        <f>(Table2[[#This Row],[Rank 1Y]]+Table2[[#This Row],[Rank 6M]]+Table2[[#This Row],[Rank Sharpe]])/3</f>
        <v>297.66666666666669</v>
      </c>
    </row>
    <row r="268" spans="1:48" x14ac:dyDescent="0.3">
      <c r="A268" t="s">
        <v>212</v>
      </c>
      <c r="B268" t="s">
        <v>213</v>
      </c>
      <c r="C268" t="s">
        <v>3151</v>
      </c>
      <c r="D268" t="s">
        <v>57</v>
      </c>
      <c r="E268">
        <v>119459.217899995</v>
      </c>
      <c r="F268">
        <v>684.55</v>
      </c>
      <c r="G268">
        <v>55.086637654955098</v>
      </c>
      <c r="H268">
        <f>(Table2[[#This Row],[1Y Return vs Nifty]]-AVERAGE(Table2[1Y Return vs Nifty]))/_xlfn.STDEV.P(Table2[1Y Return vs Nifty])</f>
        <v>0.44537461949211382</v>
      </c>
      <c r="I268">
        <v>-9.8835113393609308</v>
      </c>
      <c r="J268">
        <f>(Table2[[#This Row],[1M Return vs Nifty]]-AVERAGE(Table2[1M Return vs Nifty]))/_xlfn.STDEV.P(Table2[1M Return vs Nifty])</f>
        <v>-1.2922143076856845</v>
      </c>
      <c r="K268">
        <v>6.1478277327152497E-2</v>
      </c>
      <c r="L268">
        <f>(Table2[[#This Row],[6M Return vs Nifty]]-AVERAGE(Table2[6M Return vs Nifty]))/_xlfn.STDEV.P(Table2[6M Return vs Nifty])</f>
        <v>-0.19646509221894759</v>
      </c>
      <c r="M268">
        <v>-3.9354650743894002</v>
      </c>
      <c r="N268">
        <f>(Table2[[#This Row],[1W Return vs Nifty]]-AVERAGE(Table2[1W Return vs Nifty]))/_xlfn.STDEV.P(Table2[1W Return vs Nifty])</f>
        <v>-0.80356981894873614</v>
      </c>
      <c r="O268">
        <v>709.81</v>
      </c>
      <c r="P268">
        <v>714.66879932146799</v>
      </c>
      <c r="Q268">
        <v>624.66940605698096</v>
      </c>
      <c r="R268">
        <v>36.500763150821797</v>
      </c>
      <c r="S268" s="1">
        <f>(Table2[[#This Row],[Close Price]]-Table2[[#This Row],[20D EMA]])/Table2[[#This Row],[20D EMA]]</f>
        <v>-3.558698806722925E-2</v>
      </c>
      <c r="T268" s="1">
        <f>(Table2[[#This Row],[Close Price]]-Table2[[#This Row],[50D EMA]])/Table2[[#This Row],[50D EMA]]</f>
        <v>-4.2143716572017542E-2</v>
      </c>
      <c r="U268" s="1">
        <f>(Table2[[#This Row],[Close Price]]-Table2[[#This Row],[200D EMA]])/Table2[[#This Row],[200D EMA]]</f>
        <v>9.5859655303107347E-2</v>
      </c>
      <c r="V268">
        <v>0.719507302974142</v>
      </c>
      <c r="W268">
        <v>675</v>
      </c>
      <c r="X268">
        <v>697.2</v>
      </c>
      <c r="Y268">
        <v>675</v>
      </c>
      <c r="Z268">
        <v>697.2</v>
      </c>
      <c r="AA268">
        <v>662.2</v>
      </c>
      <c r="AB268">
        <v>741.45</v>
      </c>
      <c r="AC268" s="1">
        <f>(Table2[[#This Row],[Close Price]]/Table2[[#This Row],[Day Low]])-1</f>
        <v>1.4148148148148021E-2</v>
      </c>
      <c r="AD268" s="1">
        <f>(Table2[[#This Row],[Day High]]/Table2[[#This Row],[Close Price]])-1</f>
        <v>1.8479292966182337E-2</v>
      </c>
      <c r="AE268" s="1">
        <f>(Table2[[#This Row],[Close Price]]/Table2[[#This Row],[Current Week Low]])-1</f>
        <v>1.4148148148148021E-2</v>
      </c>
      <c r="AF268" s="1">
        <f>(Table2[[#This Row],[Current Week High]]/Table2[[#This Row],[Close Price]])-1</f>
        <v>1.8479292966182337E-2</v>
      </c>
      <c r="AG268" s="1">
        <f>(Table2[[#This Row],[Close Price]]/Table2[[#This Row],[Current Month Low]])-1</f>
        <v>3.3751132588341726E-2</v>
      </c>
      <c r="AH268" s="1">
        <f>(Table2[[#This Row],[Current Month High]]/Table2[[#This Row],[Close Price]])-1</f>
        <v>8.3120298005989524E-2</v>
      </c>
      <c r="AI268">
        <v>17.5808925571543</v>
      </c>
      <c r="AJ268">
        <v>96.992805755395594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0.03</v>
      </c>
      <c r="AM268" t="s">
        <v>3192</v>
      </c>
      <c r="AN268">
        <v>-3.39</v>
      </c>
      <c r="AO268" t="s">
        <v>3191</v>
      </c>
      <c r="AP268">
        <v>6.7446912191092001E-2</v>
      </c>
      <c r="AQ268">
        <f>(Table2[[#This Row],[Sharpe Ratio]]-AVERAGE(Table2[Sharpe Ratio]))/_xlfn.STDEV.P(Table2[Sharpe Ratio])</f>
        <v>3.0594365852622048E-2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175</v>
      </c>
      <c r="AT268">
        <f>_xlfn.RANK.AVG(Table2[[#This Row],[6M Return vs Nifty Z-Score]],Table2[6M Return vs Nifty Z-Score])</f>
        <v>390</v>
      </c>
      <c r="AU268">
        <f>_xlfn.RANK.AVG(Table2[[#This Row],[Sharpe Ratio Z-Score]],Table2[Sharpe Ratio Z-Score])</f>
        <v>329</v>
      </c>
      <c r="AV268">
        <f>(Table2[[#This Row],[Rank 1Y]]+Table2[[#This Row],[Rank 6M]]+Table2[[#This Row],[Rank Sharpe]])/3</f>
        <v>298</v>
      </c>
    </row>
    <row r="269" spans="1:48" x14ac:dyDescent="0.3">
      <c r="A269" t="s">
        <v>325</v>
      </c>
      <c r="B269" t="s">
        <v>326</v>
      </c>
      <c r="C269" t="s">
        <v>3159</v>
      </c>
      <c r="D269" t="s">
        <v>130</v>
      </c>
      <c r="E269">
        <v>84380.728507519903</v>
      </c>
      <c r="F269">
        <v>3034.6</v>
      </c>
      <c r="G269">
        <v>59.343720450352599</v>
      </c>
      <c r="H269">
        <f>(Table2[[#This Row],[1Y Return vs Nifty]]-AVERAGE(Table2[1Y Return vs Nifty]))/_xlfn.STDEV.P(Table2[1Y Return vs Nifty])</f>
        <v>0.51568406643864761</v>
      </c>
      <c r="I269">
        <v>7.5569356474623897</v>
      </c>
      <c r="J269">
        <f>(Table2[[#This Row],[1M Return vs Nifty]]-AVERAGE(Table2[1M Return vs Nifty]))/_xlfn.STDEV.P(Table2[1M Return vs Nifty])</f>
        <v>0.69549641213855118</v>
      </c>
      <c r="K269">
        <v>9.33269546356793</v>
      </c>
      <c r="L269">
        <f>(Table2[[#This Row],[6M Return vs Nifty]]-AVERAGE(Table2[6M Return vs Nifty]))/_xlfn.STDEV.P(Table2[6M Return vs Nifty])</f>
        <v>0.10962912963154559</v>
      </c>
      <c r="M269">
        <v>5.1418625702360199</v>
      </c>
      <c r="N269">
        <f>(Table2[[#This Row],[1W Return vs Nifty]]-AVERAGE(Table2[1W Return vs Nifty]))/_xlfn.STDEV.P(Table2[1W Return vs Nifty])</f>
        <v>0.93506271421985399</v>
      </c>
      <c r="O269">
        <v>3063.8</v>
      </c>
      <c r="P269">
        <v>3026.3723178526802</v>
      </c>
      <c r="Q269">
        <v>2715.6555224437502</v>
      </c>
      <c r="R269">
        <v>45.876855979757202</v>
      </c>
      <c r="S269" s="1">
        <f>(Table2[[#This Row],[Close Price]]-Table2[[#This Row],[20D EMA]])/Table2[[#This Row],[20D EMA]]</f>
        <v>-9.5306482146355082E-3</v>
      </c>
      <c r="T269" s="1">
        <f>(Table2[[#This Row],[Close Price]]-Table2[[#This Row],[50D EMA]])/Table2[[#This Row],[50D EMA]]</f>
        <v>2.718661579999357E-3</v>
      </c>
      <c r="U269" s="1">
        <f>(Table2[[#This Row],[Close Price]]-Table2[[#This Row],[200D EMA]])/Table2[[#This Row],[200D EMA]]</f>
        <v>0.1174465888329016</v>
      </c>
      <c r="V269">
        <v>0.78281154751134696</v>
      </c>
      <c r="W269">
        <v>3016.05</v>
      </c>
      <c r="X269">
        <v>3175.8</v>
      </c>
      <c r="Y269">
        <v>3016.05</v>
      </c>
      <c r="Z269">
        <v>3175.8</v>
      </c>
      <c r="AA269">
        <v>2833.4</v>
      </c>
      <c r="AB269">
        <v>3279.95</v>
      </c>
      <c r="AC269" s="1">
        <f>(Table2[[#This Row],[Close Price]]/Table2[[#This Row],[Day Low]])-1</f>
        <v>6.150428540640851E-3</v>
      </c>
      <c r="AD269" s="1">
        <f>(Table2[[#This Row],[Day High]]/Table2[[#This Row],[Close Price]])-1</f>
        <v>4.6530020431028829E-2</v>
      </c>
      <c r="AE269" s="1">
        <f>(Table2[[#This Row],[Close Price]]/Table2[[#This Row],[Current Week Low]])-1</f>
        <v>6.150428540640851E-3</v>
      </c>
      <c r="AF269" s="1">
        <f>(Table2[[#This Row],[Current Week High]]/Table2[[#This Row],[Close Price]])-1</f>
        <v>4.6530020431028829E-2</v>
      </c>
      <c r="AG269" s="1">
        <f>(Table2[[#This Row],[Close Price]]/Table2[[#This Row],[Current Month Low]])-1</f>
        <v>7.1010093880143899E-2</v>
      </c>
      <c r="AH269" s="1">
        <f>(Table2[[#This Row],[Current Month High]]/Table2[[#This Row],[Close Price]])-1</f>
        <v>8.0850853489751406E-2</v>
      </c>
      <c r="AI269">
        <v>12.130099518882201</v>
      </c>
      <c r="AJ269">
        <v>95.932334710743802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0.01</v>
      </c>
      <c r="AM269" t="s">
        <v>3192</v>
      </c>
      <c r="AN269">
        <v>-1.19</v>
      </c>
      <c r="AO269" t="s">
        <v>3191</v>
      </c>
      <c r="AP269">
        <v>2.8463918769152999E-2</v>
      </c>
      <c r="AQ269">
        <f>(Table2[[#This Row],[Sharpe Ratio]]-AVERAGE(Table2[Sharpe Ratio]))/_xlfn.STDEV.P(Table2[Sharpe Ratio])</f>
        <v>-0.4239712539872002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1.8319010684413981</v>
      </c>
      <c r="AS269">
        <f>_xlfn.RANK.AVG(Table2[[#This Row],[1Y Return vs Nifty Z-Score]],Table2[1Y Return vs Nifty Z-Score])</f>
        <v>160</v>
      </c>
      <c r="AT269">
        <f>_xlfn.RANK.AVG(Table2[[#This Row],[6M Return vs Nifty Z-Score]],Table2[6M Return vs Nifty Z-Score])</f>
        <v>281</v>
      </c>
      <c r="AU269">
        <f>_xlfn.RANK.AVG(Table2[[#This Row],[Sharpe Ratio Z-Score]],Table2[Sharpe Ratio Z-Score])</f>
        <v>453</v>
      </c>
      <c r="AV269">
        <f>(Table2[[#This Row],[Rank 1Y]]+Table2[[#This Row],[Rank 6M]]+Table2[[#This Row],[Rank Sharpe]])/3</f>
        <v>298</v>
      </c>
    </row>
    <row r="270" spans="1:48" x14ac:dyDescent="0.3">
      <c r="A270" t="s">
        <v>1049</v>
      </c>
      <c r="B270" t="s">
        <v>1050</v>
      </c>
      <c r="C270" t="s">
        <v>3155</v>
      </c>
      <c r="D270" t="s">
        <v>117</v>
      </c>
      <c r="E270">
        <v>12951.354838400001</v>
      </c>
      <c r="F270">
        <v>193.6</v>
      </c>
      <c r="G270">
        <v>35.856519192940297</v>
      </c>
      <c r="H270">
        <f>(Table2[[#This Row],[1Y Return vs Nifty]]-AVERAGE(Table2[1Y Return vs Nifty]))/_xlfn.STDEV.P(Table2[1Y Return vs Nifty])</f>
        <v>0.12777238839565661</v>
      </c>
      <c r="I270">
        <v>1.14789673348541</v>
      </c>
      <c r="J270">
        <f>(Table2[[#This Row],[1M Return vs Nifty]]-AVERAGE(Table2[1M Return vs Nifty]))/_xlfn.STDEV.P(Table2[1M Return vs Nifty])</f>
        <v>-3.4950196409244655E-2</v>
      </c>
      <c r="K270">
        <v>-2.1928942525753401</v>
      </c>
      <c r="L270">
        <f>(Table2[[#This Row],[6M Return vs Nifty]]-AVERAGE(Table2[6M Return vs Nifty]))/_xlfn.STDEV.P(Table2[6M Return vs Nifty])</f>
        <v>-0.27089441378912077</v>
      </c>
      <c r="M270">
        <v>-1.38728857768603</v>
      </c>
      <c r="N270">
        <f>(Table2[[#This Row],[1W Return vs Nifty]]-AVERAGE(Table2[1W Return vs Nifty]))/_xlfn.STDEV.P(Table2[1W Return vs Nifty])</f>
        <v>-0.31550298574951829</v>
      </c>
      <c r="O270">
        <v>194.12</v>
      </c>
      <c r="P270">
        <v>196.90710274049999</v>
      </c>
      <c r="Q270">
        <v>180.821720542994</v>
      </c>
      <c r="R270">
        <v>51.305624960950801</v>
      </c>
      <c r="S270" s="1">
        <f>(Table2[[#This Row],[Close Price]]-Table2[[#This Row],[20D EMA]])/Table2[[#This Row],[20D EMA]]</f>
        <v>-2.6787554090253979E-3</v>
      </c>
      <c r="T270" s="1">
        <f>(Table2[[#This Row],[Close Price]]-Table2[[#This Row],[50D EMA]])/Table2[[#This Row],[50D EMA]]</f>
        <v>-1.6795243515711902E-2</v>
      </c>
      <c r="U270" s="1">
        <f>(Table2[[#This Row],[Close Price]]-Table2[[#This Row],[200D EMA]])/Table2[[#This Row],[200D EMA]]</f>
        <v>7.0667834697257514E-2</v>
      </c>
      <c r="V270">
        <v>0.85489547374703101</v>
      </c>
      <c r="W270">
        <v>183</v>
      </c>
      <c r="X270">
        <v>195.7</v>
      </c>
      <c r="Y270">
        <v>183</v>
      </c>
      <c r="Z270">
        <v>195.7</v>
      </c>
      <c r="AA270">
        <v>183</v>
      </c>
      <c r="AB270">
        <v>224</v>
      </c>
      <c r="AC270" s="1">
        <f>(Table2[[#This Row],[Close Price]]/Table2[[#This Row],[Day Low]])-1</f>
        <v>5.7923497267759583E-2</v>
      </c>
      <c r="AD270" s="1">
        <f>(Table2[[#This Row],[Day High]]/Table2[[#This Row],[Close Price]])-1</f>
        <v>1.0847107438016534E-2</v>
      </c>
      <c r="AE270" s="1">
        <f>(Table2[[#This Row],[Close Price]]/Table2[[#This Row],[Current Week Low]])-1</f>
        <v>5.7923497267759583E-2</v>
      </c>
      <c r="AF270" s="1">
        <f>(Table2[[#This Row],[Current Week High]]/Table2[[#This Row],[Close Price]])-1</f>
        <v>1.0847107438016534E-2</v>
      </c>
      <c r="AG270" s="1">
        <f>(Table2[[#This Row],[Close Price]]/Table2[[#This Row],[Current Month Low]])-1</f>
        <v>5.7923497267759583E-2</v>
      </c>
      <c r="AH270" s="1">
        <f>(Table2[[#This Row],[Current Month High]]/Table2[[#This Row],[Close Price]])-1</f>
        <v>0.1570247933884299</v>
      </c>
      <c r="AI270">
        <v>26.441115702479301</v>
      </c>
      <c r="AJ270">
        <v>68.979663088068406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-0.14000000000000001</v>
      </c>
      <c r="AM270" t="s">
        <v>3191</v>
      </c>
      <c r="AN270">
        <v>-7.51</v>
      </c>
      <c r="AO270" t="s">
        <v>3191</v>
      </c>
      <c r="AP270">
        <v>0.10177961331348701</v>
      </c>
      <c r="AQ270">
        <f>(Table2[[#This Row],[Sharpe Ratio]]-AVERAGE(Table2[Sharpe Ratio]))/_xlfn.STDEV.P(Table2[Sharpe Ratio])</f>
        <v>0.43093472446894571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251</v>
      </c>
      <c r="AT270">
        <f>_xlfn.RANK.AVG(Table2[[#This Row],[6M Return vs Nifty Z-Score]],Table2[6M Return vs Nifty Z-Score])</f>
        <v>417</v>
      </c>
      <c r="AU270">
        <f>_xlfn.RANK.AVG(Table2[[#This Row],[Sharpe Ratio Z-Score]],Table2[Sharpe Ratio Z-Score])</f>
        <v>227</v>
      </c>
      <c r="AV270">
        <f>(Table2[[#This Row],[Rank 1Y]]+Table2[[#This Row],[Rank 6M]]+Table2[[#This Row],[Rank Sharpe]])/3</f>
        <v>298.33333333333331</v>
      </c>
    </row>
    <row r="271" spans="1:48" x14ac:dyDescent="0.3">
      <c r="A271" t="s">
        <v>761</v>
      </c>
      <c r="B271" t="s">
        <v>762</v>
      </c>
      <c r="C271" t="s">
        <v>3146</v>
      </c>
      <c r="D271" t="s">
        <v>222</v>
      </c>
      <c r="E271">
        <v>21721.71019011</v>
      </c>
      <c r="F271">
        <v>753.45</v>
      </c>
      <c r="G271">
        <v>46.481350207093399</v>
      </c>
      <c r="H271">
        <f>(Table2[[#This Row],[1Y Return vs Nifty]]-AVERAGE(Table2[1Y Return vs Nifty]))/_xlfn.STDEV.P(Table2[1Y Return vs Nifty])</f>
        <v>0.30325076840581833</v>
      </c>
      <c r="I271">
        <v>3.1597711941412001</v>
      </c>
      <c r="J271">
        <f>(Table2[[#This Row],[1M Return vs Nifty]]-AVERAGE(Table2[1M Return vs Nifty]))/_xlfn.STDEV.P(Table2[1M Return vs Nifty])</f>
        <v>0.1943457863948358</v>
      </c>
      <c r="K271">
        <v>35.480372920526698</v>
      </c>
      <c r="L271">
        <f>(Table2[[#This Row],[6M Return vs Nifty]]-AVERAGE(Table2[6M Return vs Nifty]))/_xlfn.STDEV.P(Table2[6M Return vs Nifty])</f>
        <v>0.9729087641830404</v>
      </c>
      <c r="M271">
        <v>11.4533175950912</v>
      </c>
      <c r="N271">
        <f>(Table2[[#This Row],[1W Return vs Nifty]]-AVERAGE(Table2[1W Return vs Nifty]))/_xlfn.STDEV.P(Table2[1W Return vs Nifty])</f>
        <v>2.1439318293873284</v>
      </c>
      <c r="O271">
        <v>730.97</v>
      </c>
      <c r="P271">
        <v>719.85385672665302</v>
      </c>
      <c r="Q271">
        <v>618.79906504246503</v>
      </c>
      <c r="R271">
        <v>59.712608371169402</v>
      </c>
      <c r="S271" s="1">
        <f>(Table2[[#This Row],[Close Price]]-Table2[[#This Row],[20D EMA]])/Table2[[#This Row],[20D EMA]]</f>
        <v>3.0753656100797593E-2</v>
      </c>
      <c r="T271" s="1">
        <f>(Table2[[#This Row],[Close Price]]-Table2[[#This Row],[50D EMA]])/Table2[[#This Row],[50D EMA]]</f>
        <v>4.66707831866272E-2</v>
      </c>
      <c r="U271" s="1">
        <f>(Table2[[#This Row],[Close Price]]-Table2[[#This Row],[200D EMA]])/Table2[[#This Row],[200D EMA]]</f>
        <v>0.21760041758998877</v>
      </c>
      <c r="V271">
        <v>2.0503968437895801</v>
      </c>
      <c r="W271">
        <v>750.6</v>
      </c>
      <c r="X271">
        <v>780.5</v>
      </c>
      <c r="Y271">
        <v>750.6</v>
      </c>
      <c r="Z271">
        <v>780.5</v>
      </c>
      <c r="AA271">
        <v>667.55</v>
      </c>
      <c r="AB271">
        <v>804</v>
      </c>
      <c r="AC271" s="1">
        <f>(Table2[[#This Row],[Close Price]]/Table2[[#This Row],[Day Low]])-1</f>
        <v>3.7969624300560056E-3</v>
      </c>
      <c r="AD271" s="1">
        <f>(Table2[[#This Row],[Day High]]/Table2[[#This Row],[Close Price]])-1</f>
        <v>3.590151967615629E-2</v>
      </c>
      <c r="AE271" s="1">
        <f>(Table2[[#This Row],[Close Price]]/Table2[[#This Row],[Current Week Low]])-1</f>
        <v>3.7969624300560056E-3</v>
      </c>
      <c r="AF271" s="1">
        <f>(Table2[[#This Row],[Current Week High]]/Table2[[#This Row],[Close Price]])-1</f>
        <v>3.590151967615629E-2</v>
      </c>
      <c r="AG271" s="1">
        <f>(Table2[[#This Row],[Close Price]]/Table2[[#This Row],[Current Month Low]])-1</f>
        <v>0.12867949966294678</v>
      </c>
      <c r="AH271" s="1">
        <f>(Table2[[#This Row],[Current Month High]]/Table2[[#This Row],[Close Price]])-1</f>
        <v>6.7091379653593464E-2</v>
      </c>
      <c r="AI271">
        <v>6.7091379653593401</v>
      </c>
      <c r="AJ271">
        <v>78.120567375886495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0.06</v>
      </c>
      <c r="AM271" t="s">
        <v>3192</v>
      </c>
      <c r="AN271">
        <v>3.2</v>
      </c>
      <c r="AO271" t="s">
        <v>3192</v>
      </c>
      <c r="AP271">
        <v>-1.1526588279982999E-2</v>
      </c>
      <c r="AQ271">
        <f>(Table2[[#This Row],[Sharpe Ratio]]-AVERAGE(Table2[Sharpe Ratio]))/_xlfn.STDEV.P(Table2[Sharpe Ratio])</f>
        <v>-0.89028510084198853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2.7241520475290342</v>
      </c>
      <c r="AS271">
        <f>_xlfn.RANK.AVG(Table2[[#This Row],[1Y Return vs Nifty Z-Score]],Table2[1Y Return vs Nifty Z-Score])</f>
        <v>209</v>
      </c>
      <c r="AT271">
        <f>_xlfn.RANK.AVG(Table2[[#This Row],[6M Return vs Nifty Z-Score]],Table2[6M Return vs Nifty Z-Score])</f>
        <v>89</v>
      </c>
      <c r="AU271">
        <f>_xlfn.RANK.AVG(Table2[[#This Row],[Sharpe Ratio Z-Score]],Table2[Sharpe Ratio Z-Score])</f>
        <v>599</v>
      </c>
      <c r="AV271">
        <f>(Table2[[#This Row],[Rank 1Y]]+Table2[[#This Row],[Rank 6M]]+Table2[[#This Row],[Rank Sharpe]])/3</f>
        <v>299</v>
      </c>
    </row>
    <row r="272" spans="1:48" x14ac:dyDescent="0.3">
      <c r="A272" t="s">
        <v>804</v>
      </c>
      <c r="B272" t="s">
        <v>805</v>
      </c>
      <c r="C272" t="s">
        <v>3155</v>
      </c>
      <c r="D272" t="s">
        <v>451</v>
      </c>
      <c r="E272">
        <v>19912.799310524999</v>
      </c>
      <c r="F272">
        <v>322.05</v>
      </c>
      <c r="G272">
        <v>32.114100692780902</v>
      </c>
      <c r="H272">
        <f>(Table2[[#This Row],[1Y Return vs Nifty]]-AVERAGE(Table2[1Y Return vs Nifty]))/_xlfn.STDEV.P(Table2[1Y Return vs Nifty])</f>
        <v>6.5963072571881512E-2</v>
      </c>
      <c r="I272">
        <v>13.365000445544601</v>
      </c>
      <c r="J272">
        <f>(Table2[[#This Row],[1M Return vs Nifty]]-AVERAGE(Table2[1M Return vs Nifty]))/_xlfn.STDEV.P(Table2[1M Return vs Nifty])</f>
        <v>1.3574492089507051</v>
      </c>
      <c r="K272">
        <v>16.669164042439299</v>
      </c>
      <c r="L272">
        <f>(Table2[[#This Row],[6M Return vs Nifty]]-AVERAGE(Table2[6M Return vs Nifty]))/_xlfn.STDEV.P(Table2[6M Return vs Nifty])</f>
        <v>0.3518465856213534</v>
      </c>
      <c r="M272">
        <v>10.903345184552</v>
      </c>
      <c r="N272">
        <f>(Table2[[#This Row],[1W Return vs Nifty]]-AVERAGE(Table2[1W Return vs Nifty]))/_xlfn.STDEV.P(Table2[1W Return vs Nifty])</f>
        <v>2.0385924649021478</v>
      </c>
      <c r="O272">
        <v>303.91000000000003</v>
      </c>
      <c r="P272">
        <v>301.55981338070399</v>
      </c>
      <c r="Q272">
        <v>279.42333019928998</v>
      </c>
      <c r="R272">
        <v>65.847235956552595</v>
      </c>
      <c r="S272" s="1">
        <f>(Table2[[#This Row],[Close Price]]-Table2[[#This Row],[20D EMA]])/Table2[[#This Row],[20D EMA]]</f>
        <v>5.9688723635286711E-2</v>
      </c>
      <c r="T272" s="1">
        <f>(Table2[[#This Row],[Close Price]]-Table2[[#This Row],[50D EMA]])/Table2[[#This Row],[50D EMA]]</f>
        <v>6.7947338173432958E-2</v>
      </c>
      <c r="U272" s="1">
        <f>(Table2[[#This Row],[Close Price]]-Table2[[#This Row],[200D EMA]])/Table2[[#This Row],[200D EMA]]</f>
        <v>0.15255229321870831</v>
      </c>
      <c r="V272">
        <v>2.9456128816841098</v>
      </c>
      <c r="W272">
        <v>320</v>
      </c>
      <c r="X272">
        <v>334.3</v>
      </c>
      <c r="Y272">
        <v>320</v>
      </c>
      <c r="Z272">
        <v>334.3</v>
      </c>
      <c r="AA272">
        <v>265.95</v>
      </c>
      <c r="AB272">
        <v>334.3</v>
      </c>
      <c r="AC272" s="1">
        <f>(Table2[[#This Row],[Close Price]]/Table2[[#This Row],[Day Low]])-1</f>
        <v>6.4062499999999467E-3</v>
      </c>
      <c r="AD272" s="1">
        <f>(Table2[[#This Row],[Day High]]/Table2[[#This Row],[Close Price]])-1</f>
        <v>3.8037571805620285E-2</v>
      </c>
      <c r="AE272" s="1">
        <f>(Table2[[#This Row],[Close Price]]/Table2[[#This Row],[Current Week Low]])-1</f>
        <v>6.4062499999999467E-3</v>
      </c>
      <c r="AF272" s="1">
        <f>(Table2[[#This Row],[Current Week High]]/Table2[[#This Row],[Close Price]])-1</f>
        <v>3.8037571805620285E-2</v>
      </c>
      <c r="AG272" s="1">
        <f>(Table2[[#This Row],[Close Price]]/Table2[[#This Row],[Current Month Low]])-1</f>
        <v>0.21094190637337862</v>
      </c>
      <c r="AH272" s="1">
        <f>(Table2[[#This Row],[Current Month High]]/Table2[[#This Row],[Close Price]])-1</f>
        <v>3.8037571805620285E-2</v>
      </c>
      <c r="AI272">
        <v>10.510790249961101</v>
      </c>
      <c r="AJ272">
        <v>73.331539289558606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0.01</v>
      </c>
      <c r="AM272" t="s">
        <v>3192</v>
      </c>
      <c r="AN272">
        <v>18.79</v>
      </c>
      <c r="AO272" t="s">
        <v>3192</v>
      </c>
      <c r="AP272">
        <v>3.8046199863287E-2</v>
      </c>
      <c r="AQ272">
        <f>(Table2[[#This Row],[Sharpe Ratio]]-AVERAGE(Table2[Sharpe Ratio]))/_xlfn.STDEV.P(Table2[Sharpe Ratio])</f>
        <v>-0.31223597758374494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3.5016153544623427</v>
      </c>
      <c r="AS272">
        <f>_xlfn.RANK.AVG(Table2[[#This Row],[1Y Return vs Nifty Z-Score]],Table2[1Y Return vs Nifty Z-Score])</f>
        <v>275</v>
      </c>
      <c r="AT272">
        <f>_xlfn.RANK.AVG(Table2[[#This Row],[6M Return vs Nifty Z-Score]],Table2[6M Return vs Nifty Z-Score])</f>
        <v>208</v>
      </c>
      <c r="AU272">
        <f>_xlfn.RANK.AVG(Table2[[#This Row],[Sharpe Ratio Z-Score]],Table2[Sharpe Ratio Z-Score])</f>
        <v>418</v>
      </c>
      <c r="AV272">
        <f>(Table2[[#This Row],[Rank 1Y]]+Table2[[#This Row],[Rank 6M]]+Table2[[#This Row],[Rank Sharpe]])/3</f>
        <v>300.33333333333331</v>
      </c>
    </row>
    <row r="273" spans="1:48" x14ac:dyDescent="0.3">
      <c r="A273" t="s">
        <v>786</v>
      </c>
      <c r="B273" t="s">
        <v>787</v>
      </c>
      <c r="C273" t="s">
        <v>3152</v>
      </c>
      <c r="D273" t="s">
        <v>188</v>
      </c>
      <c r="E273">
        <v>20641.219361920001</v>
      </c>
      <c r="F273">
        <v>1745.6</v>
      </c>
      <c r="G273">
        <v>23.911410922122901</v>
      </c>
      <c r="H273">
        <f>(Table2[[#This Row],[1Y Return vs Nifty]]-AVERAGE(Table2[1Y Return vs Nifty]))/_xlfn.STDEV.P(Table2[1Y Return vs Nifty])</f>
        <v>-6.9511525637125759E-2</v>
      </c>
      <c r="I273">
        <v>-7.5401164751537104</v>
      </c>
      <c r="J273">
        <f>(Table2[[#This Row],[1M Return vs Nifty]]-AVERAGE(Table2[1M Return vs Nifty]))/_xlfn.STDEV.P(Table2[1M Return vs Nifty])</f>
        <v>-1.0251345077307306</v>
      </c>
      <c r="K273">
        <v>-13.0712464409417</v>
      </c>
      <c r="L273">
        <f>(Table2[[#This Row],[6M Return vs Nifty]]-AVERAGE(Table2[6M Return vs Nifty]))/_xlfn.STDEV.P(Table2[6M Return vs Nifty])</f>
        <v>-0.6300490621189323</v>
      </c>
      <c r="M273">
        <v>-2.5808110714946801</v>
      </c>
      <c r="N273">
        <f>(Table2[[#This Row],[1W Return vs Nifty]]-AVERAGE(Table2[1W Return vs Nifty]))/_xlfn.STDEV.P(Table2[1W Return vs Nifty])</f>
        <v>-0.54410518212753134</v>
      </c>
      <c r="O273">
        <v>1786.75</v>
      </c>
      <c r="P273">
        <v>1856.0930127546501</v>
      </c>
      <c r="Q273">
        <v>1819.0772955912601</v>
      </c>
      <c r="R273">
        <v>43.491331522817198</v>
      </c>
      <c r="S273" s="1">
        <f>(Table2[[#This Row],[Close Price]]-Table2[[#This Row],[20D EMA]])/Table2[[#This Row],[20D EMA]]</f>
        <v>-2.3030642227508096E-2</v>
      </c>
      <c r="T273" s="1">
        <f>(Table2[[#This Row],[Close Price]]-Table2[[#This Row],[50D EMA]])/Table2[[#This Row],[50D EMA]]</f>
        <v>-5.9529889932976025E-2</v>
      </c>
      <c r="U273" s="1">
        <f>(Table2[[#This Row],[Close Price]]-Table2[[#This Row],[200D EMA]])/Table2[[#This Row],[200D EMA]]</f>
        <v>-4.0392618702537103E-2</v>
      </c>
      <c r="V273">
        <v>0.51494017694621697</v>
      </c>
      <c r="W273">
        <v>1740</v>
      </c>
      <c r="X273">
        <v>1784.7</v>
      </c>
      <c r="Y273">
        <v>1740</v>
      </c>
      <c r="Z273">
        <v>1784.7</v>
      </c>
      <c r="AA273">
        <v>1675.1</v>
      </c>
      <c r="AB273">
        <v>1859</v>
      </c>
      <c r="AC273" s="1">
        <f>(Table2[[#This Row],[Close Price]]/Table2[[#This Row],[Day Low]])-1</f>
        <v>3.2183908045977372E-3</v>
      </c>
      <c r="AD273" s="1">
        <f>(Table2[[#This Row],[Day High]]/Table2[[#This Row],[Close Price]])-1</f>
        <v>2.2399175068744448E-2</v>
      </c>
      <c r="AE273" s="1">
        <f>(Table2[[#This Row],[Close Price]]/Table2[[#This Row],[Current Week Low]])-1</f>
        <v>3.2183908045977372E-3</v>
      </c>
      <c r="AF273" s="1">
        <f>(Table2[[#This Row],[Current Week High]]/Table2[[#This Row],[Close Price]])-1</f>
        <v>2.2399175068744448E-2</v>
      </c>
      <c r="AG273" s="1">
        <f>(Table2[[#This Row],[Close Price]]/Table2[[#This Row],[Current Month Low]])-1</f>
        <v>4.2087039579726593E-2</v>
      </c>
      <c r="AH273" s="1">
        <f>(Table2[[#This Row],[Current Month High]]/Table2[[#This Row],[Close Price]])-1</f>
        <v>6.4963336388634385E-2</v>
      </c>
      <c r="AI273">
        <v>39.112626031163998</v>
      </c>
      <c r="AJ273">
        <v>56.788072034849698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</v>
      </c>
      <c r="AM273" t="s">
        <v>3191</v>
      </c>
      <c r="AN273">
        <v>-2.87</v>
      </c>
      <c r="AO273" t="s">
        <v>3191</v>
      </c>
      <c r="AP273">
        <v>0.18995088127376999</v>
      </c>
      <c r="AQ273">
        <f>(Table2[[#This Row],[Sharpe Ratio]]-AVERAGE(Table2[Sharpe Ratio]))/_xlfn.STDEV.P(Table2[Sharpe Ratio])</f>
        <v>1.4590658030298067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311</v>
      </c>
      <c r="AT273">
        <f>_xlfn.RANK.AVG(Table2[[#This Row],[6M Return vs Nifty Z-Score]],Table2[6M Return vs Nifty Z-Score])</f>
        <v>536</v>
      </c>
      <c r="AU273">
        <f>_xlfn.RANK.AVG(Table2[[#This Row],[Sharpe Ratio Z-Score]],Table2[Sharpe Ratio Z-Score])</f>
        <v>55</v>
      </c>
      <c r="AV273">
        <f>(Table2[[#This Row],[Rank 1Y]]+Table2[[#This Row],[Rank 6M]]+Table2[[#This Row],[Rank Sharpe]])/3</f>
        <v>300.66666666666669</v>
      </c>
    </row>
    <row r="274" spans="1:48" x14ac:dyDescent="0.3">
      <c r="A274" t="s">
        <v>1812</v>
      </c>
      <c r="B274" t="s">
        <v>1813</v>
      </c>
      <c r="C274" t="s">
        <v>3152</v>
      </c>
      <c r="D274" t="s">
        <v>188</v>
      </c>
      <c r="E274">
        <v>4293.1647075000001</v>
      </c>
      <c r="F274">
        <v>658.1</v>
      </c>
      <c r="G274">
        <v>55.443466244744897</v>
      </c>
      <c r="H274">
        <f>(Table2[[#This Row],[1Y Return vs Nifty]]-AVERAGE(Table2[1Y Return vs Nifty]))/_xlfn.STDEV.P(Table2[1Y Return vs Nifty])</f>
        <v>0.45126795584675472</v>
      </c>
      <c r="I274">
        <v>-9.30778021650063</v>
      </c>
      <c r="J274">
        <f>(Table2[[#This Row],[1M Return vs Nifty]]-AVERAGE(Table2[1M Return vs Nifty]))/_xlfn.STDEV.P(Table2[1M Return vs Nifty])</f>
        <v>-1.2265974731222999</v>
      </c>
      <c r="K274">
        <v>-0.83135260210464201</v>
      </c>
      <c r="L274">
        <f>(Table2[[#This Row],[6M Return vs Nifty]]-AVERAGE(Table2[6M Return vs Nifty]))/_xlfn.STDEV.P(Table2[6M Return vs Nifty])</f>
        <v>-0.22594238390502216</v>
      </c>
      <c r="M274">
        <v>-0.47897207454954999</v>
      </c>
      <c r="N274">
        <f>(Table2[[#This Row],[1W Return vs Nifty]]-AVERAGE(Table2[1W Return vs Nifty]))/_xlfn.STDEV.P(Table2[1W Return vs Nifty])</f>
        <v>-0.14152792562242719</v>
      </c>
      <c r="O274">
        <v>703.59</v>
      </c>
      <c r="P274">
        <v>717.28566526523696</v>
      </c>
      <c r="Q274">
        <v>642.38869800404996</v>
      </c>
      <c r="R274">
        <v>27.987371410376198</v>
      </c>
      <c r="S274" s="1">
        <f>(Table2[[#This Row],[Close Price]]-Table2[[#This Row],[20D EMA]])/Table2[[#This Row],[20D EMA]]</f>
        <v>-6.4654130956949371E-2</v>
      </c>
      <c r="T274" s="1">
        <f>(Table2[[#This Row],[Close Price]]-Table2[[#This Row],[50D EMA]])/Table2[[#This Row],[50D EMA]]</f>
        <v>-8.2513380834609781E-2</v>
      </c>
      <c r="U274" s="1">
        <f>(Table2[[#This Row],[Close Price]]-Table2[[#This Row],[200D EMA]])/Table2[[#This Row],[200D EMA]]</f>
        <v>2.4457625180465136E-2</v>
      </c>
      <c r="V274">
        <v>0.35651141588534402</v>
      </c>
      <c r="W274">
        <v>651.95000000000005</v>
      </c>
      <c r="X274">
        <v>676.95</v>
      </c>
      <c r="Y274">
        <v>651.95000000000005</v>
      </c>
      <c r="Z274">
        <v>676.95</v>
      </c>
      <c r="AA274">
        <v>643.1</v>
      </c>
      <c r="AB274">
        <v>774.9</v>
      </c>
      <c r="AC274" s="1">
        <f>(Table2[[#This Row],[Close Price]]/Table2[[#This Row],[Day Low]])-1</f>
        <v>9.4332387453024413E-3</v>
      </c>
      <c r="AD274" s="1">
        <f>(Table2[[#This Row],[Day High]]/Table2[[#This Row],[Close Price]])-1</f>
        <v>2.8643063364230503E-2</v>
      </c>
      <c r="AE274" s="1">
        <f>(Table2[[#This Row],[Close Price]]/Table2[[#This Row],[Current Week Low]])-1</f>
        <v>9.4332387453024413E-3</v>
      </c>
      <c r="AF274" s="1">
        <f>(Table2[[#This Row],[Current Week High]]/Table2[[#This Row],[Close Price]])-1</f>
        <v>2.8643063364230503E-2</v>
      </c>
      <c r="AG274" s="1">
        <f>(Table2[[#This Row],[Close Price]]/Table2[[#This Row],[Current Month Low]])-1</f>
        <v>2.332452184730216E-2</v>
      </c>
      <c r="AH274" s="1">
        <f>(Table2[[#This Row],[Current Month High]]/Table2[[#This Row],[Close Price]])-1</f>
        <v>0.17748062604467396</v>
      </c>
      <c r="AI274">
        <v>25.7255736210302</v>
      </c>
      <c r="AJ274">
        <v>87.680022814772499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0.01</v>
      </c>
      <c r="AM274" t="s">
        <v>3192</v>
      </c>
      <c r="AN274">
        <v>-9.75</v>
      </c>
      <c r="AO274" t="s">
        <v>3191</v>
      </c>
      <c r="AP274">
        <v>6.0877826181342E-2</v>
      </c>
      <c r="AQ274">
        <f>(Table2[[#This Row],[Sharpe Ratio]]-AVERAGE(Table2[Sharpe Ratio]))/_xlfn.STDEV.P(Table2[Sharpe Ratio])</f>
        <v>-4.6005207235128458E-2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171</v>
      </c>
      <c r="AT274">
        <f>_xlfn.RANK.AVG(Table2[[#This Row],[6M Return vs Nifty Z-Score]],Table2[6M Return vs Nifty Z-Score])</f>
        <v>395</v>
      </c>
      <c r="AU274">
        <f>_xlfn.RANK.AVG(Table2[[#This Row],[Sharpe Ratio Z-Score]],Table2[Sharpe Ratio Z-Score])</f>
        <v>342</v>
      </c>
      <c r="AV274">
        <f>(Table2[[#This Row],[Rank 1Y]]+Table2[[#This Row],[Rank 6M]]+Table2[[#This Row],[Rank Sharpe]])/3</f>
        <v>302.66666666666669</v>
      </c>
    </row>
    <row r="275" spans="1:48" x14ac:dyDescent="0.3">
      <c r="A275" t="s">
        <v>1883</v>
      </c>
      <c r="B275" t="s">
        <v>1884</v>
      </c>
      <c r="C275" t="s">
        <v>3155</v>
      </c>
      <c r="D275" t="s">
        <v>117</v>
      </c>
      <c r="E275">
        <v>3868.12203</v>
      </c>
      <c r="F275">
        <v>671.5</v>
      </c>
      <c r="G275">
        <v>2.9783147196996702</v>
      </c>
      <c r="H275">
        <f>(Table2[[#This Row],[1Y Return vs Nifty]]-AVERAGE(Table2[1Y Return vs Nifty]))/_xlfn.STDEV.P(Table2[1Y Return vs Nifty])</f>
        <v>-0.41523992407517779</v>
      </c>
      <c r="I275">
        <v>18.7023440518347</v>
      </c>
      <c r="J275">
        <f>(Table2[[#This Row],[1M Return vs Nifty]]-AVERAGE(Table2[1M Return vs Nifty]))/_xlfn.STDEV.P(Table2[1M Return vs Nifty])</f>
        <v>1.9657532913875602</v>
      </c>
      <c r="K275">
        <v>4.9498603494946201</v>
      </c>
      <c r="L275">
        <f>(Table2[[#This Row],[6M Return vs Nifty]]-AVERAGE(Table2[6M Return vs Nifty]))/_xlfn.STDEV.P(Table2[6M Return vs Nifty])</f>
        <v>-3.5072528930856516E-2</v>
      </c>
      <c r="M275">
        <v>6.6683349127252406E-2</v>
      </c>
      <c r="N275">
        <f>(Table2[[#This Row],[1W Return vs Nifty]]-AVERAGE(Table2[1W Return vs Nifty]))/_xlfn.STDEV.P(Table2[1W Return vs Nifty])</f>
        <v>-3.7015418346556181E-2</v>
      </c>
      <c r="O275">
        <v>659.49</v>
      </c>
      <c r="P275">
        <v>627.24535755479496</v>
      </c>
      <c r="Q275">
        <v>583.550488694362</v>
      </c>
      <c r="R275">
        <v>50.033349192346002</v>
      </c>
      <c r="S275" s="1">
        <f>(Table2[[#This Row],[Close Price]]-Table2[[#This Row],[20D EMA]])/Table2[[#This Row],[20D EMA]]</f>
        <v>1.8211041865684074E-2</v>
      </c>
      <c r="T275" s="1">
        <f>(Table2[[#This Row],[Close Price]]-Table2[[#This Row],[50D EMA]])/Table2[[#This Row],[50D EMA]]</f>
        <v>7.055395773310133E-2</v>
      </c>
      <c r="U275" s="1">
        <f>(Table2[[#This Row],[Close Price]]-Table2[[#This Row],[200D EMA]])/Table2[[#This Row],[200D EMA]]</f>
        <v>0.15071448488101957</v>
      </c>
      <c r="V275">
        <v>1.2678435601954099</v>
      </c>
      <c r="W275">
        <v>666</v>
      </c>
      <c r="X275">
        <v>703.95</v>
      </c>
      <c r="Y275">
        <v>666</v>
      </c>
      <c r="Z275">
        <v>703.95</v>
      </c>
      <c r="AA275">
        <v>600</v>
      </c>
      <c r="AB275">
        <v>729.8</v>
      </c>
      <c r="AC275" s="1">
        <f>(Table2[[#This Row],[Close Price]]/Table2[[#This Row],[Day Low]])-1</f>
        <v>8.2582582582582109E-3</v>
      </c>
      <c r="AD275" s="1">
        <f>(Table2[[#This Row],[Day High]]/Table2[[#This Row],[Close Price]])-1</f>
        <v>4.8324646314221953E-2</v>
      </c>
      <c r="AE275" s="1">
        <f>(Table2[[#This Row],[Close Price]]/Table2[[#This Row],[Current Week Low]])-1</f>
        <v>8.2582582582582109E-3</v>
      </c>
      <c r="AF275" s="1">
        <f>(Table2[[#This Row],[Current Week High]]/Table2[[#This Row],[Close Price]])-1</f>
        <v>4.8324646314221953E-2</v>
      </c>
      <c r="AG275" s="1">
        <f>(Table2[[#This Row],[Close Price]]/Table2[[#This Row],[Current Month Low]])-1</f>
        <v>0.11916666666666664</v>
      </c>
      <c r="AH275" s="1">
        <f>(Table2[[#This Row],[Current Month High]]/Table2[[#This Row],[Close Price]])-1</f>
        <v>8.6820551005212243E-2</v>
      </c>
      <c r="AI275">
        <v>8.6820551005212199</v>
      </c>
      <c r="AJ275">
        <v>45.978260869565197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0.06</v>
      </c>
      <c r="AM275" t="s">
        <v>3192</v>
      </c>
      <c r="AN275">
        <v>6.36</v>
      </c>
      <c r="AO275" t="s">
        <v>3192</v>
      </c>
      <c r="AP275">
        <v>0.13718822921172</v>
      </c>
      <c r="AQ275">
        <f>(Table2[[#This Row],[Sharpe Ratio]]-AVERAGE(Table2[Sharpe Ratio]))/_xlfn.STDEV.P(Table2[Sharpe Ratio])</f>
        <v>0.843820909458325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2.3222463294932947</v>
      </c>
      <c r="AS275">
        <f>_xlfn.RANK.AVG(Table2[[#This Row],[1Y Return vs Nifty Z-Score]],Table2[1Y Return vs Nifty Z-Score])</f>
        <v>440</v>
      </c>
      <c r="AT275">
        <f>_xlfn.RANK.AVG(Table2[[#This Row],[6M Return vs Nifty Z-Score]],Table2[6M Return vs Nifty Z-Score])</f>
        <v>330</v>
      </c>
      <c r="AU275">
        <f>_xlfn.RANK.AVG(Table2[[#This Row],[Sharpe Ratio Z-Score]],Table2[Sharpe Ratio Z-Score])</f>
        <v>138</v>
      </c>
      <c r="AV275">
        <f>(Table2[[#This Row],[Rank 1Y]]+Table2[[#This Row],[Rank 6M]]+Table2[[#This Row],[Rank Sharpe]])/3</f>
        <v>302.66666666666669</v>
      </c>
    </row>
    <row r="276" spans="1:48" x14ac:dyDescent="0.3">
      <c r="A276" t="s">
        <v>210</v>
      </c>
      <c r="B276" t="s">
        <v>211</v>
      </c>
      <c r="C276" t="s">
        <v>3146</v>
      </c>
      <c r="D276" t="s">
        <v>54</v>
      </c>
      <c r="E276">
        <v>120914.43442034999</v>
      </c>
      <c r="F276">
        <v>1438.7</v>
      </c>
      <c r="G276">
        <v>-3.5497032305719598</v>
      </c>
      <c r="H276">
        <f>(Table2[[#This Row],[1Y Return vs Nifty]]-AVERAGE(Table2[1Y Return vs Nifty]))/_xlfn.STDEV.P(Table2[1Y Return vs Nifty])</f>
        <v>-0.523055851976995</v>
      </c>
      <c r="I276">
        <v>-5.8255015585015704</v>
      </c>
      <c r="J276">
        <f>(Table2[[#This Row],[1M Return vs Nifty]]-AVERAGE(Table2[1M Return vs Nifty]))/_xlfn.STDEV.P(Table2[1M Return vs Nifty])</f>
        <v>-0.82971758677824914</v>
      </c>
      <c r="K276">
        <v>14.308044176907201</v>
      </c>
      <c r="L276">
        <f>(Table2[[#This Row],[6M Return vs Nifty]]-AVERAGE(Table2[6M Return vs Nifty]))/_xlfn.STDEV.P(Table2[6M Return vs Nifty])</f>
        <v>0.2738929433522056</v>
      </c>
      <c r="M276">
        <v>-2.8622875076179701</v>
      </c>
      <c r="N276">
        <f>(Table2[[#This Row],[1W Return vs Nifty]]-AVERAGE(Table2[1W Return vs Nifty]))/_xlfn.STDEV.P(Table2[1W Return vs Nifty])</f>
        <v>-0.59801797544331081</v>
      </c>
      <c r="O276">
        <v>1510.25</v>
      </c>
      <c r="P276">
        <v>1494.5374650577801</v>
      </c>
      <c r="Q276">
        <v>1342.9358312946599</v>
      </c>
      <c r="R276">
        <v>27.417618808892598</v>
      </c>
      <c r="S276" s="1">
        <f>(Table2[[#This Row],[Close Price]]-Table2[[#This Row],[20D EMA]])/Table2[[#This Row],[20D EMA]]</f>
        <v>-4.737626220824364E-2</v>
      </c>
      <c r="T276" s="1">
        <f>(Table2[[#This Row],[Close Price]]-Table2[[#This Row],[50D EMA]])/Table2[[#This Row],[50D EMA]]</f>
        <v>-3.7361034007682981E-2</v>
      </c>
      <c r="U276" s="1">
        <f>(Table2[[#This Row],[Close Price]]-Table2[[#This Row],[200D EMA]])/Table2[[#This Row],[200D EMA]]</f>
        <v>7.1309564071291839E-2</v>
      </c>
      <c r="V276">
        <v>0.81627154084446996</v>
      </c>
      <c r="W276">
        <v>1434.85</v>
      </c>
      <c r="X276">
        <v>1476.7</v>
      </c>
      <c r="Y276">
        <v>1434.85</v>
      </c>
      <c r="Z276">
        <v>1476.7</v>
      </c>
      <c r="AA276">
        <v>1427.5</v>
      </c>
      <c r="AB276">
        <v>1623</v>
      </c>
      <c r="AC276" s="1">
        <f>(Table2[[#This Row],[Close Price]]/Table2[[#This Row],[Day Low]])-1</f>
        <v>2.6832073038993709E-3</v>
      </c>
      <c r="AD276" s="1">
        <f>(Table2[[#This Row],[Day High]]/Table2[[#This Row],[Close Price]])-1</f>
        <v>2.641273371793984E-2</v>
      </c>
      <c r="AE276" s="1">
        <f>(Table2[[#This Row],[Close Price]]/Table2[[#This Row],[Current Week Low]])-1</f>
        <v>2.6832073038993709E-3</v>
      </c>
      <c r="AF276" s="1">
        <f>(Table2[[#This Row],[Current Week High]]/Table2[[#This Row],[Close Price]])-1</f>
        <v>2.641273371793984E-2</v>
      </c>
      <c r="AG276" s="1">
        <f>(Table2[[#This Row],[Close Price]]/Table2[[#This Row],[Current Month Low]])-1</f>
        <v>7.8458844133100225E-3</v>
      </c>
      <c r="AH276" s="1">
        <f>(Table2[[#This Row],[Current Month High]]/Table2[[#This Row],[Close Price]])-1</f>
        <v>0.12810175853200811</v>
      </c>
      <c r="AI276">
        <v>14.8258844790435</v>
      </c>
      <c r="AJ276">
        <v>42.2765031645569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0.01</v>
      </c>
      <c r="AM276" t="s">
        <v>3192</v>
      </c>
      <c r="AN276">
        <v>-5.1100000000000003</v>
      </c>
      <c r="AO276" t="s">
        <v>3191</v>
      </c>
      <c r="AP276">
        <v>0.112833278528712</v>
      </c>
      <c r="AQ276">
        <f>(Table2[[#This Row],[Sharpe Ratio]]-AVERAGE(Table2[Sharpe Ratio]))/_xlfn.STDEV.P(Table2[Sharpe Ratio])</f>
        <v>0.55982724243635396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-1.1170712284099955</v>
      </c>
      <c r="AS276">
        <f>_xlfn.RANK.AVG(Table2[[#This Row],[1Y Return vs Nifty Z-Score]],Table2[1Y Return vs Nifty Z-Score])</f>
        <v>492</v>
      </c>
      <c r="AT276">
        <f>_xlfn.RANK.AVG(Table2[[#This Row],[6M Return vs Nifty Z-Score]],Table2[6M Return vs Nifty Z-Score])</f>
        <v>220</v>
      </c>
      <c r="AU276">
        <f>_xlfn.RANK.AVG(Table2[[#This Row],[Sharpe Ratio Z-Score]],Table2[Sharpe Ratio Z-Score])</f>
        <v>198</v>
      </c>
      <c r="AV276">
        <f>(Table2[[#This Row],[Rank 1Y]]+Table2[[#This Row],[Rank 6M]]+Table2[[#This Row],[Rank Sharpe]])/3</f>
        <v>303.33333333333331</v>
      </c>
    </row>
    <row r="277" spans="1:48" x14ac:dyDescent="0.3">
      <c r="A277" t="s">
        <v>131</v>
      </c>
      <c r="B277" t="s">
        <v>132</v>
      </c>
      <c r="C277" t="s">
        <v>3153</v>
      </c>
      <c r="D277" t="s">
        <v>133</v>
      </c>
      <c r="E277">
        <v>212005.380825</v>
      </c>
      <c r="F277">
        <v>501.75</v>
      </c>
      <c r="G277">
        <v>38.5432740079466</v>
      </c>
      <c r="H277">
        <f>(Table2[[#This Row],[1Y Return vs Nifty]]-AVERAGE(Table2[1Y Return vs Nifty]))/_xlfn.STDEV.P(Table2[1Y Return vs Nifty])</f>
        <v>0.17214649484438754</v>
      </c>
      <c r="I277">
        <v>4.81193509700263</v>
      </c>
      <c r="J277">
        <f>(Table2[[#This Row],[1M Return vs Nifty]]-AVERAGE(Table2[1M Return vs Nifty]))/_xlfn.STDEV.P(Table2[1M Return vs Nifty])</f>
        <v>0.38264508303014971</v>
      </c>
      <c r="K277">
        <v>10.5739490538176</v>
      </c>
      <c r="L277">
        <f>(Table2[[#This Row],[6M Return vs Nifty]]-AVERAGE(Table2[6M Return vs Nifty]))/_xlfn.STDEV.P(Table2[6M Return vs Nifty])</f>
        <v>0.15060978451151816</v>
      </c>
      <c r="M277">
        <v>1.3605960038017699</v>
      </c>
      <c r="N277">
        <f>(Table2[[#This Row],[1W Return vs Nifty]]-AVERAGE(Table2[1W Return vs Nifty]))/_xlfn.STDEV.P(Table2[1W Return vs Nifty])</f>
        <v>0.21081508029448787</v>
      </c>
      <c r="O277">
        <v>509.16</v>
      </c>
      <c r="P277">
        <v>524.08646633719798</v>
      </c>
      <c r="Q277">
        <v>493.349066083796</v>
      </c>
      <c r="R277">
        <v>40.820181253236697</v>
      </c>
      <c r="S277" s="1">
        <f>(Table2[[#This Row],[Close Price]]-Table2[[#This Row],[20D EMA]])/Table2[[#This Row],[20D EMA]]</f>
        <v>-1.4553382041008769E-2</v>
      </c>
      <c r="T277" s="1">
        <f>(Table2[[#This Row],[Close Price]]-Table2[[#This Row],[50D EMA]])/Table2[[#This Row],[50D EMA]]</f>
        <v>-4.2619811370642531E-2</v>
      </c>
      <c r="U277" s="1">
        <f>(Table2[[#This Row],[Close Price]]-Table2[[#This Row],[200D EMA]])/Table2[[#This Row],[200D EMA]]</f>
        <v>1.7028377053372359E-2</v>
      </c>
      <c r="V277">
        <v>0.49537365768239899</v>
      </c>
      <c r="W277">
        <v>500</v>
      </c>
      <c r="X277">
        <v>521.79999999999995</v>
      </c>
      <c r="Y277">
        <v>500</v>
      </c>
      <c r="Z277">
        <v>521.79999999999995</v>
      </c>
      <c r="AA277">
        <v>490.5</v>
      </c>
      <c r="AB277">
        <v>533.54999999999995</v>
      </c>
      <c r="AC277" s="1">
        <f>(Table2[[#This Row],[Close Price]]/Table2[[#This Row],[Day Low]])-1</f>
        <v>3.5000000000000586E-3</v>
      </c>
      <c r="AD277" s="1">
        <f>(Table2[[#This Row],[Day High]]/Table2[[#This Row],[Close Price]])-1</f>
        <v>3.9960139511708848E-2</v>
      </c>
      <c r="AE277" s="1">
        <f>(Table2[[#This Row],[Close Price]]/Table2[[#This Row],[Current Week Low]])-1</f>
        <v>3.5000000000000586E-3</v>
      </c>
      <c r="AF277" s="1">
        <f>(Table2[[#This Row],[Current Week High]]/Table2[[#This Row],[Close Price]])-1</f>
        <v>3.9960139511708848E-2</v>
      </c>
      <c r="AG277" s="1">
        <f>(Table2[[#This Row],[Close Price]]/Table2[[#This Row],[Current Month Low]])-1</f>
        <v>2.2935779816513735E-2</v>
      </c>
      <c r="AH277" s="1">
        <f>(Table2[[#This Row],[Current Month High]]/Table2[[#This Row],[Close Price]])-1</f>
        <v>6.3378176382660634E-2</v>
      </c>
      <c r="AI277">
        <v>60.976581963129</v>
      </c>
      <c r="AJ277">
        <v>76.300070274068801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-0.23</v>
      </c>
      <c r="AM277" t="s">
        <v>3191</v>
      </c>
      <c r="AN277">
        <v>-4.04</v>
      </c>
      <c r="AO277" t="s">
        <v>3191</v>
      </c>
      <c r="AP277">
        <v>4.4087869092963999E-2</v>
      </c>
      <c r="AQ277">
        <f>(Table2[[#This Row],[Sharpe Ratio]]-AVERAGE(Table2[Sharpe Ratio]))/_xlfn.STDEV.P(Table2[Sharpe Ratio])</f>
        <v>-0.24178640772824703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241</v>
      </c>
      <c r="AT277">
        <f>_xlfn.RANK.AVG(Table2[[#This Row],[6M Return vs Nifty Z-Score]],Table2[6M Return vs Nifty Z-Score])</f>
        <v>266</v>
      </c>
      <c r="AU277">
        <f>_xlfn.RANK.AVG(Table2[[#This Row],[Sharpe Ratio Z-Score]],Table2[Sharpe Ratio Z-Score])</f>
        <v>405</v>
      </c>
      <c r="AV277">
        <f>(Table2[[#This Row],[Rank 1Y]]+Table2[[#This Row],[Rank 6M]]+Table2[[#This Row],[Rank Sharpe]])/3</f>
        <v>304</v>
      </c>
    </row>
    <row r="278" spans="1:48" x14ac:dyDescent="0.3">
      <c r="A278" t="s">
        <v>415</v>
      </c>
      <c r="B278" t="s">
        <v>416</v>
      </c>
      <c r="C278" t="s">
        <v>3146</v>
      </c>
      <c r="D278" t="s">
        <v>54</v>
      </c>
      <c r="E278">
        <v>55836.515358750003</v>
      </c>
      <c r="F278">
        <v>5067.3</v>
      </c>
      <c r="G278">
        <v>32.5388274545587</v>
      </c>
      <c r="H278">
        <f>(Table2[[#This Row],[1Y Return vs Nifty]]-AVERAGE(Table2[1Y Return vs Nifty]))/_xlfn.STDEV.P(Table2[1Y Return vs Nifty])</f>
        <v>7.2977806641952803E-2</v>
      </c>
      <c r="I278">
        <v>5.1277923985351803</v>
      </c>
      <c r="J278">
        <f>(Table2[[#This Row],[1M Return vs Nifty]]-AVERAGE(Table2[1M Return vs Nifty]))/_xlfn.STDEV.P(Table2[1M Return vs Nifty])</f>
        <v>0.41864375580874019</v>
      </c>
      <c r="K278">
        <v>0.34879189522621801</v>
      </c>
      <c r="L278">
        <f>(Table2[[#This Row],[6M Return vs Nifty]]-AVERAGE(Table2[6M Return vs Nifty]))/_xlfn.STDEV.P(Table2[6M Return vs Nifty])</f>
        <v>-0.18697927859477947</v>
      </c>
      <c r="M278">
        <v>1.97041073207218</v>
      </c>
      <c r="N278">
        <f>(Table2[[#This Row],[1W Return vs Nifty]]-AVERAGE(Table2[1W Return vs Nifty]))/_xlfn.STDEV.P(Table2[1W Return vs Nifty])</f>
        <v>0.32761638650315561</v>
      </c>
      <c r="O278">
        <v>5066.97</v>
      </c>
      <c r="P278">
        <v>4890.7582316423805</v>
      </c>
      <c r="Q278">
        <v>4342.4813240037502</v>
      </c>
      <c r="R278">
        <v>48.904133940539303</v>
      </c>
      <c r="S278" s="1">
        <f>(Table2[[#This Row],[Close Price]]-Table2[[#This Row],[20D EMA]])/Table2[[#This Row],[20D EMA]]</f>
        <v>6.5127679855994257E-5</v>
      </c>
      <c r="T278" s="1">
        <f>(Table2[[#This Row],[Close Price]]-Table2[[#This Row],[50D EMA]])/Table2[[#This Row],[50D EMA]]</f>
        <v>3.609701399987926E-2</v>
      </c>
      <c r="U278" s="1">
        <f>(Table2[[#This Row],[Close Price]]-Table2[[#This Row],[200D EMA]])/Table2[[#This Row],[200D EMA]]</f>
        <v>0.16691348146731236</v>
      </c>
      <c r="V278">
        <v>0.58274491835315601</v>
      </c>
      <c r="W278">
        <v>4952.95</v>
      </c>
      <c r="X278">
        <v>5170.05</v>
      </c>
      <c r="Y278">
        <v>4952.95</v>
      </c>
      <c r="Z278">
        <v>5170.05</v>
      </c>
      <c r="AA278">
        <v>4712.55</v>
      </c>
      <c r="AB278">
        <v>5465.9</v>
      </c>
      <c r="AC278" s="1">
        <f>(Table2[[#This Row],[Close Price]]/Table2[[#This Row],[Day Low]])-1</f>
        <v>2.3087251032213096E-2</v>
      </c>
      <c r="AD278" s="1">
        <f>(Table2[[#This Row],[Day High]]/Table2[[#This Row],[Close Price]])-1</f>
        <v>2.0277070629329152E-2</v>
      </c>
      <c r="AE278" s="1">
        <f>(Table2[[#This Row],[Close Price]]/Table2[[#This Row],[Current Week Low]])-1</f>
        <v>2.3087251032213096E-2</v>
      </c>
      <c r="AF278" s="1">
        <f>(Table2[[#This Row],[Current Week High]]/Table2[[#This Row],[Close Price]])-1</f>
        <v>2.0277070629329152E-2</v>
      </c>
      <c r="AG278" s="1">
        <f>(Table2[[#This Row],[Close Price]]/Table2[[#This Row],[Current Month Low]])-1</f>
        <v>7.5277715886303609E-2</v>
      </c>
      <c r="AH278" s="1">
        <f>(Table2[[#This Row],[Current Month High]]/Table2[[#This Row],[Close Price]])-1</f>
        <v>7.8661219979081487E-2</v>
      </c>
      <c r="AI278">
        <v>9.2465415507272102</v>
      </c>
      <c r="AJ278">
        <v>72.1990009175247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0.15</v>
      </c>
      <c r="AM278" t="s">
        <v>3192</v>
      </c>
      <c r="AN278">
        <v>-1.67</v>
      </c>
      <c r="AO278" t="s">
        <v>3191</v>
      </c>
      <c r="AP278">
        <v>9.2218331271101003E-2</v>
      </c>
      <c r="AQ278">
        <f>(Table2[[#This Row],[Sharpe Ratio]]-AVERAGE(Table2[Sharpe Ratio]))/_xlfn.STDEV.P(Table2[Sharpe Ratio])</f>
        <v>0.31944430989204542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0.95170298025111455</v>
      </c>
      <c r="AS278">
        <f>_xlfn.RANK.AVG(Table2[[#This Row],[1Y Return vs Nifty Z-Score]],Table2[1Y Return vs Nifty Z-Score])</f>
        <v>272</v>
      </c>
      <c r="AT278">
        <f>_xlfn.RANK.AVG(Table2[[#This Row],[6M Return vs Nifty Z-Score]],Table2[6M Return vs Nifty Z-Score])</f>
        <v>386</v>
      </c>
      <c r="AU278">
        <f>_xlfn.RANK.AVG(Table2[[#This Row],[Sharpe Ratio Z-Score]],Table2[Sharpe Ratio Z-Score])</f>
        <v>259</v>
      </c>
      <c r="AV278">
        <f>(Table2[[#This Row],[Rank 1Y]]+Table2[[#This Row],[Rank 6M]]+Table2[[#This Row],[Rank Sharpe]])/3</f>
        <v>305.66666666666669</v>
      </c>
    </row>
    <row r="279" spans="1:48" x14ac:dyDescent="0.3">
      <c r="A279" t="s">
        <v>837</v>
      </c>
      <c r="B279" t="s">
        <v>838</v>
      </c>
      <c r="C279" t="s">
        <v>3158</v>
      </c>
      <c r="D279" t="s">
        <v>283</v>
      </c>
      <c r="E279">
        <v>18912.101324114999</v>
      </c>
      <c r="F279">
        <v>866.55</v>
      </c>
      <c r="G279">
        <v>27.0566424652894</v>
      </c>
      <c r="H279">
        <f>(Table2[[#This Row],[1Y Return vs Nifty]]-AVERAGE(Table2[1Y Return vs Nifty]))/_xlfn.STDEV.P(Table2[1Y Return vs Nifty])</f>
        <v>-1.7565274895206411E-2</v>
      </c>
      <c r="I279">
        <v>1.7093501961112001</v>
      </c>
      <c r="J279">
        <f>(Table2[[#This Row],[1M Return vs Nifty]]-AVERAGE(Table2[1M Return vs Nifty]))/_xlfn.STDEV.P(Table2[1M Return vs Nifty])</f>
        <v>2.9039394407257311E-2</v>
      </c>
      <c r="K279">
        <v>-14.2597740927825</v>
      </c>
      <c r="L279">
        <f>(Table2[[#This Row],[6M Return vs Nifty]]-AVERAGE(Table2[6M Return vs Nifty]))/_xlfn.STDEV.P(Table2[6M Return vs Nifty])</f>
        <v>-0.66928894178413023</v>
      </c>
      <c r="M279">
        <v>-0.90790445833125499</v>
      </c>
      <c r="N279">
        <f>(Table2[[#This Row],[1W Return vs Nifty]]-AVERAGE(Table2[1W Return vs Nifty]))/_xlfn.STDEV.P(Table2[1W Return vs Nifty])</f>
        <v>-0.22368380080602054</v>
      </c>
      <c r="O279">
        <v>876.29</v>
      </c>
      <c r="P279">
        <v>862.003913329292</v>
      </c>
      <c r="Q279">
        <v>791.468676893007</v>
      </c>
      <c r="R279">
        <v>43.5935327631042</v>
      </c>
      <c r="S279" s="1">
        <f>(Table2[[#This Row],[Close Price]]-Table2[[#This Row],[20D EMA]])/Table2[[#This Row],[20D EMA]]</f>
        <v>-1.1115041824053692E-2</v>
      </c>
      <c r="T279" s="1">
        <f>(Table2[[#This Row],[Close Price]]-Table2[[#This Row],[50D EMA]])/Table2[[#This Row],[50D EMA]]</f>
        <v>5.2738585062215501E-3</v>
      </c>
      <c r="U279" s="1">
        <f>(Table2[[#This Row],[Close Price]]-Table2[[#This Row],[200D EMA]])/Table2[[#This Row],[200D EMA]]</f>
        <v>9.486329061275367E-2</v>
      </c>
      <c r="V279">
        <v>0.65417921995674899</v>
      </c>
      <c r="W279">
        <v>862.1</v>
      </c>
      <c r="X279">
        <v>877.95</v>
      </c>
      <c r="Y279">
        <v>862.1</v>
      </c>
      <c r="Z279">
        <v>877.95</v>
      </c>
      <c r="AA279">
        <v>815.15</v>
      </c>
      <c r="AB279">
        <v>913</v>
      </c>
      <c r="AC279" s="1">
        <f>(Table2[[#This Row],[Close Price]]/Table2[[#This Row],[Day Low]])-1</f>
        <v>5.1618141746896384E-3</v>
      </c>
      <c r="AD279" s="1">
        <f>(Table2[[#This Row],[Day High]]/Table2[[#This Row],[Close Price]])-1</f>
        <v>1.3155617102302397E-2</v>
      </c>
      <c r="AE279" s="1">
        <f>(Table2[[#This Row],[Close Price]]/Table2[[#This Row],[Current Week Low]])-1</f>
        <v>5.1618141746896384E-3</v>
      </c>
      <c r="AF279" s="1">
        <f>(Table2[[#This Row],[Current Week High]]/Table2[[#This Row],[Close Price]])-1</f>
        <v>1.3155617102302397E-2</v>
      </c>
      <c r="AG279" s="1">
        <f>(Table2[[#This Row],[Close Price]]/Table2[[#This Row],[Current Month Low]])-1</f>
        <v>6.3055879286020966E-2</v>
      </c>
      <c r="AH279" s="1">
        <f>(Table2[[#This Row],[Current Month High]]/Table2[[#This Row],[Close Price]])-1</f>
        <v>5.3603369684380731E-2</v>
      </c>
      <c r="AI279">
        <v>10.553343719346801</v>
      </c>
      <c r="AJ279">
        <v>61.941693141468797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0.02</v>
      </c>
      <c r="AM279" t="s">
        <v>3192</v>
      </c>
      <c r="AN279">
        <v>0.68</v>
      </c>
      <c r="AO279" t="s">
        <v>3192</v>
      </c>
      <c r="AP279">
        <v>0.17079188450713101</v>
      </c>
      <c r="AQ279">
        <f>(Table2[[#This Row],[Sharpe Ratio]]-AVERAGE(Table2[Sharpe Ratio]))/_xlfn.STDEV.P(Table2[Sharpe Ratio])</f>
        <v>1.2356601464535444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0.35416152337544449</v>
      </c>
      <c r="AS279">
        <f>_xlfn.RANK.AVG(Table2[[#This Row],[1Y Return vs Nifty Z-Score]],Table2[1Y Return vs Nifty Z-Score])</f>
        <v>291</v>
      </c>
      <c r="AT279">
        <f>_xlfn.RANK.AVG(Table2[[#This Row],[6M Return vs Nifty Z-Score]],Table2[6M Return vs Nifty Z-Score])</f>
        <v>543</v>
      </c>
      <c r="AU279">
        <f>_xlfn.RANK.AVG(Table2[[#This Row],[Sharpe Ratio Z-Score]],Table2[Sharpe Ratio Z-Score])</f>
        <v>83</v>
      </c>
      <c r="AV279">
        <f>(Table2[[#This Row],[Rank 1Y]]+Table2[[#This Row],[Rank 6M]]+Table2[[#This Row],[Rank Sharpe]])/3</f>
        <v>305.66666666666669</v>
      </c>
    </row>
    <row r="280" spans="1:48" x14ac:dyDescent="0.3">
      <c r="A280" t="s">
        <v>1386</v>
      </c>
      <c r="B280" t="s">
        <v>1387</v>
      </c>
      <c r="C280" t="s">
        <v>3165</v>
      </c>
      <c r="D280" t="s">
        <v>1388</v>
      </c>
      <c r="E280">
        <v>8031.3651290399903</v>
      </c>
      <c r="F280">
        <v>474.1</v>
      </c>
      <c r="G280">
        <v>-1.72937081664438</v>
      </c>
      <c r="H280">
        <f>(Table2[[#This Row],[1Y Return vs Nifty]]-AVERAGE(Table2[1Y Return vs Nifty]))/_xlfn.STDEV.P(Table2[1Y Return vs Nifty])</f>
        <v>-0.4929914695270064</v>
      </c>
      <c r="I280">
        <v>10.6410494223478</v>
      </c>
      <c r="J280">
        <f>(Table2[[#This Row],[1M Return vs Nifty]]-AVERAGE(Table2[1M Return vs Nifty]))/_xlfn.STDEV.P(Table2[1M Return vs Nifty])</f>
        <v>1.0469969221959443</v>
      </c>
      <c r="K280">
        <v>21.505276847779701</v>
      </c>
      <c r="L280">
        <f>(Table2[[#This Row],[6M Return vs Nifty]]-AVERAGE(Table2[6M Return vs Nifty]))/_xlfn.STDEV.P(Table2[6M Return vs Nifty])</f>
        <v>0.51151345095256018</v>
      </c>
      <c r="M280">
        <v>-1.2742678576533299</v>
      </c>
      <c r="N280">
        <f>(Table2[[#This Row],[1W Return vs Nifty]]-AVERAGE(Table2[1W Return vs Nifty]))/_xlfn.STDEV.P(Table2[1W Return vs Nifty])</f>
        <v>-0.29385548017695723</v>
      </c>
      <c r="O280">
        <v>485.77</v>
      </c>
      <c r="P280">
        <v>479.87869738801902</v>
      </c>
      <c r="Q280">
        <v>444.69027540252603</v>
      </c>
      <c r="R280">
        <v>34.888025504261101</v>
      </c>
      <c r="S280" s="1">
        <f>(Table2[[#This Row],[Close Price]]-Table2[[#This Row],[20D EMA]])/Table2[[#This Row],[20D EMA]]</f>
        <v>-2.4023714926817135E-2</v>
      </c>
      <c r="T280" s="1">
        <f>(Table2[[#This Row],[Close Price]]-Table2[[#This Row],[50D EMA]])/Table2[[#This Row],[50D EMA]]</f>
        <v>-1.2041996069991151E-2</v>
      </c>
      <c r="U280" s="1">
        <f>(Table2[[#This Row],[Close Price]]-Table2[[#This Row],[200D EMA]])/Table2[[#This Row],[200D EMA]]</f>
        <v>6.6135299610167592E-2</v>
      </c>
      <c r="V280">
        <v>1.3863775744682201</v>
      </c>
      <c r="W280">
        <v>472.25</v>
      </c>
      <c r="X280">
        <v>497.5</v>
      </c>
      <c r="Y280">
        <v>472.25</v>
      </c>
      <c r="Z280">
        <v>497.5</v>
      </c>
      <c r="AA280">
        <v>448.3</v>
      </c>
      <c r="AB280">
        <v>523.35</v>
      </c>
      <c r="AC280" s="1">
        <f>(Table2[[#This Row],[Close Price]]/Table2[[#This Row],[Day Low]])-1</f>
        <v>3.9174166225517393E-3</v>
      </c>
      <c r="AD280" s="1">
        <f>(Table2[[#This Row],[Day High]]/Table2[[#This Row],[Close Price]])-1</f>
        <v>4.9356675806791817E-2</v>
      </c>
      <c r="AE280" s="1">
        <f>(Table2[[#This Row],[Close Price]]/Table2[[#This Row],[Current Week Low]])-1</f>
        <v>3.9174166225517393E-3</v>
      </c>
      <c r="AF280" s="1">
        <f>(Table2[[#This Row],[Current Week High]]/Table2[[#This Row],[Close Price]])-1</f>
        <v>4.9356675806791817E-2</v>
      </c>
      <c r="AG280" s="1">
        <f>(Table2[[#This Row],[Close Price]]/Table2[[#This Row],[Current Month Low]])-1</f>
        <v>5.7550747267454794E-2</v>
      </c>
      <c r="AH280" s="1">
        <f>(Table2[[#This Row],[Current Month High]]/Table2[[#This Row],[Close Price]])-1</f>
        <v>0.10388103775574775</v>
      </c>
      <c r="AI280">
        <v>34.728960134992597</v>
      </c>
      <c r="AJ280">
        <v>48.5741146975869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-0.05</v>
      </c>
      <c r="AM280" t="s">
        <v>3191</v>
      </c>
      <c r="AN280">
        <v>2.38</v>
      </c>
      <c r="AO280" t="s">
        <v>3192</v>
      </c>
      <c r="AP280">
        <v>8.7518641761982999E-2</v>
      </c>
      <c r="AQ280">
        <f>(Table2[[#This Row],[Sharpe Ratio]]-AVERAGE(Table2[Sharpe Ratio]))/_xlfn.STDEV.P(Table2[Sharpe Ratio])</f>
        <v>0.26464304689912582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1.0363064703436666</v>
      </c>
      <c r="AS280">
        <f>_xlfn.RANK.AVG(Table2[[#This Row],[1Y Return vs Nifty Z-Score]],Table2[1Y Return vs Nifty Z-Score])</f>
        <v>478</v>
      </c>
      <c r="AT280">
        <f>_xlfn.RANK.AVG(Table2[[#This Row],[6M Return vs Nifty Z-Score]],Table2[6M Return vs Nifty Z-Score])</f>
        <v>163</v>
      </c>
      <c r="AU280">
        <f>_xlfn.RANK.AVG(Table2[[#This Row],[Sharpe Ratio Z-Score]],Table2[Sharpe Ratio Z-Score])</f>
        <v>277</v>
      </c>
      <c r="AV280">
        <f>(Table2[[#This Row],[Rank 1Y]]+Table2[[#This Row],[Rank 6M]]+Table2[[#This Row],[Rank Sharpe]])/3</f>
        <v>306</v>
      </c>
    </row>
    <row r="281" spans="1:48" x14ac:dyDescent="0.3">
      <c r="A281" t="s">
        <v>347</v>
      </c>
      <c r="B281" t="s">
        <v>348</v>
      </c>
      <c r="C281" t="s">
        <v>3160</v>
      </c>
      <c r="D281" t="s">
        <v>249</v>
      </c>
      <c r="E281">
        <v>69697.678404519902</v>
      </c>
      <c r="F281">
        <v>8172.4</v>
      </c>
      <c r="G281">
        <v>6.6304346104351497</v>
      </c>
      <c r="H281">
        <f>(Table2[[#This Row],[1Y Return vs Nifty]]-AVERAGE(Table2[1Y Return vs Nifty]))/_xlfn.STDEV.P(Table2[1Y Return vs Nifty])</f>
        <v>-0.35492196878953941</v>
      </c>
      <c r="I281">
        <v>5.7846455591662602</v>
      </c>
      <c r="J281">
        <f>(Table2[[#This Row],[1M Return vs Nifty]]-AVERAGE(Table2[1M Return vs Nifty]))/_xlfn.STDEV.P(Table2[1M Return vs Nifty])</f>
        <v>0.49350617589024759</v>
      </c>
      <c r="K281">
        <v>0.347572014782139</v>
      </c>
      <c r="L281">
        <f>(Table2[[#This Row],[6M Return vs Nifty]]-AVERAGE(Table2[6M Return vs Nifty]))/_xlfn.STDEV.P(Table2[6M Return vs Nifty])</f>
        <v>-0.18701955360374328</v>
      </c>
      <c r="M281">
        <v>3.4392288032401801</v>
      </c>
      <c r="N281">
        <f>(Table2[[#This Row],[1W Return vs Nifty]]-AVERAGE(Table2[1W Return vs Nifty]))/_xlfn.STDEV.P(Table2[1W Return vs Nifty])</f>
        <v>0.60894752093132176</v>
      </c>
      <c r="O281">
        <v>8228.82</v>
      </c>
      <c r="P281">
        <v>8088.30890639257</v>
      </c>
      <c r="Q281">
        <v>7442.0578790152904</v>
      </c>
      <c r="R281">
        <v>43.972037580375201</v>
      </c>
      <c r="S281" s="1">
        <f>(Table2[[#This Row],[Close Price]]-Table2[[#This Row],[20D EMA]])/Table2[[#This Row],[20D EMA]]</f>
        <v>-6.8563901021045639E-3</v>
      </c>
      <c r="T281" s="1">
        <f>(Table2[[#This Row],[Close Price]]-Table2[[#This Row],[50D EMA]])/Table2[[#This Row],[50D EMA]]</f>
        <v>1.0396622406566167E-2</v>
      </c>
      <c r="U281" s="1">
        <f>(Table2[[#This Row],[Close Price]]-Table2[[#This Row],[200D EMA]])/Table2[[#This Row],[200D EMA]]</f>
        <v>9.8137119175609772E-2</v>
      </c>
      <c r="V281">
        <v>0.55514278438252795</v>
      </c>
      <c r="W281">
        <v>8155</v>
      </c>
      <c r="X281">
        <v>8470</v>
      </c>
      <c r="Y281">
        <v>8155</v>
      </c>
      <c r="Z281">
        <v>8470</v>
      </c>
      <c r="AA281">
        <v>7808</v>
      </c>
      <c r="AB281">
        <v>8560</v>
      </c>
      <c r="AC281" s="1">
        <f>(Table2[[#This Row],[Close Price]]/Table2[[#This Row],[Day Low]])-1</f>
        <v>2.1336603310850855E-3</v>
      </c>
      <c r="AD281" s="1">
        <f>(Table2[[#This Row],[Day High]]/Table2[[#This Row],[Close Price]])-1</f>
        <v>3.641525133375767E-2</v>
      </c>
      <c r="AE281" s="1">
        <f>(Table2[[#This Row],[Close Price]]/Table2[[#This Row],[Current Week Low]])-1</f>
        <v>2.1336603310850855E-3</v>
      </c>
      <c r="AF281" s="1">
        <f>(Table2[[#This Row],[Current Week High]]/Table2[[#This Row],[Close Price]])-1</f>
        <v>3.641525133375767E-2</v>
      </c>
      <c r="AG281" s="1">
        <f>(Table2[[#This Row],[Close Price]]/Table2[[#This Row],[Current Month Low]])-1</f>
        <v>4.6670081967213006E-2</v>
      </c>
      <c r="AH281" s="1">
        <f>(Table2[[#This Row],[Current Month High]]/Table2[[#This Row],[Close Price]])-1</f>
        <v>4.7427928148402021E-2</v>
      </c>
      <c r="AI281">
        <v>21.568327541481001</v>
      </c>
      <c r="AJ281">
        <v>53.4723004694835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</v>
      </c>
      <c r="AM281" t="s">
        <v>3192</v>
      </c>
      <c r="AN281">
        <v>-0.74</v>
      </c>
      <c r="AO281" t="s">
        <v>3191</v>
      </c>
      <c r="AP281">
        <v>0.14826987470686301</v>
      </c>
      <c r="AQ281">
        <f>(Table2[[#This Row],[Sharpe Ratio]]-AVERAGE(Table2[Sharpe Ratio]))/_xlfn.STDEV.P(Table2[Sharpe Ratio])</f>
        <v>0.97303969465581897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1.5335518690841055</v>
      </c>
      <c r="AS281">
        <f>_xlfn.RANK.AVG(Table2[[#This Row],[1Y Return vs Nifty Z-Score]],Table2[1Y Return vs Nifty Z-Score])</f>
        <v>417</v>
      </c>
      <c r="AT281">
        <f>_xlfn.RANK.AVG(Table2[[#This Row],[6M Return vs Nifty Z-Score]],Table2[6M Return vs Nifty Z-Score])</f>
        <v>387</v>
      </c>
      <c r="AU281">
        <f>_xlfn.RANK.AVG(Table2[[#This Row],[Sharpe Ratio Z-Score]],Table2[Sharpe Ratio Z-Score])</f>
        <v>115</v>
      </c>
      <c r="AV281">
        <f>(Table2[[#This Row],[Rank 1Y]]+Table2[[#This Row],[Rank 6M]]+Table2[[#This Row],[Rank Sharpe]])/3</f>
        <v>306.33333333333331</v>
      </c>
    </row>
    <row r="282" spans="1:48" x14ac:dyDescent="0.3">
      <c r="A282" t="s">
        <v>374</v>
      </c>
      <c r="B282" t="s">
        <v>375</v>
      </c>
      <c r="C282" t="s">
        <v>3157</v>
      </c>
      <c r="D282" t="s">
        <v>92</v>
      </c>
      <c r="E282">
        <v>64225.70510616</v>
      </c>
      <c r="F282">
        <v>310.05</v>
      </c>
      <c r="G282">
        <v>58.4651730651143</v>
      </c>
      <c r="H282">
        <f>(Table2[[#This Row],[1Y Return vs Nifty]]-AVERAGE(Table2[1Y Return vs Nifty]))/_xlfn.STDEV.P(Table2[1Y Return vs Nifty])</f>
        <v>0.50117408771819372</v>
      </c>
      <c r="I282">
        <v>-1.8446442426804599</v>
      </c>
      <c r="J282">
        <f>(Table2[[#This Row],[1M Return vs Nifty]]-AVERAGE(Table2[1M Return vs Nifty]))/_xlfn.STDEV.P(Table2[1M Return vs Nifty])</f>
        <v>-0.37601403395493782</v>
      </c>
      <c r="K282">
        <v>16.226124501686101</v>
      </c>
      <c r="L282">
        <f>(Table2[[#This Row],[6M Return vs Nifty]]-AVERAGE(Table2[6M Return vs Nifty]))/_xlfn.STDEV.P(Table2[6M Return vs Nifty])</f>
        <v>0.33721939689826874</v>
      </c>
      <c r="M282">
        <v>0.175702238568504</v>
      </c>
      <c r="N282">
        <f>(Table2[[#This Row],[1W Return vs Nifty]]-AVERAGE(Table2[1W Return vs Nifty]))/_xlfn.STDEV.P(Table2[1W Return vs Nifty])</f>
        <v>-1.6134406298401634E-2</v>
      </c>
      <c r="O282">
        <v>324.63</v>
      </c>
      <c r="P282">
        <v>324.38957500613202</v>
      </c>
      <c r="Q282">
        <v>280.25366767173301</v>
      </c>
      <c r="R282">
        <v>31.605299302802599</v>
      </c>
      <c r="S282" s="1">
        <f>(Table2[[#This Row],[Close Price]]-Table2[[#This Row],[20D EMA]])/Table2[[#This Row],[20D EMA]]</f>
        <v>-4.4912669808705244E-2</v>
      </c>
      <c r="T282" s="1">
        <f>(Table2[[#This Row],[Close Price]]-Table2[[#This Row],[50D EMA]])/Table2[[#This Row],[50D EMA]]</f>
        <v>-4.4204796056904555E-2</v>
      </c>
      <c r="U282" s="1">
        <f>(Table2[[#This Row],[Close Price]]-Table2[[#This Row],[200D EMA]])/Table2[[#This Row],[200D EMA]]</f>
        <v>0.10631915213030527</v>
      </c>
      <c r="V282">
        <v>0.81990876795684298</v>
      </c>
      <c r="W282">
        <v>308.55</v>
      </c>
      <c r="X282">
        <v>322.25</v>
      </c>
      <c r="Y282">
        <v>308.55</v>
      </c>
      <c r="Z282">
        <v>322.25</v>
      </c>
      <c r="AA282">
        <v>308.25</v>
      </c>
      <c r="AB282">
        <v>351</v>
      </c>
      <c r="AC282" s="1">
        <f>(Table2[[#This Row],[Close Price]]/Table2[[#This Row],[Day Low]])-1</f>
        <v>4.8614487117160099E-3</v>
      </c>
      <c r="AD282" s="1">
        <f>(Table2[[#This Row],[Day High]]/Table2[[#This Row],[Close Price]])-1</f>
        <v>3.9348492178680861E-2</v>
      </c>
      <c r="AE282" s="1">
        <f>(Table2[[#This Row],[Close Price]]/Table2[[#This Row],[Current Week Low]])-1</f>
        <v>4.8614487117160099E-3</v>
      </c>
      <c r="AF282" s="1">
        <f>(Table2[[#This Row],[Current Week High]]/Table2[[#This Row],[Close Price]])-1</f>
        <v>3.9348492178680861E-2</v>
      </c>
      <c r="AG282" s="1">
        <f>(Table2[[#This Row],[Close Price]]/Table2[[#This Row],[Current Month Low]])-1</f>
        <v>5.839416058394109E-3</v>
      </c>
      <c r="AH282" s="1">
        <f>(Table2[[#This Row],[Current Month High]]/Table2[[#This Row],[Close Price]])-1</f>
        <v>0.13207547169811318</v>
      </c>
      <c r="AI282">
        <v>16.416706982744699</v>
      </c>
      <c r="AJ282">
        <v>91.329836470225203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-0.02</v>
      </c>
      <c r="AM282" t="s">
        <v>3191</v>
      </c>
      <c r="AN282">
        <v>-6.96</v>
      </c>
      <c r="AO282" t="s">
        <v>3191</v>
      </c>
      <c r="AQ282">
        <f>(Table2[[#This Row],[Sharpe Ratio]]-AVERAGE(Table2[Sharpe Ratio]))/_xlfn.STDEV.P(Table2[Sharpe Ratio])</f>
        <v>-0.75587800979545683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-0.30963296543233382</v>
      </c>
      <c r="AS282">
        <f>_xlfn.RANK.AVG(Table2[[#This Row],[1Y Return vs Nifty Z-Score]],Table2[1Y Return vs Nifty Z-Score])</f>
        <v>165</v>
      </c>
      <c r="AT282">
        <f>_xlfn.RANK.AVG(Table2[[#This Row],[6M Return vs Nifty Z-Score]],Table2[6M Return vs Nifty Z-Score])</f>
        <v>210</v>
      </c>
      <c r="AU282">
        <f>_xlfn.RANK.AVG(Table2[[#This Row],[Sharpe Ratio Z-Score]],Table2[Sharpe Ratio Z-Score])</f>
        <v>544.5</v>
      </c>
      <c r="AV282">
        <f>(Table2[[#This Row],[Rank 1Y]]+Table2[[#This Row],[Rank 6M]]+Table2[[#This Row],[Rank Sharpe]])/3</f>
        <v>306.5</v>
      </c>
    </row>
    <row r="283" spans="1:48" x14ac:dyDescent="0.3">
      <c r="A283" t="s">
        <v>44</v>
      </c>
      <c r="B283" t="s">
        <v>45</v>
      </c>
      <c r="C283" t="s">
        <v>3145</v>
      </c>
      <c r="D283" t="s">
        <v>21</v>
      </c>
      <c r="E283">
        <v>498902.72578564001</v>
      </c>
      <c r="F283">
        <v>1843.6</v>
      </c>
      <c r="G283">
        <v>22.274957952534098</v>
      </c>
      <c r="H283">
        <f>(Table2[[#This Row],[1Y Return vs Nifty]]-AVERAGE(Table2[1Y Return vs Nifty]))/_xlfn.STDEV.P(Table2[1Y Return vs Nifty])</f>
        <v>-9.6538978185193497E-2</v>
      </c>
      <c r="I283">
        <v>9.3378741295114693</v>
      </c>
      <c r="J283">
        <f>(Table2[[#This Row],[1M Return vs Nifty]]-AVERAGE(Table2[1M Return vs Nifty]))/_xlfn.STDEV.P(Table2[1M Return vs Nifty])</f>
        <v>0.89847231721661536</v>
      </c>
      <c r="K283">
        <v>13.872030973833301</v>
      </c>
      <c r="L283">
        <f>(Table2[[#This Row],[6M Return vs Nifty]]-AVERAGE(Table2[6M Return vs Nifty]))/_xlfn.STDEV.P(Table2[6M Return vs Nifty])</f>
        <v>0.25949773294665995</v>
      </c>
      <c r="M283">
        <v>2.0168640599031198</v>
      </c>
      <c r="N283">
        <f>(Table2[[#This Row],[1W Return vs Nifty]]-AVERAGE(Table2[1W Return vs Nifty]))/_xlfn.STDEV.P(Table2[1W Return vs Nifty])</f>
        <v>0.33651385833657987</v>
      </c>
      <c r="O283">
        <v>1819.73</v>
      </c>
      <c r="P283">
        <v>1757.12971297953</v>
      </c>
      <c r="Q283">
        <v>1572.87740777048</v>
      </c>
      <c r="R283">
        <v>57.081617565127303</v>
      </c>
      <c r="S283" s="1">
        <f>(Table2[[#This Row],[Close Price]]-Table2[[#This Row],[20D EMA]])/Table2[[#This Row],[20D EMA]]</f>
        <v>1.3117330593E-2</v>
      </c>
      <c r="T283" s="1">
        <f>(Table2[[#This Row],[Close Price]]-Table2[[#This Row],[50D EMA]])/Table2[[#This Row],[50D EMA]]</f>
        <v>4.9211100570283973E-2</v>
      </c>
      <c r="U283" s="1">
        <f>(Table2[[#This Row],[Close Price]]-Table2[[#This Row],[200D EMA]])/Table2[[#This Row],[200D EMA]]</f>
        <v>0.17211932150088124</v>
      </c>
      <c r="V283">
        <v>1.0422966517818399</v>
      </c>
      <c r="W283">
        <v>1840</v>
      </c>
      <c r="X283">
        <v>1888.5</v>
      </c>
      <c r="Y283">
        <v>1840</v>
      </c>
      <c r="Z283">
        <v>1888.5</v>
      </c>
      <c r="AA283">
        <v>1743</v>
      </c>
      <c r="AB283">
        <v>1888.5</v>
      </c>
      <c r="AC283" s="1">
        <f>(Table2[[#This Row],[Close Price]]/Table2[[#This Row],[Day Low]])-1</f>
        <v>1.9565217391304124E-3</v>
      </c>
      <c r="AD283" s="1">
        <f>(Table2[[#This Row],[Day High]]/Table2[[#This Row],[Close Price]])-1</f>
        <v>2.4354523757865065E-2</v>
      </c>
      <c r="AE283" s="1">
        <f>(Table2[[#This Row],[Close Price]]/Table2[[#This Row],[Current Week Low]])-1</f>
        <v>1.9565217391304124E-3</v>
      </c>
      <c r="AF283" s="1">
        <f>(Table2[[#This Row],[Current Week High]]/Table2[[#This Row],[Close Price]])-1</f>
        <v>2.4354523757865065E-2</v>
      </c>
      <c r="AG283" s="1">
        <f>(Table2[[#This Row],[Close Price]]/Table2[[#This Row],[Current Month Low]])-1</f>
        <v>5.7716580608146772E-2</v>
      </c>
      <c r="AH283" s="1">
        <f>(Table2[[#This Row],[Current Month High]]/Table2[[#This Row],[Close Price]])-1</f>
        <v>2.4354523757865065E-2</v>
      </c>
      <c r="AI283">
        <v>2.4354523757864999</v>
      </c>
      <c r="AJ283">
        <v>52.105936223753098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</v>
      </c>
      <c r="AM283" t="s">
        <v>3192</v>
      </c>
      <c r="AN283">
        <v>3.66</v>
      </c>
      <c r="AO283" t="s">
        <v>3192</v>
      </c>
      <c r="AP283">
        <v>5.1932413915273999E-2</v>
      </c>
      <c r="AQ283">
        <f>(Table2[[#This Row],[Sharpe Ratio]]-AVERAGE(Table2[Sharpe Ratio]))/_xlfn.STDEV.P(Table2[Sharpe Ratio])</f>
        <v>-0.1503142023765717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1.24763072793809</v>
      </c>
      <c r="AS283">
        <f>_xlfn.RANK.AVG(Table2[[#This Row],[1Y Return vs Nifty Z-Score]],Table2[1Y Return vs Nifty Z-Score])</f>
        <v>320</v>
      </c>
      <c r="AT283">
        <f>_xlfn.RANK.AVG(Table2[[#This Row],[6M Return vs Nifty Z-Score]],Table2[6M Return vs Nifty Z-Score])</f>
        <v>226</v>
      </c>
      <c r="AU283">
        <f>_xlfn.RANK.AVG(Table2[[#This Row],[Sharpe Ratio Z-Score]],Table2[Sharpe Ratio Z-Score])</f>
        <v>375</v>
      </c>
      <c r="AV283">
        <f>(Table2[[#This Row],[Rank 1Y]]+Table2[[#This Row],[Rank 6M]]+Table2[[#This Row],[Rank Sharpe]])/3</f>
        <v>307</v>
      </c>
    </row>
    <row r="284" spans="1:48" x14ac:dyDescent="0.3">
      <c r="A284" t="s">
        <v>1739</v>
      </c>
      <c r="B284" t="s">
        <v>1740</v>
      </c>
      <c r="C284" t="s">
        <v>3148</v>
      </c>
      <c r="D284" t="s">
        <v>1012</v>
      </c>
      <c r="E284">
        <v>4626.528449634</v>
      </c>
      <c r="F284">
        <v>36.270000000000003</v>
      </c>
      <c r="G284">
        <v>24.005592480645699</v>
      </c>
      <c r="H284">
        <f>(Table2[[#This Row],[1Y Return vs Nifty]]-AVERAGE(Table2[1Y Return vs Nifty]))/_xlfn.STDEV.P(Table2[1Y Return vs Nifty])</f>
        <v>-6.7956034797375178E-2</v>
      </c>
      <c r="I284">
        <v>-0.46348052603656398</v>
      </c>
      <c r="J284">
        <f>(Table2[[#This Row],[1M Return vs Nifty]]-AVERAGE(Table2[1M Return vs Nifty]))/_xlfn.STDEV.P(Table2[1M Return vs Nifty])</f>
        <v>-0.21860098556922058</v>
      </c>
      <c r="K284">
        <v>1.8053493520708801</v>
      </c>
      <c r="L284">
        <f>(Table2[[#This Row],[6M Return vs Nifty]]-AVERAGE(Table2[6M Return vs Nifty]))/_xlfn.STDEV.P(Table2[6M Return vs Nifty])</f>
        <v>-0.13889025075978625</v>
      </c>
      <c r="M284">
        <v>-2.7285500216159502</v>
      </c>
      <c r="N284">
        <f>(Table2[[#This Row],[1W Return vs Nifty]]-AVERAGE(Table2[1W Return vs Nifty]))/_xlfn.STDEV.P(Table2[1W Return vs Nifty])</f>
        <v>-0.57240246907729753</v>
      </c>
      <c r="O284">
        <v>38.89</v>
      </c>
      <c r="P284">
        <v>39.489913984487799</v>
      </c>
      <c r="Q284">
        <v>35.841460607367999</v>
      </c>
      <c r="R284">
        <v>22.765550726959599</v>
      </c>
      <c r="S284" s="1">
        <f>(Table2[[#This Row],[Close Price]]-Table2[[#This Row],[20D EMA]])/Table2[[#This Row],[20D EMA]]</f>
        <v>-6.7369503728464827E-2</v>
      </c>
      <c r="T284" s="1">
        <f>(Table2[[#This Row],[Close Price]]-Table2[[#This Row],[50D EMA]])/Table2[[#This Row],[50D EMA]]</f>
        <v>-8.1537629728761232E-2</v>
      </c>
      <c r="U284" s="1">
        <f>(Table2[[#This Row],[Close Price]]-Table2[[#This Row],[200D EMA]])/Table2[[#This Row],[200D EMA]]</f>
        <v>1.1956527032380716E-2</v>
      </c>
      <c r="V284">
        <v>0.52819212317652198</v>
      </c>
      <c r="W284">
        <v>36.049999999999997</v>
      </c>
      <c r="X284">
        <v>37.840000000000003</v>
      </c>
      <c r="Y284">
        <v>36.049999999999997</v>
      </c>
      <c r="Z284">
        <v>37.840000000000003</v>
      </c>
      <c r="AA284">
        <v>36.049999999999997</v>
      </c>
      <c r="AB284">
        <v>44.84</v>
      </c>
      <c r="AC284" s="1">
        <f>(Table2[[#This Row],[Close Price]]/Table2[[#This Row],[Day Low]])-1</f>
        <v>6.1026352288489072E-3</v>
      </c>
      <c r="AD284" s="1">
        <f>(Table2[[#This Row],[Day High]]/Table2[[#This Row],[Close Price]])-1</f>
        <v>4.3286462641301426E-2</v>
      </c>
      <c r="AE284" s="1">
        <f>(Table2[[#This Row],[Close Price]]/Table2[[#This Row],[Current Week Low]])-1</f>
        <v>6.1026352288489072E-3</v>
      </c>
      <c r="AF284" s="1">
        <f>(Table2[[#This Row],[Current Week High]]/Table2[[#This Row],[Close Price]])-1</f>
        <v>4.3286462641301426E-2</v>
      </c>
      <c r="AG284" s="1">
        <f>(Table2[[#This Row],[Close Price]]/Table2[[#This Row],[Current Month Low]])-1</f>
        <v>6.1026352288489072E-3</v>
      </c>
      <c r="AH284" s="1">
        <f>(Table2[[#This Row],[Current Month High]]/Table2[[#This Row],[Close Price]])-1</f>
        <v>0.23628342983181683</v>
      </c>
      <c r="AI284">
        <v>27.102288392610902</v>
      </c>
      <c r="AJ284">
        <v>61.2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-0.12</v>
      </c>
      <c r="AM284" t="s">
        <v>3191</v>
      </c>
      <c r="AN284">
        <v>-12.16</v>
      </c>
      <c r="AO284" t="s">
        <v>3191</v>
      </c>
      <c r="AP284">
        <v>9.6416831393575E-2</v>
      </c>
      <c r="AQ284">
        <f>(Table2[[#This Row],[Sharpe Ratio]]-AVERAGE(Table2[Sharpe Ratio]))/_xlfn.STDEV.P(Table2[Sharpe Ratio])</f>
        <v>0.36840139715091902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310</v>
      </c>
      <c r="AT284">
        <f>_xlfn.RANK.AVG(Table2[[#This Row],[6M Return vs Nifty Z-Score]],Table2[6M Return vs Nifty Z-Score])</f>
        <v>368</v>
      </c>
      <c r="AU284">
        <f>_xlfn.RANK.AVG(Table2[[#This Row],[Sharpe Ratio Z-Score]],Table2[Sharpe Ratio Z-Score])</f>
        <v>247</v>
      </c>
      <c r="AV284">
        <f>(Table2[[#This Row],[Rank 1Y]]+Table2[[#This Row],[Rank 6M]]+Table2[[#This Row],[Rank Sharpe]])/3</f>
        <v>308.33333333333331</v>
      </c>
    </row>
    <row r="285" spans="1:48" x14ac:dyDescent="0.3">
      <c r="A285" t="s">
        <v>232</v>
      </c>
      <c r="B285" t="s">
        <v>233</v>
      </c>
      <c r="C285" t="s">
        <v>3148</v>
      </c>
      <c r="D285" t="s">
        <v>234</v>
      </c>
      <c r="E285">
        <v>108753.499540559</v>
      </c>
      <c r="F285">
        <v>1495.2</v>
      </c>
      <c r="G285">
        <v>20.927219176010201</v>
      </c>
      <c r="H285">
        <f>(Table2[[#This Row],[1Y Return vs Nifty]]-AVERAGE(Table2[1Y Return vs Nifty]))/_xlfn.STDEV.P(Table2[1Y Return vs Nifty])</f>
        <v>-0.11879806323475858</v>
      </c>
      <c r="I285">
        <v>-0.111642859019142</v>
      </c>
      <c r="J285">
        <f>(Table2[[#This Row],[1M Return vs Nifty]]-AVERAGE(Table2[1M Return vs Nifty]))/_xlfn.STDEV.P(Table2[1M Return vs Nifty])</f>
        <v>-0.17850158313436004</v>
      </c>
      <c r="K285">
        <v>17.0250688907871</v>
      </c>
      <c r="L285">
        <f>(Table2[[#This Row],[6M Return vs Nifty]]-AVERAGE(Table2[6M Return vs Nifty]))/_xlfn.STDEV.P(Table2[6M Return vs Nifty])</f>
        <v>0.36359697561000714</v>
      </c>
      <c r="M285">
        <v>0.91517345545315698</v>
      </c>
      <c r="N285">
        <f>(Table2[[#This Row],[1W Return vs Nifty]]-AVERAGE(Table2[1W Return vs Nifty]))/_xlfn.STDEV.P(Table2[1W Return vs Nifty])</f>
        <v>0.12550074948212742</v>
      </c>
      <c r="O285">
        <v>1535.32</v>
      </c>
      <c r="P285">
        <v>1500.2212975698201</v>
      </c>
      <c r="Q285">
        <v>1308.3879521362101</v>
      </c>
      <c r="R285">
        <v>32.944073523848999</v>
      </c>
      <c r="S285" s="1">
        <f>(Table2[[#This Row],[Close Price]]-Table2[[#This Row],[20D EMA]])/Table2[[#This Row],[20D EMA]]</f>
        <v>-2.6131360237605119E-2</v>
      </c>
      <c r="T285" s="1">
        <f>(Table2[[#This Row],[Close Price]]-Table2[[#This Row],[50D EMA]])/Table2[[#This Row],[50D EMA]]</f>
        <v>-3.3470379189749805E-3</v>
      </c>
      <c r="U285" s="1">
        <f>(Table2[[#This Row],[Close Price]]-Table2[[#This Row],[200D EMA]])/Table2[[#This Row],[200D EMA]]</f>
        <v>0.14278031799267277</v>
      </c>
      <c r="V285">
        <v>0.60138025893896396</v>
      </c>
      <c r="W285">
        <v>1490.9</v>
      </c>
      <c r="X285">
        <v>1532.85</v>
      </c>
      <c r="Y285">
        <v>1490.9</v>
      </c>
      <c r="Z285">
        <v>1532.85</v>
      </c>
      <c r="AA285">
        <v>1490.9</v>
      </c>
      <c r="AB285">
        <v>1614.2</v>
      </c>
      <c r="AC285" s="1">
        <f>(Table2[[#This Row],[Close Price]]/Table2[[#This Row],[Day Low]])-1</f>
        <v>2.8841639278287534E-3</v>
      </c>
      <c r="AD285" s="1">
        <f>(Table2[[#This Row],[Day High]]/Table2[[#This Row],[Close Price]])-1</f>
        <v>2.5180577849116981E-2</v>
      </c>
      <c r="AE285" s="1">
        <f>(Table2[[#This Row],[Close Price]]/Table2[[#This Row],[Current Week Low]])-1</f>
        <v>2.8841639278287534E-3</v>
      </c>
      <c r="AF285" s="1">
        <f>(Table2[[#This Row],[Current Week High]]/Table2[[#This Row],[Close Price]])-1</f>
        <v>2.5180577849116981E-2</v>
      </c>
      <c r="AG285" s="1">
        <f>(Table2[[#This Row],[Close Price]]/Table2[[#This Row],[Current Month Low]])-1</f>
        <v>2.8841639278287534E-3</v>
      </c>
      <c r="AH285" s="1">
        <f>(Table2[[#This Row],[Current Month High]]/Table2[[#This Row],[Close Price]])-1</f>
        <v>7.9588014981273325E-2</v>
      </c>
      <c r="AI285">
        <v>10.185928303905801</v>
      </c>
      <c r="AJ285">
        <v>50.4452382150223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0.04</v>
      </c>
      <c r="AM285" t="s">
        <v>3192</v>
      </c>
      <c r="AN285">
        <v>-4.41</v>
      </c>
      <c r="AO285" t="s">
        <v>3191</v>
      </c>
      <c r="AP285">
        <v>4.8624953467791998E-2</v>
      </c>
      <c r="AQ285">
        <f>(Table2[[#This Row],[Sharpe Ratio]]-AVERAGE(Table2[Sharpe Ratio]))/_xlfn.STDEV.P(Table2[Sharpe Ratio])</f>
        <v>-0.188881220361374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2.9168583616419053E-3</v>
      </c>
      <c r="AS285">
        <f>_xlfn.RANK.AVG(Table2[[#This Row],[1Y Return vs Nifty Z-Score]],Table2[1Y Return vs Nifty Z-Score])</f>
        <v>331</v>
      </c>
      <c r="AT285">
        <f>_xlfn.RANK.AVG(Table2[[#This Row],[6M Return vs Nifty Z-Score]],Table2[6M Return vs Nifty Z-Score])</f>
        <v>205</v>
      </c>
      <c r="AU285">
        <f>_xlfn.RANK.AVG(Table2[[#This Row],[Sharpe Ratio Z-Score]],Table2[Sharpe Ratio Z-Score])</f>
        <v>390</v>
      </c>
      <c r="AV285">
        <f>(Table2[[#This Row],[Rank 1Y]]+Table2[[#This Row],[Rank 6M]]+Table2[[#This Row],[Rank Sharpe]])/3</f>
        <v>308.66666666666669</v>
      </c>
    </row>
    <row r="286" spans="1:48" x14ac:dyDescent="0.3">
      <c r="A286" t="s">
        <v>1325</v>
      </c>
      <c r="B286" t="s">
        <v>1326</v>
      </c>
      <c r="C286" t="s">
        <v>3155</v>
      </c>
      <c r="D286" t="s">
        <v>1327</v>
      </c>
      <c r="E286">
        <v>8592.4425838200004</v>
      </c>
      <c r="F286">
        <v>269.7</v>
      </c>
      <c r="G286">
        <v>18.939175077022199</v>
      </c>
      <c r="H286">
        <f>(Table2[[#This Row],[1Y Return vs Nifty]]-AVERAGE(Table2[1Y Return vs Nifty]))/_xlfn.STDEV.P(Table2[1Y Return vs Nifty])</f>
        <v>-0.15163235089679003</v>
      </c>
      <c r="I286">
        <v>12.268934408991599</v>
      </c>
      <c r="J286">
        <f>(Table2[[#This Row],[1M Return vs Nifty]]-AVERAGE(Table2[1M Return vs Nifty]))/_xlfn.STDEV.P(Table2[1M Return vs Nifty])</f>
        <v>1.2325291187639285</v>
      </c>
      <c r="K286">
        <v>38.903046849930298</v>
      </c>
      <c r="L286">
        <f>(Table2[[#This Row],[6M Return vs Nifty]]-AVERAGE(Table2[6M Return vs Nifty]))/_xlfn.STDEV.P(Table2[6M Return vs Nifty])</f>
        <v>1.0859101848188957</v>
      </c>
      <c r="M286">
        <v>3.8684645979975198</v>
      </c>
      <c r="N286">
        <f>(Table2[[#This Row],[1W Return vs Nifty]]-AVERAGE(Table2[1W Return vs Nifty]))/_xlfn.STDEV.P(Table2[1W Return vs Nifty])</f>
        <v>0.69116151015616289</v>
      </c>
      <c r="O286">
        <v>263.20999999999998</v>
      </c>
      <c r="P286">
        <v>252.07678798443499</v>
      </c>
      <c r="Q286">
        <v>220.55138092713</v>
      </c>
      <c r="R286">
        <v>59.908761406039602</v>
      </c>
      <c r="S286" s="1">
        <f>(Table2[[#This Row],[Close Price]]-Table2[[#This Row],[20D EMA]])/Table2[[#This Row],[20D EMA]]</f>
        <v>2.4657117890657686E-2</v>
      </c>
      <c r="T286" s="1">
        <f>(Table2[[#This Row],[Close Price]]-Table2[[#This Row],[50D EMA]])/Table2[[#This Row],[50D EMA]]</f>
        <v>6.9912077809612463E-2</v>
      </c>
      <c r="U286" s="1">
        <f>(Table2[[#This Row],[Close Price]]-Table2[[#This Row],[200D EMA]])/Table2[[#This Row],[200D EMA]]</f>
        <v>0.22284430442586373</v>
      </c>
      <c r="V286">
        <v>0.78078840759819601</v>
      </c>
      <c r="W286">
        <v>268</v>
      </c>
      <c r="X286">
        <v>276.39999999999998</v>
      </c>
      <c r="Y286">
        <v>268</v>
      </c>
      <c r="Z286">
        <v>276.39999999999998</v>
      </c>
      <c r="AA286">
        <v>250.5</v>
      </c>
      <c r="AB286">
        <v>277.3</v>
      </c>
      <c r="AC286" s="1">
        <f>(Table2[[#This Row],[Close Price]]/Table2[[#This Row],[Day Low]])-1</f>
        <v>6.3432835820895761E-3</v>
      </c>
      <c r="AD286" s="1">
        <f>(Table2[[#This Row],[Day High]]/Table2[[#This Row],[Close Price]])-1</f>
        <v>2.4842417500926972E-2</v>
      </c>
      <c r="AE286" s="1">
        <f>(Table2[[#This Row],[Close Price]]/Table2[[#This Row],[Current Week Low]])-1</f>
        <v>6.3432835820895761E-3</v>
      </c>
      <c r="AF286" s="1">
        <f>(Table2[[#This Row],[Current Week High]]/Table2[[#This Row],[Close Price]])-1</f>
        <v>2.4842417500926972E-2</v>
      </c>
      <c r="AG286" s="1">
        <f>(Table2[[#This Row],[Close Price]]/Table2[[#This Row],[Current Month Low]])-1</f>
        <v>7.6646706586826374E-2</v>
      </c>
      <c r="AH286" s="1">
        <f>(Table2[[#This Row],[Current Month High]]/Table2[[#This Row],[Close Price]])-1</f>
        <v>2.8179458657767942E-2</v>
      </c>
      <c r="AI286">
        <v>2.8179458657767902</v>
      </c>
      <c r="AJ286">
        <v>59.021226415094297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0.21</v>
      </c>
      <c r="AM286" t="s">
        <v>3192</v>
      </c>
      <c r="AN286">
        <v>1.95</v>
      </c>
      <c r="AO286" t="s">
        <v>3192</v>
      </c>
      <c r="AP286">
        <v>5.590850896605E-3</v>
      </c>
      <c r="AQ286">
        <f>(Table2[[#This Row],[Sharpe Ratio]]-AVERAGE(Table2[Sharpe Ratio]))/_xlfn.STDEV.P(Table2[Sharpe Ratio])</f>
        <v>-0.69068525828610217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2.1672832045560946</v>
      </c>
      <c r="AS286">
        <f>_xlfn.RANK.AVG(Table2[[#This Row],[1Y Return vs Nifty Z-Score]],Table2[1Y Return vs Nifty Z-Score])</f>
        <v>343</v>
      </c>
      <c r="AT286">
        <f>_xlfn.RANK.AVG(Table2[[#This Row],[6M Return vs Nifty Z-Score]],Table2[6M Return vs Nifty Z-Score])</f>
        <v>78</v>
      </c>
      <c r="AU286">
        <f>_xlfn.RANK.AVG(Table2[[#This Row],[Sharpe Ratio Z-Score]],Table2[Sharpe Ratio Z-Score])</f>
        <v>507</v>
      </c>
      <c r="AV286">
        <f>(Table2[[#This Row],[Rank 1Y]]+Table2[[#This Row],[Rank 6M]]+Table2[[#This Row],[Rank Sharpe]])/3</f>
        <v>309.33333333333331</v>
      </c>
    </row>
    <row r="287" spans="1:48" x14ac:dyDescent="0.3">
      <c r="A287" t="s">
        <v>1666</v>
      </c>
      <c r="B287" t="s">
        <v>1667</v>
      </c>
      <c r="C287" t="s">
        <v>3150</v>
      </c>
      <c r="D287" t="s">
        <v>263</v>
      </c>
      <c r="E287">
        <v>5317.1341808549996</v>
      </c>
      <c r="F287">
        <v>619.35</v>
      </c>
      <c r="G287">
        <v>42.047017220543701</v>
      </c>
      <c r="H287">
        <f>(Table2[[#This Row],[1Y Return vs Nifty]]-AVERAGE(Table2[1Y Return vs Nifty]))/_xlfn.STDEV.P(Table2[1Y Return vs Nifty])</f>
        <v>0.23001387947376525</v>
      </c>
      <c r="I287">
        <v>15.2631011146698</v>
      </c>
      <c r="J287">
        <f>(Table2[[#This Row],[1M Return vs Nifty]]-AVERAGE(Table2[1M Return vs Nifty]))/_xlfn.STDEV.P(Table2[1M Return vs Nifty])</f>
        <v>1.5737782428439424</v>
      </c>
      <c r="K287">
        <v>22.762230654079598</v>
      </c>
      <c r="L287">
        <f>(Table2[[#This Row],[6M Return vs Nifty]]-AVERAGE(Table2[6M Return vs Nifty]))/_xlfn.STDEV.P(Table2[6M Return vs Nifty])</f>
        <v>0.55301245690966105</v>
      </c>
      <c r="M287">
        <v>1.0168427525655901</v>
      </c>
      <c r="N287">
        <f>(Table2[[#This Row],[1W Return vs Nifty]]-AVERAGE(Table2[1W Return vs Nifty]))/_xlfn.STDEV.P(Table2[1W Return vs Nifty])</f>
        <v>0.14497405203375674</v>
      </c>
      <c r="O287">
        <v>593.9</v>
      </c>
      <c r="P287">
        <v>551.03161042433101</v>
      </c>
      <c r="Q287">
        <v>466.832515841891</v>
      </c>
      <c r="R287">
        <v>57.319905689202002</v>
      </c>
      <c r="S287" s="1">
        <f>(Table2[[#This Row],[Close Price]]-Table2[[#This Row],[20D EMA]])/Table2[[#This Row],[20D EMA]]</f>
        <v>4.2852332042431461E-2</v>
      </c>
      <c r="T287" s="1">
        <f>(Table2[[#This Row],[Close Price]]-Table2[[#This Row],[50D EMA]])/Table2[[#This Row],[50D EMA]]</f>
        <v>0.12398270495418459</v>
      </c>
      <c r="U287" s="1">
        <f>(Table2[[#This Row],[Close Price]]-Table2[[#This Row],[200D EMA]])/Table2[[#This Row],[200D EMA]]</f>
        <v>0.32670707155661016</v>
      </c>
      <c r="V287">
        <v>1.03811589888092</v>
      </c>
      <c r="W287">
        <v>614.95000000000005</v>
      </c>
      <c r="X287">
        <v>638.70000000000005</v>
      </c>
      <c r="Y287">
        <v>614.95000000000005</v>
      </c>
      <c r="Z287">
        <v>638.70000000000005</v>
      </c>
      <c r="AA287">
        <v>525.04999999999995</v>
      </c>
      <c r="AB287">
        <v>663</v>
      </c>
      <c r="AC287" s="1">
        <f>(Table2[[#This Row],[Close Price]]/Table2[[#This Row],[Day Low]])-1</f>
        <v>7.1550532563622316E-3</v>
      </c>
      <c r="AD287" s="1">
        <f>(Table2[[#This Row],[Day High]]/Table2[[#This Row],[Close Price]])-1</f>
        <v>3.1242431581496755E-2</v>
      </c>
      <c r="AE287" s="1">
        <f>(Table2[[#This Row],[Close Price]]/Table2[[#This Row],[Current Week Low]])-1</f>
        <v>7.1550532563622316E-3</v>
      </c>
      <c r="AF287" s="1">
        <f>(Table2[[#This Row],[Current Week High]]/Table2[[#This Row],[Close Price]])-1</f>
        <v>3.1242431581496755E-2</v>
      </c>
      <c r="AG287" s="1">
        <f>(Table2[[#This Row],[Close Price]]/Table2[[#This Row],[Current Month Low]])-1</f>
        <v>0.1796019426721267</v>
      </c>
      <c r="AH287" s="1">
        <f>(Table2[[#This Row],[Current Month High]]/Table2[[#This Row],[Close Price]])-1</f>
        <v>7.0477113102445976E-2</v>
      </c>
      <c r="AI287">
        <v>7.0477113102445896</v>
      </c>
      <c r="AJ287">
        <v>79.991281604184806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0.28000000000000003</v>
      </c>
      <c r="AM287" t="s">
        <v>3192</v>
      </c>
      <c r="AN287">
        <v>11.19</v>
      </c>
      <c r="AO287" t="s">
        <v>3192</v>
      </c>
      <c r="AQ287">
        <f>(Table2[[#This Row],[Sharpe Ratio]]-AVERAGE(Table2[Sharpe Ratio]))/_xlfn.STDEV.P(Table2[Sharpe Ratio])</f>
        <v>-0.75587800979545683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1.7459006214656687</v>
      </c>
      <c r="AS287">
        <f>_xlfn.RANK.AVG(Table2[[#This Row],[1Y Return vs Nifty Z-Score]],Table2[1Y Return vs Nifty Z-Score])</f>
        <v>230</v>
      </c>
      <c r="AT287">
        <f>_xlfn.RANK.AVG(Table2[[#This Row],[6M Return vs Nifty Z-Score]],Table2[6M Return vs Nifty Z-Score])</f>
        <v>156</v>
      </c>
      <c r="AU287">
        <f>_xlfn.RANK.AVG(Table2[[#This Row],[Sharpe Ratio Z-Score]],Table2[Sharpe Ratio Z-Score])</f>
        <v>544.5</v>
      </c>
      <c r="AV287">
        <f>(Table2[[#This Row],[Rank 1Y]]+Table2[[#This Row],[Rank 6M]]+Table2[[#This Row],[Rank Sharpe]])/3</f>
        <v>310.16666666666669</v>
      </c>
    </row>
    <row r="288" spans="1:48" x14ac:dyDescent="0.3">
      <c r="A288" t="s">
        <v>1418</v>
      </c>
      <c r="B288" t="s">
        <v>1419</v>
      </c>
      <c r="C288" t="s">
        <v>3149</v>
      </c>
      <c r="D288" t="s">
        <v>48</v>
      </c>
      <c r="E288">
        <v>7665.7214285999999</v>
      </c>
      <c r="F288">
        <v>1144.3499999999999</v>
      </c>
      <c r="G288">
        <v>38.253197939847901</v>
      </c>
      <c r="H288">
        <f>(Table2[[#This Row],[1Y Return vs Nifty]]-AVERAGE(Table2[1Y Return vs Nifty]))/_xlfn.STDEV.P(Table2[1Y Return vs Nifty])</f>
        <v>0.16735563478817853</v>
      </c>
      <c r="I288">
        <v>0.60139971690917404</v>
      </c>
      <c r="J288">
        <f>(Table2[[#This Row],[1M Return vs Nifty]]-AVERAGE(Table2[1M Return vs Nifty]))/_xlfn.STDEV.P(Table2[1M Return vs Nifty])</f>
        <v>-9.7235181365264212E-2</v>
      </c>
      <c r="K288">
        <v>-12.62670812717</v>
      </c>
      <c r="L288">
        <f>(Table2[[#This Row],[6M Return vs Nifty]]-AVERAGE(Table2[6M Return vs Nifty]))/_xlfn.STDEV.P(Table2[6M Return vs Nifty])</f>
        <v>-0.6153723905985391</v>
      </c>
      <c r="M288">
        <v>7.2735629659720002</v>
      </c>
      <c r="N288">
        <f>(Table2[[#This Row],[1W Return vs Nifty]]-AVERAGE(Table2[1W Return vs Nifty]))/_xlfn.STDEV.P(Table2[1W Return vs Nifty])</f>
        <v>1.3433594953974461</v>
      </c>
      <c r="O288">
        <v>1139.92</v>
      </c>
      <c r="P288">
        <v>1186.6958898222199</v>
      </c>
      <c r="Q288">
        <v>1122.8600161985</v>
      </c>
      <c r="R288">
        <v>53.981496752339901</v>
      </c>
      <c r="S288" s="1">
        <f>(Table2[[#This Row],[Close Price]]-Table2[[#This Row],[20D EMA]])/Table2[[#This Row],[20D EMA]]</f>
        <v>3.8862376307107834E-3</v>
      </c>
      <c r="T288" s="1">
        <f>(Table2[[#This Row],[Close Price]]-Table2[[#This Row],[50D EMA]])/Table2[[#This Row],[50D EMA]]</f>
        <v>-3.5683859854409597E-2</v>
      </c>
      <c r="U288" s="1">
        <f>(Table2[[#This Row],[Close Price]]-Table2[[#This Row],[200D EMA]])/Table2[[#This Row],[200D EMA]]</f>
        <v>1.9138613443780209E-2</v>
      </c>
      <c r="V288">
        <v>1.2229711856282499</v>
      </c>
      <c r="W288">
        <v>1132.3499999999999</v>
      </c>
      <c r="X288">
        <v>1183.4000000000001</v>
      </c>
      <c r="Y288">
        <v>1132.3499999999999</v>
      </c>
      <c r="Z288">
        <v>1183.4000000000001</v>
      </c>
      <c r="AA288">
        <v>1055</v>
      </c>
      <c r="AB288">
        <v>1183.4000000000001</v>
      </c>
      <c r="AC288" s="1">
        <f>(Table2[[#This Row],[Close Price]]/Table2[[#This Row],[Day Low]])-1</f>
        <v>1.0597430123195029E-2</v>
      </c>
      <c r="AD288" s="1">
        <f>(Table2[[#This Row],[Day High]]/Table2[[#This Row],[Close Price]])-1</f>
        <v>3.4124175296019743E-2</v>
      </c>
      <c r="AE288" s="1">
        <f>(Table2[[#This Row],[Close Price]]/Table2[[#This Row],[Current Week Low]])-1</f>
        <v>1.0597430123195029E-2</v>
      </c>
      <c r="AF288" s="1">
        <f>(Table2[[#This Row],[Current Week High]]/Table2[[#This Row],[Close Price]])-1</f>
        <v>3.4124175296019743E-2</v>
      </c>
      <c r="AG288" s="1">
        <f>(Table2[[#This Row],[Close Price]]/Table2[[#This Row],[Current Month Low]])-1</f>
        <v>8.4691943127962022E-2</v>
      </c>
      <c r="AH288" s="1">
        <f>(Table2[[#This Row],[Current Month High]]/Table2[[#This Row],[Close Price]])-1</f>
        <v>3.4124175296019743E-2</v>
      </c>
      <c r="AI288">
        <v>34.7883077729715</v>
      </c>
      <c r="AJ288">
        <v>76.053846153846095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3191</v>
      </c>
      <c r="AN288">
        <v>3.21</v>
      </c>
      <c r="AO288" t="s">
        <v>3192</v>
      </c>
      <c r="AP288">
        <v>0.13034454868342599</v>
      </c>
      <c r="AQ288">
        <f>(Table2[[#This Row],[Sharpe Ratio]]-AVERAGE(Table2[Sharpe Ratio]))/_xlfn.STDEV.P(Table2[Sharpe Ratio])</f>
        <v>0.76401939581727851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245</v>
      </c>
      <c r="AT288">
        <f>_xlfn.RANK.AVG(Table2[[#This Row],[6M Return vs Nifty Z-Score]],Table2[6M Return vs Nifty Z-Score])</f>
        <v>531</v>
      </c>
      <c r="AU288">
        <f>_xlfn.RANK.AVG(Table2[[#This Row],[Sharpe Ratio Z-Score]],Table2[Sharpe Ratio Z-Score])</f>
        <v>155</v>
      </c>
      <c r="AV288">
        <f>(Table2[[#This Row],[Rank 1Y]]+Table2[[#This Row],[Rank 6M]]+Table2[[#This Row],[Rank Sharpe]])/3</f>
        <v>310.33333333333331</v>
      </c>
    </row>
    <row r="289" spans="1:48" x14ac:dyDescent="0.3">
      <c r="A289" t="s">
        <v>399</v>
      </c>
      <c r="B289" t="s">
        <v>400</v>
      </c>
      <c r="C289" t="s">
        <v>3153</v>
      </c>
      <c r="D289" t="s">
        <v>117</v>
      </c>
      <c r="E289">
        <v>57545.72618238</v>
      </c>
      <c r="F289">
        <v>698.85</v>
      </c>
      <c r="G289">
        <v>27.483334490234501</v>
      </c>
      <c r="H289">
        <f>(Table2[[#This Row],[1Y Return vs Nifty]]-AVERAGE(Table2[1Y Return vs Nifty]))/_xlfn.STDEV.P(Table2[1Y Return vs Nifty])</f>
        <v>-1.0518082784491217E-2</v>
      </c>
      <c r="I289">
        <v>0.91904601876798897</v>
      </c>
      <c r="J289">
        <f>(Table2[[#This Row],[1M Return vs Nifty]]-AVERAGE(Table2[1M Return vs Nifty]))/_xlfn.STDEV.P(Table2[1M Return vs Nifty])</f>
        <v>-6.1032613862589478E-2</v>
      </c>
      <c r="K289">
        <v>-13.8301446439134</v>
      </c>
      <c r="L289">
        <f>(Table2[[#This Row],[6M Return vs Nifty]]-AVERAGE(Table2[6M Return vs Nifty]))/_xlfn.STDEV.P(Table2[6M Return vs Nifty])</f>
        <v>-0.65510449445710506</v>
      </c>
      <c r="M289">
        <v>-0.55340267717844205</v>
      </c>
      <c r="N289">
        <f>(Table2[[#This Row],[1W Return vs Nifty]]-AVERAGE(Table2[1W Return vs Nifty]))/_xlfn.STDEV.P(Table2[1W Return vs Nifty])</f>
        <v>-0.15578404507301857</v>
      </c>
      <c r="O289">
        <v>752.37</v>
      </c>
      <c r="P289">
        <v>751.18460168230604</v>
      </c>
      <c r="Q289">
        <v>689.81310073448196</v>
      </c>
      <c r="R289">
        <v>20.8586511644788</v>
      </c>
      <c r="S289" s="1">
        <f>(Table2[[#This Row],[Close Price]]-Table2[[#This Row],[20D EMA]])/Table2[[#This Row],[20D EMA]]</f>
        <v>-7.1135212727780187E-2</v>
      </c>
      <c r="T289" s="1">
        <f>(Table2[[#This Row],[Close Price]]-Table2[[#This Row],[50D EMA]])/Table2[[#This Row],[50D EMA]]</f>
        <v>-6.9669428213918014E-2</v>
      </c>
      <c r="U289" s="1">
        <f>(Table2[[#This Row],[Close Price]]-Table2[[#This Row],[200D EMA]])/Table2[[#This Row],[200D EMA]]</f>
        <v>1.3100503971142293E-2</v>
      </c>
      <c r="V289">
        <v>0.66607564120442997</v>
      </c>
      <c r="W289">
        <v>693.35</v>
      </c>
      <c r="X289">
        <v>742.25</v>
      </c>
      <c r="Y289">
        <v>693.35</v>
      </c>
      <c r="Z289">
        <v>742.25</v>
      </c>
      <c r="AA289">
        <v>693.35</v>
      </c>
      <c r="AB289">
        <v>793.7</v>
      </c>
      <c r="AC289" s="1">
        <f>(Table2[[#This Row],[Close Price]]/Table2[[#This Row],[Day Low]])-1</f>
        <v>7.9325016225570977E-3</v>
      </c>
      <c r="AD289" s="1">
        <f>(Table2[[#This Row],[Day High]]/Table2[[#This Row],[Close Price]])-1</f>
        <v>6.2102024754954632E-2</v>
      </c>
      <c r="AE289" s="1">
        <f>(Table2[[#This Row],[Close Price]]/Table2[[#This Row],[Current Week Low]])-1</f>
        <v>7.9325016225570977E-3</v>
      </c>
      <c r="AF289" s="1">
        <f>(Table2[[#This Row],[Current Week High]]/Table2[[#This Row],[Close Price]])-1</f>
        <v>6.2102024754954632E-2</v>
      </c>
      <c r="AG289" s="1">
        <f>(Table2[[#This Row],[Close Price]]/Table2[[#This Row],[Current Month Low]])-1</f>
        <v>7.9325016225570977E-3</v>
      </c>
      <c r="AH289" s="1">
        <f>(Table2[[#This Row],[Current Month High]]/Table2[[#This Row],[Close Price]])-1</f>
        <v>0.13572297345639273</v>
      </c>
      <c r="AI289">
        <v>21.3422050511554</v>
      </c>
      <c r="AJ289">
        <v>63.607631979398299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-0.05</v>
      </c>
      <c r="AM289" t="s">
        <v>3191</v>
      </c>
      <c r="AN289">
        <v>-9.42</v>
      </c>
      <c r="AO289" t="s">
        <v>3191</v>
      </c>
      <c r="AP289">
        <v>0.15827423032191801</v>
      </c>
      <c r="AQ289">
        <f>(Table2[[#This Row],[Sharpe Ratio]]-AVERAGE(Table2[Sharpe Ratio]))/_xlfn.STDEV.P(Table2[Sharpe Ratio])</f>
        <v>1.0896966189210588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0.20725738274385452</v>
      </c>
      <c r="AS289">
        <f>_xlfn.RANK.AVG(Table2[[#This Row],[1Y Return vs Nifty Z-Score]],Table2[1Y Return vs Nifty Z-Score])</f>
        <v>290</v>
      </c>
      <c r="AT289">
        <f>_xlfn.RANK.AVG(Table2[[#This Row],[6M Return vs Nifty Z-Score]],Table2[6M Return vs Nifty Z-Score])</f>
        <v>538</v>
      </c>
      <c r="AU289">
        <f>_xlfn.RANK.AVG(Table2[[#This Row],[Sharpe Ratio Z-Score]],Table2[Sharpe Ratio Z-Score])</f>
        <v>104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1832</v>
      </c>
      <c r="B290" t="s">
        <v>1833</v>
      </c>
      <c r="C290" t="s">
        <v>3158</v>
      </c>
      <c r="D290" t="s">
        <v>1487</v>
      </c>
      <c r="E290">
        <v>4186.1633791289996</v>
      </c>
      <c r="F290">
        <v>77.19</v>
      </c>
      <c r="G290">
        <v>44.158236819336601</v>
      </c>
      <c r="H290">
        <f>(Table2[[#This Row],[1Y Return vs Nifty]]-AVERAGE(Table2[1Y Return vs Nifty]))/_xlfn.STDEV.P(Table2[1Y Return vs Nifty])</f>
        <v>0.2648825182830209</v>
      </c>
      <c r="I290">
        <v>-2.5179802398951798</v>
      </c>
      <c r="J290">
        <f>(Table2[[#This Row],[1M Return vs Nifty]]-AVERAGE(Table2[1M Return vs Nifty]))/_xlfn.STDEV.P(Table2[1M Return vs Nifty])</f>
        <v>-0.45275502463702477</v>
      </c>
      <c r="K290">
        <v>-20.867766812831199</v>
      </c>
      <c r="L290">
        <f>(Table2[[#This Row],[6M Return vs Nifty]]-AVERAGE(Table2[6M Return vs Nifty]))/_xlfn.STDEV.P(Table2[6M Return vs Nifty])</f>
        <v>-0.88745537549024933</v>
      </c>
      <c r="M290">
        <v>1.6938543797454599</v>
      </c>
      <c r="N290">
        <f>(Table2[[#This Row],[1W Return vs Nifty]]-AVERAGE(Table2[1W Return vs Nifty]))/_xlfn.STDEV.P(Table2[1W Return vs Nifty])</f>
        <v>0.27464596500533028</v>
      </c>
      <c r="O290">
        <v>81.55</v>
      </c>
      <c r="P290">
        <v>83.829252563516505</v>
      </c>
      <c r="Q290">
        <v>77.868555160809393</v>
      </c>
      <c r="R290">
        <v>36.2276811600142</v>
      </c>
      <c r="S290" s="1">
        <f>(Table2[[#This Row],[Close Price]]-Table2[[#This Row],[20D EMA]])/Table2[[#This Row],[20D EMA]]</f>
        <v>-5.3464132434089512E-2</v>
      </c>
      <c r="T290" s="1">
        <f>(Table2[[#This Row],[Close Price]]-Table2[[#This Row],[50D EMA]])/Table2[[#This Row],[50D EMA]]</f>
        <v>-7.9199710846592816E-2</v>
      </c>
      <c r="U290" s="1">
        <f>(Table2[[#This Row],[Close Price]]-Table2[[#This Row],[200D EMA]])/Table2[[#This Row],[200D EMA]]</f>
        <v>-8.7141100718779816E-3</v>
      </c>
      <c r="V290">
        <v>0.41430483362494502</v>
      </c>
      <c r="W290">
        <v>76.599999999999994</v>
      </c>
      <c r="X290">
        <v>80.44</v>
      </c>
      <c r="Y290">
        <v>76.599999999999994</v>
      </c>
      <c r="Z290">
        <v>80.44</v>
      </c>
      <c r="AA290">
        <v>74.58</v>
      </c>
      <c r="AB290">
        <v>85.57</v>
      </c>
      <c r="AC290" s="1">
        <f>(Table2[[#This Row],[Close Price]]/Table2[[#This Row],[Day Low]])-1</f>
        <v>7.7023498694517301E-3</v>
      </c>
      <c r="AD290" s="1">
        <f>(Table2[[#This Row],[Day High]]/Table2[[#This Row],[Close Price]])-1</f>
        <v>4.2103899468843187E-2</v>
      </c>
      <c r="AE290" s="1">
        <f>(Table2[[#This Row],[Close Price]]/Table2[[#This Row],[Current Week Low]])-1</f>
        <v>7.7023498694517301E-3</v>
      </c>
      <c r="AF290" s="1">
        <f>(Table2[[#This Row],[Current Week High]]/Table2[[#This Row],[Close Price]])-1</f>
        <v>4.2103899468843187E-2</v>
      </c>
      <c r="AG290" s="1">
        <f>(Table2[[#This Row],[Close Price]]/Table2[[#This Row],[Current Month Low]])-1</f>
        <v>3.4995977473853523E-2</v>
      </c>
      <c r="AH290" s="1">
        <f>(Table2[[#This Row],[Current Month High]]/Table2[[#This Row],[Close Price]])-1</f>
        <v>0.1085632853996632</v>
      </c>
      <c r="AI290">
        <v>33.7608498510169</v>
      </c>
      <c r="AJ290">
        <v>79.930069930069905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-0.08</v>
      </c>
      <c r="AM290" t="s">
        <v>3191</v>
      </c>
      <c r="AN290">
        <v>-6.37</v>
      </c>
      <c r="AO290" t="s">
        <v>3191</v>
      </c>
      <c r="AP290">
        <v>0.16608911157345499</v>
      </c>
      <c r="AQ290">
        <f>(Table2[[#This Row],[Sharpe Ratio]]-AVERAGE(Table2[Sharpe Ratio]))/_xlfn.STDEV.P(Table2[Sharpe Ratio])</f>
        <v>1.1808229288385597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220</v>
      </c>
      <c r="AT290">
        <f>_xlfn.RANK.AVG(Table2[[#This Row],[6M Return vs Nifty Z-Score]],Table2[6M Return vs Nifty Z-Score])</f>
        <v>621</v>
      </c>
      <c r="AU290">
        <f>_xlfn.RANK.AVG(Table2[[#This Row],[Sharpe Ratio Z-Score]],Table2[Sharpe Ratio Z-Score])</f>
        <v>92</v>
      </c>
      <c r="AV290">
        <f>(Table2[[#This Row],[Rank 1Y]]+Table2[[#This Row],[Rank 6M]]+Table2[[#This Row],[Rank Sharpe]])/3</f>
        <v>311</v>
      </c>
    </row>
    <row r="291" spans="1:48" x14ac:dyDescent="0.3">
      <c r="A291" t="s">
        <v>169</v>
      </c>
      <c r="B291" t="s">
        <v>170</v>
      </c>
      <c r="C291" t="s">
        <v>3153</v>
      </c>
      <c r="D291" t="s">
        <v>171</v>
      </c>
      <c r="E291">
        <v>158168.12916876</v>
      </c>
      <c r="F291">
        <v>739.6</v>
      </c>
      <c r="G291">
        <v>35.139165291468402</v>
      </c>
      <c r="H291">
        <f>(Table2[[#This Row],[1Y Return vs Nifty]]-AVERAGE(Table2[1Y Return vs Nifty]))/_xlfn.STDEV.P(Table2[1Y Return vs Nifty])</f>
        <v>0.1159246610900105</v>
      </c>
      <c r="I291">
        <v>12.2548449815478</v>
      </c>
      <c r="J291">
        <f>(Table2[[#This Row],[1M Return vs Nifty]]-AVERAGE(Table2[1M Return vs Nifty]))/_xlfn.STDEV.P(Table2[1M Return vs Nifty])</f>
        <v>1.2309233281561887</v>
      </c>
      <c r="K291">
        <v>7.6762517988641097</v>
      </c>
      <c r="L291">
        <f>(Table2[[#This Row],[6M Return vs Nifty]]-AVERAGE(Table2[6M Return vs Nifty]))/_xlfn.STDEV.P(Table2[6M Return vs Nifty])</f>
        <v>5.4940751136954319E-2</v>
      </c>
      <c r="M291">
        <v>2.53485282808558</v>
      </c>
      <c r="N291">
        <f>(Table2[[#This Row],[1W Return vs Nifty]]-AVERAGE(Table2[1W Return vs Nifty]))/_xlfn.STDEV.P(Table2[1W Return vs Nifty])</f>
        <v>0.43572721268885756</v>
      </c>
      <c r="O291">
        <v>729.42</v>
      </c>
      <c r="P291">
        <v>706.939933124596</v>
      </c>
      <c r="Q291">
        <v>638.696858317379</v>
      </c>
      <c r="R291">
        <v>53.596380301849599</v>
      </c>
      <c r="S291" s="1">
        <f>(Table2[[#This Row],[Close Price]]-Table2[[#This Row],[20D EMA]])/Table2[[#This Row],[20D EMA]]</f>
        <v>1.395629404184155E-2</v>
      </c>
      <c r="T291" s="1">
        <f>(Table2[[#This Row],[Close Price]]-Table2[[#This Row],[50D EMA]])/Table2[[#This Row],[50D EMA]]</f>
        <v>4.6199210633144118E-2</v>
      </c>
      <c r="U291" s="1">
        <f>(Table2[[#This Row],[Close Price]]-Table2[[#This Row],[200D EMA]])/Table2[[#This Row],[200D EMA]]</f>
        <v>0.15798283703546978</v>
      </c>
      <c r="V291">
        <v>0.69123773833004098</v>
      </c>
      <c r="W291">
        <v>737</v>
      </c>
      <c r="X291">
        <v>765.45</v>
      </c>
      <c r="Y291">
        <v>737</v>
      </c>
      <c r="Z291">
        <v>765.45</v>
      </c>
      <c r="AA291">
        <v>708</v>
      </c>
      <c r="AB291">
        <v>772.65</v>
      </c>
      <c r="AC291" s="1">
        <f>(Table2[[#This Row],[Close Price]]/Table2[[#This Row],[Day Low]])-1</f>
        <v>3.5278154681139817E-3</v>
      </c>
      <c r="AD291" s="1">
        <f>(Table2[[#This Row],[Day High]]/Table2[[#This Row],[Close Price]])-1</f>
        <v>3.495132504056242E-2</v>
      </c>
      <c r="AE291" s="1">
        <f>(Table2[[#This Row],[Close Price]]/Table2[[#This Row],[Current Week Low]])-1</f>
        <v>3.5278154681139817E-3</v>
      </c>
      <c r="AF291" s="1">
        <f>(Table2[[#This Row],[Current Week High]]/Table2[[#This Row],[Close Price]])-1</f>
        <v>3.495132504056242E-2</v>
      </c>
      <c r="AG291" s="1">
        <f>(Table2[[#This Row],[Close Price]]/Table2[[#This Row],[Current Month Low]])-1</f>
        <v>4.463276836158192E-2</v>
      </c>
      <c r="AH291" s="1">
        <f>(Table2[[#This Row],[Current Month High]]/Table2[[#This Row],[Close Price]])-1</f>
        <v>4.4686316928069125E-2</v>
      </c>
      <c r="AI291">
        <v>4.4686316928069099</v>
      </c>
      <c r="AJ291">
        <v>64.813370473537603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0.09</v>
      </c>
      <c r="AM291" t="s">
        <v>3192</v>
      </c>
      <c r="AN291">
        <v>-1</v>
      </c>
      <c r="AO291" t="s">
        <v>3191</v>
      </c>
      <c r="AP291">
        <v>5.0760532488537999E-2</v>
      </c>
      <c r="AQ291">
        <f>(Table2[[#This Row],[Sharpe Ratio]]-AVERAGE(Table2[Sharpe Ratio]))/_xlfn.STDEV.P(Table2[Sharpe Ratio])</f>
        <v>-0.16397905877580429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1.6735368942962068</v>
      </c>
      <c r="AS291">
        <f>_xlfn.RANK.AVG(Table2[[#This Row],[1Y Return vs Nifty Z-Score]],Table2[1Y Return vs Nifty Z-Score])</f>
        <v>256</v>
      </c>
      <c r="AT291">
        <f>_xlfn.RANK.AVG(Table2[[#This Row],[6M Return vs Nifty Z-Score]],Table2[6M Return vs Nifty Z-Score])</f>
        <v>300</v>
      </c>
      <c r="AU291">
        <f>_xlfn.RANK.AVG(Table2[[#This Row],[Sharpe Ratio Z-Score]],Table2[Sharpe Ratio Z-Score])</f>
        <v>378</v>
      </c>
      <c r="AV291">
        <f>(Table2[[#This Row],[Rank 1Y]]+Table2[[#This Row],[Rank 6M]]+Table2[[#This Row],[Rank Sharpe]])/3</f>
        <v>311.33333333333331</v>
      </c>
    </row>
    <row r="292" spans="1:48" x14ac:dyDescent="0.3">
      <c r="A292" t="s">
        <v>1140</v>
      </c>
      <c r="B292" t="s">
        <v>1141</v>
      </c>
      <c r="C292" t="s">
        <v>3157</v>
      </c>
      <c r="D292" t="s">
        <v>446</v>
      </c>
      <c r="E292">
        <v>10757.628135950001</v>
      </c>
      <c r="F292">
        <v>230.95</v>
      </c>
      <c r="G292">
        <v>40.186827946046002</v>
      </c>
      <c r="H292">
        <f>(Table2[[#This Row],[1Y Return vs Nifty]]-AVERAGE(Table2[1Y Return vs Nifty]))/_xlfn.STDEV.P(Table2[1Y Return vs Nifty])</f>
        <v>0.19929122610014327</v>
      </c>
      <c r="I292">
        <v>-5.37651464385692</v>
      </c>
      <c r="J292">
        <f>(Table2[[#This Row],[1M Return vs Nifty]]-AVERAGE(Table2[1M Return vs Nifty]))/_xlfn.STDEV.P(Table2[1M Return vs Nifty])</f>
        <v>-0.7785459566030446</v>
      </c>
      <c r="K292">
        <v>-2.5682664220754101</v>
      </c>
      <c r="L292">
        <f>(Table2[[#This Row],[6M Return vs Nifty]]-AVERAGE(Table2[6M Return vs Nifty]))/_xlfn.STDEV.P(Table2[6M Return vs Nifty])</f>
        <v>-0.28328752785595285</v>
      </c>
      <c r="M292">
        <v>-2.3951747608799301</v>
      </c>
      <c r="N292">
        <f>(Table2[[#This Row],[1W Return vs Nifty]]-AVERAGE(Table2[1W Return vs Nifty]))/_xlfn.STDEV.P(Table2[1W Return vs Nifty])</f>
        <v>-0.50854919675299293</v>
      </c>
      <c r="O292">
        <v>245.62</v>
      </c>
      <c r="P292">
        <v>254.126503218723</v>
      </c>
      <c r="Q292">
        <v>234.06228254524299</v>
      </c>
      <c r="R292">
        <v>32.332903143292803</v>
      </c>
      <c r="S292" s="1">
        <f>(Table2[[#This Row],[Close Price]]-Table2[[#This Row],[20D EMA]])/Table2[[#This Row],[20D EMA]]</f>
        <v>-5.9726406644410125E-2</v>
      </c>
      <c r="T292" s="1">
        <f>(Table2[[#This Row],[Close Price]]-Table2[[#This Row],[50D EMA]])/Table2[[#This Row],[50D EMA]]</f>
        <v>-9.1200653710547197E-2</v>
      </c>
      <c r="U292" s="1">
        <f>(Table2[[#This Row],[Close Price]]-Table2[[#This Row],[200D EMA]])/Table2[[#This Row],[200D EMA]]</f>
        <v>-1.3296813614732726E-2</v>
      </c>
      <c r="V292">
        <v>0.41362163135826102</v>
      </c>
      <c r="W292">
        <v>230</v>
      </c>
      <c r="X292">
        <v>240.5</v>
      </c>
      <c r="Y292">
        <v>230</v>
      </c>
      <c r="Z292">
        <v>240.5</v>
      </c>
      <c r="AA292">
        <v>230</v>
      </c>
      <c r="AB292">
        <v>262.8</v>
      </c>
      <c r="AC292" s="1">
        <f>(Table2[[#This Row],[Close Price]]/Table2[[#This Row],[Day Low]])-1</f>
        <v>4.1304347826085497E-3</v>
      </c>
      <c r="AD292" s="1">
        <f>(Table2[[#This Row],[Day High]]/Table2[[#This Row],[Close Price]])-1</f>
        <v>4.1350941762286153E-2</v>
      </c>
      <c r="AE292" s="1">
        <f>(Table2[[#This Row],[Close Price]]/Table2[[#This Row],[Current Week Low]])-1</f>
        <v>4.1304347826085497E-3</v>
      </c>
      <c r="AF292" s="1">
        <f>(Table2[[#This Row],[Current Week High]]/Table2[[#This Row],[Close Price]])-1</f>
        <v>4.1350941762286153E-2</v>
      </c>
      <c r="AG292" s="1">
        <f>(Table2[[#This Row],[Close Price]]/Table2[[#This Row],[Current Month Low]])-1</f>
        <v>4.1304347826085497E-3</v>
      </c>
      <c r="AH292" s="1">
        <f>(Table2[[#This Row],[Current Month High]]/Table2[[#This Row],[Close Price]])-1</f>
        <v>0.13790863823338406</v>
      </c>
      <c r="AI292">
        <v>66.356354189218393</v>
      </c>
      <c r="AJ292">
        <v>79.727626459143906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-0.16</v>
      </c>
      <c r="AM292" t="s">
        <v>3191</v>
      </c>
      <c r="AN292">
        <v>-7.58</v>
      </c>
      <c r="AO292" t="s">
        <v>3191</v>
      </c>
      <c r="AP292">
        <v>8.7000704864111003E-2</v>
      </c>
      <c r="AQ292">
        <f>(Table2[[#This Row],[Sharpe Ratio]]-AVERAGE(Table2[Sharpe Ratio]))/_xlfn.STDEV.P(Table2[Sharpe Ratio])</f>
        <v>0.25860358490935981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235</v>
      </c>
      <c r="AT292">
        <f>_xlfn.RANK.AVG(Table2[[#This Row],[6M Return vs Nifty Z-Score]],Table2[6M Return vs Nifty Z-Score])</f>
        <v>421</v>
      </c>
      <c r="AU292">
        <f>_xlfn.RANK.AVG(Table2[[#This Row],[Sharpe Ratio Z-Score]],Table2[Sharpe Ratio Z-Score])</f>
        <v>278</v>
      </c>
      <c r="AV292">
        <f>(Table2[[#This Row],[Rank 1Y]]+Table2[[#This Row],[Rank 6M]]+Table2[[#This Row],[Rank Sharpe]])/3</f>
        <v>311.33333333333331</v>
      </c>
    </row>
    <row r="293" spans="1:48" x14ac:dyDescent="0.3">
      <c r="A293" t="s">
        <v>1090</v>
      </c>
      <c r="B293" t="s">
        <v>1091</v>
      </c>
      <c r="C293" t="s">
        <v>3156</v>
      </c>
      <c r="D293" t="s">
        <v>454</v>
      </c>
      <c r="E293">
        <v>11721.610032025001</v>
      </c>
      <c r="F293">
        <v>2397.9499999999998</v>
      </c>
      <c r="G293">
        <v>-11.5399416372611</v>
      </c>
      <c r="H293">
        <f>(Table2[[#This Row],[1Y Return vs Nifty]]-AVERAGE(Table2[1Y Return vs Nifty]))/_xlfn.STDEV.P(Table2[1Y Return vs Nifty])</f>
        <v>-0.6550216300334234</v>
      </c>
      <c r="I293">
        <v>4.8141636202491798</v>
      </c>
      <c r="J293">
        <f>(Table2[[#This Row],[1M Return vs Nifty]]-AVERAGE(Table2[1M Return vs Nifty]))/_xlfn.STDEV.P(Table2[1M Return vs Nifty])</f>
        <v>0.38289907076050383</v>
      </c>
      <c r="K293">
        <v>2.1884515930784501</v>
      </c>
      <c r="L293">
        <f>(Table2[[#This Row],[6M Return vs Nifty]]-AVERAGE(Table2[6M Return vs Nifty]))/_xlfn.STDEV.P(Table2[6M Return vs Nifty])</f>
        <v>-0.12624192422457972</v>
      </c>
      <c r="M293">
        <v>-3.1064607219957301</v>
      </c>
      <c r="N293">
        <f>(Table2[[#This Row],[1W Return vs Nifty]]-AVERAGE(Table2[1W Return vs Nifty]))/_xlfn.STDEV.P(Table2[1W Return vs Nifty])</f>
        <v>-0.64478586913026836</v>
      </c>
      <c r="O293">
        <v>2491.02</v>
      </c>
      <c r="P293">
        <v>2425.64112168152</v>
      </c>
      <c r="Q293">
        <v>2158.00098275453</v>
      </c>
      <c r="R293">
        <v>35.8109622455463</v>
      </c>
      <c r="S293" s="1">
        <f>(Table2[[#This Row],[Close Price]]-Table2[[#This Row],[20D EMA]])/Table2[[#This Row],[20D EMA]]</f>
        <v>-3.736220504050556E-2</v>
      </c>
      <c r="T293" s="1">
        <f>(Table2[[#This Row],[Close Price]]-Table2[[#This Row],[50D EMA]])/Table2[[#This Row],[50D EMA]]</f>
        <v>-1.1416001086889518E-2</v>
      </c>
      <c r="U293" s="1">
        <f>(Table2[[#This Row],[Close Price]]-Table2[[#This Row],[200D EMA]])/Table2[[#This Row],[200D EMA]]</f>
        <v>0.11119041147942041</v>
      </c>
      <c r="V293">
        <v>0.59499895948211301</v>
      </c>
      <c r="W293">
        <v>2390</v>
      </c>
      <c r="X293">
        <v>2498.8000000000002</v>
      </c>
      <c r="Y293">
        <v>2390</v>
      </c>
      <c r="Z293">
        <v>2498.8000000000002</v>
      </c>
      <c r="AA293">
        <v>2345.0500000000002</v>
      </c>
      <c r="AB293">
        <v>2700</v>
      </c>
      <c r="AC293" s="1">
        <f>(Table2[[#This Row],[Close Price]]/Table2[[#This Row],[Day Low]])-1</f>
        <v>3.3263598326358501E-3</v>
      </c>
      <c r="AD293" s="1">
        <f>(Table2[[#This Row],[Day High]]/Table2[[#This Row],[Close Price]])-1</f>
        <v>4.2056756813111384E-2</v>
      </c>
      <c r="AE293" s="1">
        <f>(Table2[[#This Row],[Close Price]]/Table2[[#This Row],[Current Week Low]])-1</f>
        <v>3.3263598326358501E-3</v>
      </c>
      <c r="AF293" s="1">
        <f>(Table2[[#This Row],[Current Week High]]/Table2[[#This Row],[Close Price]])-1</f>
        <v>4.2056756813111384E-2</v>
      </c>
      <c r="AG293" s="1">
        <f>(Table2[[#This Row],[Close Price]]/Table2[[#This Row],[Current Month Low]])-1</f>
        <v>2.255815441035347E-2</v>
      </c>
      <c r="AH293" s="1">
        <f>(Table2[[#This Row],[Current Month High]]/Table2[[#This Row],[Close Price]])-1</f>
        <v>0.1259617590024813</v>
      </c>
      <c r="AI293">
        <v>12.596175900248101</v>
      </c>
      <c r="AJ293">
        <v>45.4537183064418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0.17</v>
      </c>
      <c r="AM293" t="s">
        <v>3192</v>
      </c>
      <c r="AN293">
        <v>-1.28</v>
      </c>
      <c r="AO293" t="s">
        <v>3191</v>
      </c>
      <c r="AP293">
        <v>0.205720777203271</v>
      </c>
      <c r="AQ293">
        <f>(Table2[[#This Row],[Sharpe Ratio]]-AVERAGE(Table2[Sharpe Ratio]))/_xlfn.STDEV.P(Table2[Sharpe Ratio])</f>
        <v>1.6429524645905074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0.59980211196273969</v>
      </c>
      <c r="AS293">
        <f>_xlfn.RANK.AVG(Table2[[#This Row],[1Y Return vs Nifty Z-Score]],Table2[1Y Return vs Nifty Z-Score])</f>
        <v>545</v>
      </c>
      <c r="AT293">
        <f>_xlfn.RANK.AVG(Table2[[#This Row],[6M Return vs Nifty Z-Score]],Table2[6M Return vs Nifty Z-Score])</f>
        <v>362</v>
      </c>
      <c r="AU293">
        <f>_xlfn.RANK.AVG(Table2[[#This Row],[Sharpe Ratio Z-Score]],Table2[Sharpe Ratio Z-Score])</f>
        <v>31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1080</v>
      </c>
      <c r="B294" t="s">
        <v>1081</v>
      </c>
      <c r="C294" t="s">
        <v>3152</v>
      </c>
      <c r="D294" t="s">
        <v>403</v>
      </c>
      <c r="E294">
        <v>12019.744837800001</v>
      </c>
      <c r="F294">
        <v>2971.5</v>
      </c>
      <c r="G294">
        <v>15.8256406229633</v>
      </c>
      <c r="H294">
        <f>(Table2[[#This Row],[1Y Return vs Nifty]]-AVERAGE(Table2[1Y Return vs Nifty]))/_xlfn.STDEV.P(Table2[1Y Return vs Nifty])</f>
        <v>-0.20305509647987621</v>
      </c>
      <c r="I294">
        <v>7.4198031859586902</v>
      </c>
      <c r="J294">
        <f>(Table2[[#This Row],[1M Return vs Nifty]]-AVERAGE(Table2[1M Return vs Nifty]))/_xlfn.STDEV.P(Table2[1M Return vs Nifty])</f>
        <v>0.67986724483723571</v>
      </c>
      <c r="K294">
        <v>6.32554144696668</v>
      </c>
      <c r="L294">
        <f>(Table2[[#This Row],[6M Return vs Nifty]]-AVERAGE(Table2[6M Return vs Nifty]))/_xlfn.STDEV.P(Table2[6M Return vs Nifty])</f>
        <v>1.0346322400775614E-2</v>
      </c>
      <c r="M294">
        <v>-0.35987278684292101</v>
      </c>
      <c r="N294">
        <f>(Table2[[#This Row],[1W Return vs Nifty]]-AVERAGE(Table2[1W Return vs Nifty]))/_xlfn.STDEV.P(Table2[1W Return vs Nifty])</f>
        <v>-0.11871615718234506</v>
      </c>
      <c r="O294">
        <v>2982.85</v>
      </c>
      <c r="P294">
        <v>2910.5135777006899</v>
      </c>
      <c r="Q294">
        <v>2649.1044637867599</v>
      </c>
      <c r="R294">
        <v>47.706958312232203</v>
      </c>
      <c r="S294" s="1">
        <f>(Table2[[#This Row],[Close Price]]-Table2[[#This Row],[20D EMA]])/Table2[[#This Row],[20D EMA]]</f>
        <v>-3.8050857401478147E-3</v>
      </c>
      <c r="T294" s="1">
        <f>(Table2[[#This Row],[Close Price]]-Table2[[#This Row],[50D EMA]])/Table2[[#This Row],[50D EMA]]</f>
        <v>2.0953835352827823E-2</v>
      </c>
      <c r="U294" s="1">
        <f>(Table2[[#This Row],[Close Price]]-Table2[[#This Row],[200D EMA]])/Table2[[#This Row],[200D EMA]]</f>
        <v>0.12169981992797374</v>
      </c>
      <c r="V294">
        <v>0.67741173863068505</v>
      </c>
      <c r="W294">
        <v>2871.6</v>
      </c>
      <c r="X294">
        <v>3018.45</v>
      </c>
      <c r="Y294">
        <v>2871.6</v>
      </c>
      <c r="Z294">
        <v>3018.45</v>
      </c>
      <c r="AA294">
        <v>2688</v>
      </c>
      <c r="AB294">
        <v>3210</v>
      </c>
      <c r="AC294" s="1">
        <f>(Table2[[#This Row],[Close Price]]/Table2[[#This Row],[Day Low]])-1</f>
        <v>3.4788967822816597E-2</v>
      </c>
      <c r="AD294" s="1">
        <f>(Table2[[#This Row],[Day High]]/Table2[[#This Row],[Close Price]])-1</f>
        <v>1.5800100959111552E-2</v>
      </c>
      <c r="AE294" s="1">
        <f>(Table2[[#This Row],[Close Price]]/Table2[[#This Row],[Current Week Low]])-1</f>
        <v>3.4788967822816597E-2</v>
      </c>
      <c r="AF294" s="1">
        <f>(Table2[[#This Row],[Current Week High]]/Table2[[#This Row],[Close Price]])-1</f>
        <v>1.5800100959111552E-2</v>
      </c>
      <c r="AG294" s="1">
        <f>(Table2[[#This Row],[Close Price]]/Table2[[#This Row],[Current Month Low]])-1</f>
        <v>0.10546875</v>
      </c>
      <c r="AH294" s="1">
        <f>(Table2[[#This Row],[Current Month High]]/Table2[[#This Row],[Close Price]])-1</f>
        <v>8.0262493690055559E-2</v>
      </c>
      <c r="AI294">
        <v>9.8098603398956801</v>
      </c>
      <c r="AJ294">
        <v>44.2475728155339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0.19</v>
      </c>
      <c r="AM294" t="s">
        <v>3192</v>
      </c>
      <c r="AN294">
        <v>-3.26</v>
      </c>
      <c r="AO294" t="s">
        <v>3191</v>
      </c>
      <c r="AP294">
        <v>9.2192434017726005E-2</v>
      </c>
      <c r="AQ294">
        <f>(Table2[[#This Row],[Sharpe Ratio]]-AVERAGE(Table2[Sharpe Ratio]))/_xlfn.STDEV.P(Table2[Sharpe Ratio])</f>
        <v>0.31914233202941344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0.68758464560520349</v>
      </c>
      <c r="AS294">
        <f>_xlfn.RANK.AVG(Table2[[#This Row],[1Y Return vs Nifty Z-Score]],Table2[1Y Return vs Nifty Z-Score])</f>
        <v>365</v>
      </c>
      <c r="AT294">
        <f>_xlfn.RANK.AVG(Table2[[#This Row],[6M Return vs Nifty Z-Score]],Table2[6M Return vs Nifty Z-Score])</f>
        <v>315</v>
      </c>
      <c r="AU294">
        <f>_xlfn.RANK.AVG(Table2[[#This Row],[Sharpe Ratio Z-Score]],Table2[Sharpe Ratio Z-Score])</f>
        <v>260</v>
      </c>
      <c r="AV294">
        <f>(Table2[[#This Row],[Rank 1Y]]+Table2[[#This Row],[Rank 6M]]+Table2[[#This Row],[Rank Sharpe]])/3</f>
        <v>313.33333333333331</v>
      </c>
    </row>
    <row r="295" spans="1:48" x14ac:dyDescent="0.3">
      <c r="A295" t="s">
        <v>182</v>
      </c>
      <c r="B295" t="s">
        <v>183</v>
      </c>
      <c r="C295" t="s">
        <v>3144</v>
      </c>
      <c r="D295" t="s">
        <v>18</v>
      </c>
      <c r="E295">
        <v>143886.53450951999</v>
      </c>
      <c r="F295">
        <v>331.65</v>
      </c>
      <c r="G295">
        <v>66.689530794689006</v>
      </c>
      <c r="H295">
        <f>(Table2[[#This Row],[1Y Return vs Nifty]]-AVERAGE(Table2[1Y Return vs Nifty]))/_xlfn.STDEV.P(Table2[1Y Return vs Nifty])</f>
        <v>0.63700655122630689</v>
      </c>
      <c r="I295">
        <v>6.75293255440317</v>
      </c>
      <c r="J295">
        <f>(Table2[[#This Row],[1M Return vs Nifty]]-AVERAGE(Table2[1M Return vs Nifty]))/_xlfn.STDEV.P(Table2[1M Return vs Nifty])</f>
        <v>0.60386312039705659</v>
      </c>
      <c r="K295">
        <v>-1.97573854611956</v>
      </c>
      <c r="L295">
        <f>(Table2[[#This Row],[6M Return vs Nifty]]-AVERAGE(Table2[6M Return vs Nifty]))/_xlfn.STDEV.P(Table2[6M Return vs Nifty])</f>
        <v>-0.26372490134509963</v>
      </c>
      <c r="M295">
        <v>2.2937119900490801</v>
      </c>
      <c r="N295">
        <f>(Table2[[#This Row],[1W Return vs Nifty]]-AVERAGE(Table2[1W Return vs Nifty]))/_xlfn.STDEV.P(Table2[1W Return vs Nifty])</f>
        <v>0.38954012740346167</v>
      </c>
      <c r="O295">
        <v>342.89</v>
      </c>
      <c r="P295">
        <v>340.69428875684002</v>
      </c>
      <c r="Q295">
        <v>305.40777535524398</v>
      </c>
      <c r="R295">
        <v>34.865917201018902</v>
      </c>
      <c r="S295" s="1">
        <f>(Table2[[#This Row],[Close Price]]-Table2[[#This Row],[20D EMA]])/Table2[[#This Row],[20D EMA]]</f>
        <v>-3.2780191898276446E-2</v>
      </c>
      <c r="T295" s="1">
        <f>(Table2[[#This Row],[Close Price]]-Table2[[#This Row],[50D EMA]])/Table2[[#This Row],[50D EMA]]</f>
        <v>-2.6546640361485858E-2</v>
      </c>
      <c r="U295" s="1">
        <f>(Table2[[#This Row],[Close Price]]-Table2[[#This Row],[200D EMA]])/Table2[[#This Row],[200D EMA]]</f>
        <v>8.5925201525179185E-2</v>
      </c>
      <c r="V295">
        <v>0.68970079965926301</v>
      </c>
      <c r="W295">
        <v>330.2</v>
      </c>
      <c r="X295">
        <v>345.5</v>
      </c>
      <c r="Y295">
        <v>330.2</v>
      </c>
      <c r="Z295">
        <v>345.5</v>
      </c>
      <c r="AA295">
        <v>328.25</v>
      </c>
      <c r="AB295">
        <v>373.35</v>
      </c>
      <c r="AC295" s="1">
        <f>(Table2[[#This Row],[Close Price]]/Table2[[#This Row],[Day Low]])-1</f>
        <v>4.3912780133252838E-3</v>
      </c>
      <c r="AD295" s="1">
        <f>(Table2[[#This Row],[Day High]]/Table2[[#This Row],[Close Price]])-1</f>
        <v>4.1760892507161307E-2</v>
      </c>
      <c r="AE295" s="1">
        <f>(Table2[[#This Row],[Close Price]]/Table2[[#This Row],[Current Week Low]])-1</f>
        <v>4.3912780133252838E-3</v>
      </c>
      <c r="AF295" s="1">
        <f>(Table2[[#This Row],[Current Week High]]/Table2[[#This Row],[Close Price]])-1</f>
        <v>4.1760892507161307E-2</v>
      </c>
      <c r="AG295" s="1">
        <f>(Table2[[#This Row],[Close Price]]/Table2[[#This Row],[Current Month Low]])-1</f>
        <v>1.0357958872810213E-2</v>
      </c>
      <c r="AH295" s="1">
        <f>(Table2[[#This Row],[Current Month High]]/Table2[[#This Row],[Close Price]])-1</f>
        <v>0.12573496155585717</v>
      </c>
      <c r="AI295">
        <v>13.372531282979001</v>
      </c>
      <c r="AJ295">
        <v>100.12068185246601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3192</v>
      </c>
      <c r="AN295">
        <v>-4.93</v>
      </c>
      <c r="AO295" t="s">
        <v>3191</v>
      </c>
      <c r="AP295">
        <v>4.9099343373574002E-2</v>
      </c>
      <c r="AQ295">
        <f>(Table2[[#This Row],[Sharpe Ratio]]-AVERAGE(Table2[Sharpe Ratio]))/_xlfn.STDEV.P(Table2[Sharpe Ratio])</f>
        <v>-0.18334954301598597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1.1833353546657395</v>
      </c>
      <c r="AS295">
        <f>_xlfn.RANK.AVG(Table2[[#This Row],[1Y Return vs Nifty Z-Score]],Table2[1Y Return vs Nifty Z-Score])</f>
        <v>140</v>
      </c>
      <c r="AT295">
        <f>_xlfn.RANK.AVG(Table2[[#This Row],[6M Return vs Nifty Z-Score]],Table2[6M Return vs Nifty Z-Score])</f>
        <v>413</v>
      </c>
      <c r="AU295">
        <f>_xlfn.RANK.AVG(Table2[[#This Row],[Sharpe Ratio Z-Score]],Table2[Sharpe Ratio Z-Score])</f>
        <v>388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1632</v>
      </c>
      <c r="B296" t="s">
        <v>1633</v>
      </c>
      <c r="C296" t="s">
        <v>3160</v>
      </c>
      <c r="D296" t="s">
        <v>406</v>
      </c>
      <c r="E296">
        <v>5641.1610215999999</v>
      </c>
      <c r="F296">
        <v>114.99</v>
      </c>
      <c r="G296">
        <v>38.291694806949003</v>
      </c>
      <c r="H296">
        <f>(Table2[[#This Row],[1Y Return vs Nifty]]-AVERAGE(Table2[1Y Return vs Nifty]))/_xlfn.STDEV.P(Table2[1Y Return vs Nifty])</f>
        <v>0.16799144422979403</v>
      </c>
      <c r="I296">
        <v>-5.2572947796074301</v>
      </c>
      <c r="J296">
        <f>(Table2[[#This Row],[1M Return vs Nifty]]-AVERAGE(Table2[1M Return vs Nifty]))/_xlfn.STDEV.P(Table2[1M Return vs Nifty])</f>
        <v>-0.76495831160955685</v>
      </c>
      <c r="K296">
        <v>0.29165564460087601</v>
      </c>
      <c r="L296">
        <f>(Table2[[#This Row],[6M Return vs Nifty]]-AVERAGE(Table2[6M Return vs Nifty]))/_xlfn.STDEV.P(Table2[6M Return vs Nifty])</f>
        <v>-0.18886566263943047</v>
      </c>
      <c r="M296">
        <v>-1.8550803615148801</v>
      </c>
      <c r="N296">
        <f>(Table2[[#This Row],[1W Return vs Nifty]]-AVERAGE(Table2[1W Return vs Nifty]))/_xlfn.STDEV.P(Table2[1W Return vs Nifty])</f>
        <v>-0.40510182430145308</v>
      </c>
      <c r="O296">
        <v>121.77</v>
      </c>
      <c r="P296">
        <v>126.666908233166</v>
      </c>
      <c r="Q296">
        <v>115.90402342633</v>
      </c>
      <c r="R296">
        <v>27.939154720801799</v>
      </c>
      <c r="S296" s="1">
        <f>(Table2[[#This Row],[Close Price]]-Table2[[#This Row],[20D EMA]])/Table2[[#This Row],[20D EMA]]</f>
        <v>-5.5678738605567886E-2</v>
      </c>
      <c r="T296" s="1">
        <f>(Table2[[#This Row],[Close Price]]-Table2[[#This Row],[50D EMA]])/Table2[[#This Row],[50D EMA]]</f>
        <v>-9.2185941822084866E-2</v>
      </c>
      <c r="U296" s="1">
        <f>(Table2[[#This Row],[Close Price]]-Table2[[#This Row],[200D EMA]])/Table2[[#This Row],[200D EMA]]</f>
        <v>-7.8860370788678344E-3</v>
      </c>
      <c r="V296">
        <v>0.31110615097498301</v>
      </c>
      <c r="W296">
        <v>114.6</v>
      </c>
      <c r="X296">
        <v>118.35</v>
      </c>
      <c r="Y296">
        <v>114.6</v>
      </c>
      <c r="Z296">
        <v>118.35</v>
      </c>
      <c r="AA296">
        <v>113.36</v>
      </c>
      <c r="AB296">
        <v>130.69999999999999</v>
      </c>
      <c r="AC296" s="1">
        <f>(Table2[[#This Row],[Close Price]]/Table2[[#This Row],[Day Low]])-1</f>
        <v>3.4031413612565231E-3</v>
      </c>
      <c r="AD296" s="1">
        <f>(Table2[[#This Row],[Day High]]/Table2[[#This Row],[Close Price]])-1</f>
        <v>2.9219932168014662E-2</v>
      </c>
      <c r="AE296" s="1">
        <f>(Table2[[#This Row],[Close Price]]/Table2[[#This Row],[Current Week Low]])-1</f>
        <v>3.4031413612565231E-3</v>
      </c>
      <c r="AF296" s="1">
        <f>(Table2[[#This Row],[Current Week High]]/Table2[[#This Row],[Close Price]])-1</f>
        <v>2.9219932168014662E-2</v>
      </c>
      <c r="AG296" s="1">
        <f>(Table2[[#This Row],[Close Price]]/Table2[[#This Row],[Current Month Low]])-1</f>
        <v>1.4378969654198936E-2</v>
      </c>
      <c r="AH296" s="1">
        <f>(Table2[[#This Row],[Current Month High]]/Table2[[#This Row],[Close Price]])-1</f>
        <v>0.13662057570223496</v>
      </c>
      <c r="AI296">
        <v>47.795460474823898</v>
      </c>
      <c r="AJ296">
        <v>76.771714066102902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-0.16</v>
      </c>
      <c r="AM296" t="s">
        <v>3191</v>
      </c>
      <c r="AN296">
        <v>-7.86</v>
      </c>
      <c r="AO296" t="s">
        <v>3191</v>
      </c>
      <c r="AP296">
        <v>7.6702851701916999E-2</v>
      </c>
      <c r="AQ296">
        <f>(Table2[[#This Row],[Sharpe Ratio]]-AVERAGE(Table2[Sharpe Ratio]))/_xlfn.STDEV.P(Table2[Sharpe Ratio])</f>
        <v>0.1385242991801687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244</v>
      </c>
      <c r="AT296">
        <f>_xlfn.RANK.AVG(Table2[[#This Row],[6M Return vs Nifty Z-Score]],Table2[6M Return vs Nifty Z-Score])</f>
        <v>388</v>
      </c>
      <c r="AU296">
        <f>_xlfn.RANK.AVG(Table2[[#This Row],[Sharpe Ratio Z-Score]],Table2[Sharpe Ratio Z-Score])</f>
        <v>311</v>
      </c>
      <c r="AV296">
        <f>(Table2[[#This Row],[Rank 1Y]]+Table2[[#This Row],[Rank 6M]]+Table2[[#This Row],[Rank Sharpe]])/3</f>
        <v>314.33333333333331</v>
      </c>
    </row>
    <row r="297" spans="1:48" x14ac:dyDescent="0.3">
      <c r="A297" t="s">
        <v>1846</v>
      </c>
      <c r="B297" t="s">
        <v>1847</v>
      </c>
      <c r="C297" t="s">
        <v>3155</v>
      </c>
      <c r="D297" t="s">
        <v>83</v>
      </c>
      <c r="E297">
        <v>4097.4627938499998</v>
      </c>
      <c r="F297">
        <v>1016.9</v>
      </c>
      <c r="G297">
        <v>19.637754020065302</v>
      </c>
      <c r="H297">
        <f>(Table2[[#This Row],[1Y Return vs Nifty]]-AVERAGE(Table2[1Y Return vs Nifty]))/_xlfn.STDEV.P(Table2[1Y Return vs Nifty])</f>
        <v>-0.14009470845606592</v>
      </c>
      <c r="I297">
        <v>-2.74670146784907</v>
      </c>
      <c r="J297">
        <f>(Table2[[#This Row],[1M Return vs Nifty]]-AVERAGE(Table2[1M Return vs Nifty]))/_xlfn.STDEV.P(Table2[1M Return vs Nifty])</f>
        <v>-0.47882268431333902</v>
      </c>
      <c r="K297">
        <v>35.5472061313802</v>
      </c>
      <c r="L297">
        <f>(Table2[[#This Row],[6M Return vs Nifty]]-AVERAGE(Table2[6M Return vs Nifty]))/_xlfn.STDEV.P(Table2[6M Return vs Nifty])</f>
        <v>0.97511529858505319</v>
      </c>
      <c r="M297">
        <v>-2.6107041471795802</v>
      </c>
      <c r="N297">
        <f>(Table2[[#This Row],[1W Return vs Nifty]]-AVERAGE(Table2[1W Return vs Nifty]))/_xlfn.STDEV.P(Table2[1W Return vs Nifty])</f>
        <v>-0.54983077405689285</v>
      </c>
      <c r="O297">
        <v>1083.8399999999999</v>
      </c>
      <c r="P297">
        <v>1132.4869215061501</v>
      </c>
      <c r="Q297">
        <v>1015.2942020059299</v>
      </c>
      <c r="R297">
        <v>29.266064356785702</v>
      </c>
      <c r="S297" s="1">
        <f>(Table2[[#This Row],[Close Price]]-Table2[[#This Row],[20D EMA]])/Table2[[#This Row],[20D EMA]]</f>
        <v>-6.1761883672866794E-2</v>
      </c>
      <c r="T297" s="1">
        <f>(Table2[[#This Row],[Close Price]]-Table2[[#This Row],[50D EMA]])/Table2[[#This Row],[50D EMA]]</f>
        <v>-0.10206468552627998</v>
      </c>
      <c r="U297" s="1">
        <f>(Table2[[#This Row],[Close Price]]-Table2[[#This Row],[200D EMA]])/Table2[[#This Row],[200D EMA]]</f>
        <v>1.5816085533606266E-3</v>
      </c>
      <c r="V297">
        <v>1.21192459918085</v>
      </c>
      <c r="W297">
        <v>1011.1</v>
      </c>
      <c r="X297">
        <v>1060</v>
      </c>
      <c r="Y297">
        <v>1011.1</v>
      </c>
      <c r="Z297">
        <v>1060</v>
      </c>
      <c r="AA297">
        <v>972.05</v>
      </c>
      <c r="AB297">
        <v>1140</v>
      </c>
      <c r="AC297" s="1">
        <f>(Table2[[#This Row],[Close Price]]/Table2[[#This Row],[Day Low]])-1</f>
        <v>5.7363267728216538E-3</v>
      </c>
      <c r="AD297" s="1">
        <f>(Table2[[#This Row],[Day High]]/Table2[[#This Row],[Close Price]])-1</f>
        <v>4.2383715212902073E-2</v>
      </c>
      <c r="AE297" s="1">
        <f>(Table2[[#This Row],[Close Price]]/Table2[[#This Row],[Current Week Low]])-1</f>
        <v>5.7363267728216538E-3</v>
      </c>
      <c r="AF297" s="1">
        <f>(Table2[[#This Row],[Current Week High]]/Table2[[#This Row],[Close Price]])-1</f>
        <v>4.2383715212902073E-2</v>
      </c>
      <c r="AG297" s="1">
        <f>(Table2[[#This Row],[Close Price]]/Table2[[#This Row],[Current Month Low]])-1</f>
        <v>4.6139601872331681E-2</v>
      </c>
      <c r="AH297" s="1">
        <f>(Table2[[#This Row],[Current Month High]]/Table2[[#This Row],[Close Price]])-1</f>
        <v>0.12105418428557391</v>
      </c>
      <c r="AI297">
        <v>56.623070115055498</v>
      </c>
      <c r="AJ297">
        <v>66.704918032786793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</v>
      </c>
      <c r="AM297">
        <v>0</v>
      </c>
      <c r="AN297">
        <v>-7.03</v>
      </c>
      <c r="AO297" t="s">
        <v>3191</v>
      </c>
      <c r="AP297">
        <v>1.6945442294119999E-3</v>
      </c>
      <c r="AQ297">
        <f>(Table2[[#This Row],[Sharpe Ratio]]-AVERAGE(Table2[Sharpe Ratio]))/_xlfn.STDEV.P(Table2[Sharpe Ratio])</f>
        <v>-0.73611858445704359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339</v>
      </c>
      <c r="AT297">
        <f>_xlfn.RANK.AVG(Table2[[#This Row],[6M Return vs Nifty Z-Score]],Table2[6M Return vs Nifty Z-Score])</f>
        <v>88</v>
      </c>
      <c r="AU297">
        <f>_xlfn.RANK.AVG(Table2[[#This Row],[Sharpe Ratio Z-Score]],Table2[Sharpe Ratio Z-Score])</f>
        <v>516</v>
      </c>
      <c r="AV297">
        <f>(Table2[[#This Row],[Rank 1Y]]+Table2[[#This Row],[Rank 6M]]+Table2[[#This Row],[Rank Sharpe]])/3</f>
        <v>314.33333333333331</v>
      </c>
    </row>
    <row r="298" spans="1:48" x14ac:dyDescent="0.3">
      <c r="A298" t="s">
        <v>627</v>
      </c>
      <c r="B298" t="s">
        <v>628</v>
      </c>
      <c r="C298" t="s">
        <v>3148</v>
      </c>
      <c r="D298" t="s">
        <v>195</v>
      </c>
      <c r="E298">
        <v>30304.012500000001</v>
      </c>
      <c r="F298">
        <v>694.25</v>
      </c>
      <c r="G298">
        <v>12.868858724457199</v>
      </c>
      <c r="H298">
        <f>(Table2[[#This Row],[1Y Return vs Nifty]]-AVERAGE(Table2[1Y Return vs Nifty]))/_xlfn.STDEV.P(Table2[1Y Return vs Nifty])</f>
        <v>-0.25188893646303179</v>
      </c>
      <c r="I298">
        <v>-3.2074583073814198</v>
      </c>
      <c r="J298">
        <f>(Table2[[#This Row],[1M Return vs Nifty]]-AVERAGE(Table2[1M Return vs Nifty]))/_xlfn.STDEV.P(Table2[1M Return vs Nifty])</f>
        <v>-0.53133574833415997</v>
      </c>
      <c r="K298">
        <v>43.471624914585597</v>
      </c>
      <c r="L298">
        <f>(Table2[[#This Row],[6M Return vs Nifty]]-AVERAGE(Table2[6M Return vs Nifty]))/_xlfn.STDEV.P(Table2[6M Return vs Nifty])</f>
        <v>1.2367442467950573</v>
      </c>
      <c r="M298">
        <v>-2.8555052345327998</v>
      </c>
      <c r="N298">
        <f>(Table2[[#This Row],[1W Return vs Nifty]]-AVERAGE(Table2[1W Return vs Nifty]))/_xlfn.STDEV.P(Table2[1W Return vs Nifty])</f>
        <v>-0.59671892784953007</v>
      </c>
      <c r="O298">
        <v>737.72</v>
      </c>
      <c r="P298">
        <v>753.83345623070204</v>
      </c>
      <c r="Q298">
        <v>658.62765466647897</v>
      </c>
      <c r="R298">
        <v>24.099224852714801</v>
      </c>
      <c r="S298" s="1">
        <f>(Table2[[#This Row],[Close Price]]-Table2[[#This Row],[20D EMA]])/Table2[[#This Row],[20D EMA]]</f>
        <v>-5.8924795315295812E-2</v>
      </c>
      <c r="T298" s="1">
        <f>(Table2[[#This Row],[Close Price]]-Table2[[#This Row],[50D EMA]])/Table2[[#This Row],[50D EMA]]</f>
        <v>-7.9040610015678595E-2</v>
      </c>
      <c r="U298" s="1">
        <f>(Table2[[#This Row],[Close Price]]-Table2[[#This Row],[200D EMA]])/Table2[[#This Row],[200D EMA]]</f>
        <v>5.4085711526279209E-2</v>
      </c>
      <c r="V298">
        <v>0.66952880763088296</v>
      </c>
      <c r="W298">
        <v>688.05</v>
      </c>
      <c r="X298">
        <v>706.8</v>
      </c>
      <c r="Y298">
        <v>688.05</v>
      </c>
      <c r="Z298">
        <v>706.8</v>
      </c>
      <c r="AA298">
        <v>688.05</v>
      </c>
      <c r="AB298">
        <v>768.45</v>
      </c>
      <c r="AC298" s="1">
        <f>(Table2[[#This Row],[Close Price]]/Table2[[#This Row],[Day Low]])-1</f>
        <v>9.0109730397500698E-3</v>
      </c>
      <c r="AD298" s="1">
        <f>(Table2[[#This Row],[Day High]]/Table2[[#This Row],[Close Price]])-1</f>
        <v>1.8077061577241649E-2</v>
      </c>
      <c r="AE298" s="1">
        <f>(Table2[[#This Row],[Close Price]]/Table2[[#This Row],[Current Week Low]])-1</f>
        <v>9.0109730397500698E-3</v>
      </c>
      <c r="AF298" s="1">
        <f>(Table2[[#This Row],[Current Week High]]/Table2[[#This Row],[Close Price]])-1</f>
        <v>1.8077061577241649E-2</v>
      </c>
      <c r="AG298" s="1">
        <f>(Table2[[#This Row],[Close Price]]/Table2[[#This Row],[Current Month Low]])-1</f>
        <v>9.0109730397500698E-3</v>
      </c>
      <c r="AH298" s="1">
        <f>(Table2[[#This Row],[Current Month High]]/Table2[[#This Row],[Close Price]])-1</f>
        <v>0.10687792581922939</v>
      </c>
      <c r="AI298">
        <v>23.874684911775201</v>
      </c>
      <c r="AJ298">
        <v>66.446895228961793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-0.13</v>
      </c>
      <c r="AM298" t="s">
        <v>3191</v>
      </c>
      <c r="AN298">
        <v>-6.74</v>
      </c>
      <c r="AO298" t="s">
        <v>3191</v>
      </c>
      <c r="AP298">
        <v>1.0794295133348E-2</v>
      </c>
      <c r="AQ298">
        <f>(Table2[[#This Row],[Sharpe Ratio]]-AVERAGE(Table2[Sharpe Ratio]))/_xlfn.STDEV.P(Table2[Sharpe Ratio])</f>
        <v>-0.6300099061094302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381</v>
      </c>
      <c r="AT298">
        <f>_xlfn.RANK.AVG(Table2[[#This Row],[6M Return vs Nifty Z-Score]],Table2[6M Return vs Nifty Z-Score])</f>
        <v>69</v>
      </c>
      <c r="AU298">
        <f>_xlfn.RANK.AVG(Table2[[#This Row],[Sharpe Ratio Z-Score]],Table2[Sharpe Ratio Z-Score])</f>
        <v>494</v>
      </c>
      <c r="AV298">
        <f>(Table2[[#This Row],[Rank 1Y]]+Table2[[#This Row],[Rank 6M]]+Table2[[#This Row],[Rank Sharpe]])/3</f>
        <v>314.66666666666669</v>
      </c>
    </row>
    <row r="299" spans="1:48" x14ac:dyDescent="0.3">
      <c r="A299" t="s">
        <v>1729</v>
      </c>
      <c r="B299" t="s">
        <v>1730</v>
      </c>
      <c r="C299" t="s">
        <v>3158</v>
      </c>
      <c r="D299" t="s">
        <v>122</v>
      </c>
      <c r="E299">
        <v>4736.8670123250004</v>
      </c>
      <c r="F299">
        <v>1001.45</v>
      </c>
      <c r="G299">
        <v>35.728255661557696</v>
      </c>
      <c r="H299">
        <f>(Table2[[#This Row],[1Y Return vs Nifty]]-AVERAGE(Table2[1Y Return vs Nifty]))/_xlfn.STDEV.P(Table2[1Y Return vs Nifty])</f>
        <v>0.12565400395533755</v>
      </c>
      <c r="I299">
        <v>9.6299503183646795</v>
      </c>
      <c r="J299">
        <f>(Table2[[#This Row],[1M Return vs Nifty]]-AVERAGE(Table2[1M Return vs Nifty]))/_xlfn.STDEV.P(Table2[1M Return vs Nifty])</f>
        <v>0.93176062525296111</v>
      </c>
      <c r="K299">
        <v>34.186079740617799</v>
      </c>
      <c r="L299">
        <f>(Table2[[#This Row],[6M Return vs Nifty]]-AVERAGE(Table2[6M Return vs Nifty]))/_xlfn.STDEV.P(Table2[6M Return vs Nifty])</f>
        <v>0.93017697872356797</v>
      </c>
      <c r="M299">
        <v>13.1854472642879</v>
      </c>
      <c r="N299">
        <f>(Table2[[#This Row],[1W Return vs Nifty]]-AVERAGE(Table2[1W Return vs Nifty]))/_xlfn.STDEV.P(Table2[1W Return vs Nifty])</f>
        <v>2.4756965416939321</v>
      </c>
      <c r="O299">
        <v>965.24</v>
      </c>
      <c r="P299">
        <v>933.28965983961405</v>
      </c>
      <c r="Q299">
        <v>826.74995372849503</v>
      </c>
      <c r="R299">
        <v>57.021953505076397</v>
      </c>
      <c r="S299" s="1">
        <f>(Table2[[#This Row],[Close Price]]-Table2[[#This Row],[20D EMA]])/Table2[[#This Row],[20D EMA]]</f>
        <v>3.7513986158882802E-2</v>
      </c>
      <c r="T299" s="1">
        <f>(Table2[[#This Row],[Close Price]]-Table2[[#This Row],[50D EMA]])/Table2[[#This Row],[50D EMA]]</f>
        <v>7.3032353291152249E-2</v>
      </c>
      <c r="U299" s="1">
        <f>(Table2[[#This Row],[Close Price]]-Table2[[#This Row],[200D EMA]])/Table2[[#This Row],[200D EMA]]</f>
        <v>0.21130941161065558</v>
      </c>
      <c r="V299">
        <v>0.60108866918550197</v>
      </c>
      <c r="W299">
        <v>995.15</v>
      </c>
      <c r="X299">
        <v>1053.95</v>
      </c>
      <c r="Y299">
        <v>995.15</v>
      </c>
      <c r="Z299">
        <v>1053.95</v>
      </c>
      <c r="AA299">
        <v>837.2</v>
      </c>
      <c r="AB299">
        <v>1054.5999999999999</v>
      </c>
      <c r="AC299" s="1">
        <f>(Table2[[#This Row],[Close Price]]/Table2[[#This Row],[Day Low]])-1</f>
        <v>6.3307039139828269E-3</v>
      </c>
      <c r="AD299" s="1">
        <f>(Table2[[#This Row],[Day High]]/Table2[[#This Row],[Close Price]])-1</f>
        <v>5.2423985221428993E-2</v>
      </c>
      <c r="AE299" s="1">
        <f>(Table2[[#This Row],[Close Price]]/Table2[[#This Row],[Current Week Low]])-1</f>
        <v>6.3307039139828269E-3</v>
      </c>
      <c r="AF299" s="1">
        <f>(Table2[[#This Row],[Current Week High]]/Table2[[#This Row],[Close Price]])-1</f>
        <v>5.2423985221428993E-2</v>
      </c>
      <c r="AG299" s="1">
        <f>(Table2[[#This Row],[Close Price]]/Table2[[#This Row],[Current Month Low]])-1</f>
        <v>0.19618967988533198</v>
      </c>
      <c r="AH299" s="1">
        <f>(Table2[[#This Row],[Current Month High]]/Table2[[#This Row],[Close Price]])-1</f>
        <v>5.3073044086075161E-2</v>
      </c>
      <c r="AI299">
        <v>5.3073044086075098</v>
      </c>
      <c r="AJ299">
        <v>63.635620915032597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0.13</v>
      </c>
      <c r="AM299" t="s">
        <v>3192</v>
      </c>
      <c r="AN299">
        <v>7.34</v>
      </c>
      <c r="AO299" t="s">
        <v>3192</v>
      </c>
      <c r="AP299">
        <v>-1.2428290771636E-2</v>
      </c>
      <c r="AQ299">
        <f>(Table2[[#This Row],[Sharpe Ratio]]-AVERAGE(Table2[Sharpe Ratio]))/_xlfn.STDEV.P(Table2[Sharpe Ratio])</f>
        <v>-0.90079950510009466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3.562488644525704</v>
      </c>
      <c r="AS299">
        <f>_xlfn.RANK.AVG(Table2[[#This Row],[1Y Return vs Nifty Z-Score]],Table2[1Y Return vs Nifty Z-Score])</f>
        <v>253</v>
      </c>
      <c r="AT299">
        <f>_xlfn.RANK.AVG(Table2[[#This Row],[6M Return vs Nifty Z-Score]],Table2[6M Return vs Nifty Z-Score])</f>
        <v>94</v>
      </c>
      <c r="AU299">
        <f>_xlfn.RANK.AVG(Table2[[#This Row],[Sharpe Ratio Z-Score]],Table2[Sharpe Ratio Z-Score])</f>
        <v>601</v>
      </c>
      <c r="AV299">
        <f>(Table2[[#This Row],[Rank 1Y]]+Table2[[#This Row],[Rank 6M]]+Table2[[#This Row],[Rank Sharpe]])/3</f>
        <v>316</v>
      </c>
    </row>
    <row r="300" spans="1:48" x14ac:dyDescent="0.3">
      <c r="A300" t="s">
        <v>1283</v>
      </c>
      <c r="B300" t="s">
        <v>1284</v>
      </c>
      <c r="C300" t="s">
        <v>3155</v>
      </c>
      <c r="D300" t="s">
        <v>286</v>
      </c>
      <c r="E300">
        <v>9010.5935229899897</v>
      </c>
      <c r="F300">
        <v>1524.3</v>
      </c>
      <c r="G300">
        <v>98.183711559133798</v>
      </c>
      <c r="H300">
        <f>(Table2[[#This Row],[1Y Return vs Nifty]]-AVERAGE(Table2[1Y Return vs Nifty]))/_xlfn.STDEV.P(Table2[1Y Return vs Nifty])</f>
        <v>1.1571605012449167</v>
      </c>
      <c r="I300">
        <v>10.026053957956901</v>
      </c>
      <c r="J300">
        <f>(Table2[[#This Row],[1M Return vs Nifty]]-AVERAGE(Table2[1M Return vs Nifty]))/_xlfn.STDEV.P(Table2[1M Return vs Nifty])</f>
        <v>0.97690507889991796</v>
      </c>
      <c r="K300">
        <v>5.6268171414685302</v>
      </c>
      <c r="L300">
        <f>(Table2[[#This Row],[6M Return vs Nifty]]-AVERAGE(Table2[6M Return vs Nifty]))/_xlfn.STDEV.P(Table2[6M Return vs Nifty])</f>
        <v>-1.2722436348279539E-2</v>
      </c>
      <c r="M300">
        <v>5.9815725838851002</v>
      </c>
      <c r="N300">
        <f>(Table2[[#This Row],[1W Return vs Nifty]]-AVERAGE(Table2[1W Return vs Nifty]))/_xlfn.STDEV.P(Table2[1W Return vs Nifty])</f>
        <v>1.0958971806304776</v>
      </c>
      <c r="O300">
        <v>1507.56</v>
      </c>
      <c r="P300">
        <v>1531.0277398905801</v>
      </c>
      <c r="Q300">
        <v>1370.4035157949199</v>
      </c>
      <c r="R300">
        <v>53.613288001847799</v>
      </c>
      <c r="S300" s="1">
        <f>(Table2[[#This Row],[Close Price]]-Table2[[#This Row],[20D EMA]])/Table2[[#This Row],[20D EMA]]</f>
        <v>1.1104035660272234E-2</v>
      </c>
      <c r="T300" s="1">
        <f>(Table2[[#This Row],[Close Price]]-Table2[[#This Row],[50D EMA]])/Table2[[#This Row],[50D EMA]]</f>
        <v>-4.3942638760163261E-3</v>
      </c>
      <c r="U300" s="1">
        <f>(Table2[[#This Row],[Close Price]]-Table2[[#This Row],[200D EMA]])/Table2[[#This Row],[200D EMA]]</f>
        <v>0.11230012359958841</v>
      </c>
      <c r="V300">
        <v>0.80717145907596399</v>
      </c>
      <c r="W300">
        <v>1502</v>
      </c>
      <c r="X300">
        <v>1596.3</v>
      </c>
      <c r="Y300">
        <v>1502</v>
      </c>
      <c r="Z300">
        <v>1596.3</v>
      </c>
      <c r="AA300">
        <v>1320.05</v>
      </c>
      <c r="AB300">
        <v>1596.3</v>
      </c>
      <c r="AC300" s="1">
        <f>(Table2[[#This Row],[Close Price]]/Table2[[#This Row],[Day Low]])-1</f>
        <v>1.4846870838881365E-2</v>
      </c>
      <c r="AD300" s="1">
        <f>(Table2[[#This Row],[Day High]]/Table2[[#This Row],[Close Price]])-1</f>
        <v>4.7234796299940873E-2</v>
      </c>
      <c r="AE300" s="1">
        <f>(Table2[[#This Row],[Close Price]]/Table2[[#This Row],[Current Week Low]])-1</f>
        <v>1.4846870838881365E-2</v>
      </c>
      <c r="AF300" s="1">
        <f>(Table2[[#This Row],[Current Week High]]/Table2[[#This Row],[Close Price]])-1</f>
        <v>4.7234796299940873E-2</v>
      </c>
      <c r="AG300" s="1">
        <f>(Table2[[#This Row],[Close Price]]/Table2[[#This Row],[Current Month Low]])-1</f>
        <v>0.15472898753835085</v>
      </c>
      <c r="AH300" s="1">
        <f>(Table2[[#This Row],[Current Month High]]/Table2[[#This Row],[Close Price]])-1</f>
        <v>4.7234796299940873E-2</v>
      </c>
      <c r="AI300">
        <v>36.456078199829399</v>
      </c>
      <c r="AJ300">
        <v>137.28206724782001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-0.01</v>
      </c>
      <c r="AM300" t="s">
        <v>3191</v>
      </c>
      <c r="AN300">
        <v>7</v>
      </c>
      <c r="AO300" t="s">
        <v>3192</v>
      </c>
      <c r="AQ300">
        <f>(Table2[[#This Row],[Sharpe Ratio]]-AVERAGE(Table2[Sharpe Ratio]))/_xlfn.STDEV.P(Table2[Sharpe Ratio])</f>
        <v>-0.75587800979545683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88</v>
      </c>
      <c r="AT300">
        <f>_xlfn.RANK.AVG(Table2[[#This Row],[6M Return vs Nifty Z-Score]],Table2[6M Return vs Nifty Z-Score])</f>
        <v>320</v>
      </c>
      <c r="AU300">
        <f>_xlfn.RANK.AVG(Table2[[#This Row],[Sharpe Ratio Z-Score]],Table2[Sharpe Ratio Z-Score])</f>
        <v>544.5</v>
      </c>
      <c r="AV300">
        <f>(Table2[[#This Row],[Rank 1Y]]+Table2[[#This Row],[Rank 6M]]+Table2[[#This Row],[Rank Sharpe]])/3</f>
        <v>317.5</v>
      </c>
    </row>
    <row r="301" spans="1:48" x14ac:dyDescent="0.3">
      <c r="A301" t="s">
        <v>252</v>
      </c>
      <c r="B301" t="s">
        <v>253</v>
      </c>
      <c r="C301" t="s">
        <v>3150</v>
      </c>
      <c r="D301" t="s">
        <v>51</v>
      </c>
      <c r="E301">
        <v>101196.9523743</v>
      </c>
      <c r="F301">
        <v>1005.7</v>
      </c>
      <c r="G301">
        <v>49.525105155413897</v>
      </c>
      <c r="H301">
        <f>(Table2[[#This Row],[1Y Return vs Nifty]]-AVERAGE(Table2[1Y Return vs Nifty]))/_xlfn.STDEV.P(Table2[1Y Return vs Nifty])</f>
        <v>0.3535210444005813</v>
      </c>
      <c r="I301">
        <v>0.62853626704814103</v>
      </c>
      <c r="J301">
        <f>(Table2[[#This Row],[1M Return vs Nifty]]-AVERAGE(Table2[1M Return vs Nifty]))/_xlfn.STDEV.P(Table2[1M Return vs Nifty])</f>
        <v>-9.4142392995159641E-2</v>
      </c>
      <c r="K301">
        <v>-7.1005456784751804</v>
      </c>
      <c r="L301">
        <f>(Table2[[#This Row],[6M Return vs Nifty]]-AVERAGE(Table2[6M Return vs Nifty]))/_xlfn.STDEV.P(Table2[6M Return vs Nifty])</f>
        <v>-0.43292316515454721</v>
      </c>
      <c r="M301">
        <v>-2.9697277028762201</v>
      </c>
      <c r="N301">
        <f>(Table2[[#This Row],[1W Return vs Nifty]]-AVERAGE(Table2[1W Return vs Nifty]))/_xlfn.STDEV.P(Table2[1W Return vs Nifty])</f>
        <v>-0.61859661115627651</v>
      </c>
      <c r="O301">
        <v>1054.02</v>
      </c>
      <c r="P301">
        <v>1086.74747580382</v>
      </c>
      <c r="Q301">
        <v>998.58166638037096</v>
      </c>
      <c r="R301">
        <v>19.992891468638899</v>
      </c>
      <c r="S301" s="1">
        <f>(Table2[[#This Row],[Close Price]]-Table2[[#This Row],[20D EMA]])/Table2[[#This Row],[20D EMA]]</f>
        <v>-4.5843532380789677E-2</v>
      </c>
      <c r="T301" s="1">
        <f>(Table2[[#This Row],[Close Price]]-Table2[[#This Row],[50D EMA]])/Table2[[#This Row],[50D EMA]]</f>
        <v>-7.4578020753048091E-2</v>
      </c>
      <c r="U301" s="1">
        <f>(Table2[[#This Row],[Close Price]]-Table2[[#This Row],[200D EMA]])/Table2[[#This Row],[200D EMA]]</f>
        <v>7.1284441315965742E-3</v>
      </c>
      <c r="V301">
        <v>0.52018377054761</v>
      </c>
      <c r="W301">
        <v>1002</v>
      </c>
      <c r="X301">
        <v>1029.25</v>
      </c>
      <c r="Y301">
        <v>1002</v>
      </c>
      <c r="Z301">
        <v>1029.25</v>
      </c>
      <c r="AA301">
        <v>1002</v>
      </c>
      <c r="AB301">
        <v>1087.25</v>
      </c>
      <c r="AC301" s="1">
        <f>(Table2[[#This Row],[Close Price]]/Table2[[#This Row],[Day Low]])-1</f>
        <v>3.6926147704592349E-3</v>
      </c>
      <c r="AD301" s="1">
        <f>(Table2[[#This Row],[Day High]]/Table2[[#This Row],[Close Price]])-1</f>
        <v>2.3416525802923305E-2</v>
      </c>
      <c r="AE301" s="1">
        <f>(Table2[[#This Row],[Close Price]]/Table2[[#This Row],[Current Week Low]])-1</f>
        <v>3.6926147704592349E-3</v>
      </c>
      <c r="AF301" s="1">
        <f>(Table2[[#This Row],[Current Week High]]/Table2[[#This Row],[Close Price]])-1</f>
        <v>2.3416525802923305E-2</v>
      </c>
      <c r="AG301" s="1">
        <f>(Table2[[#This Row],[Close Price]]/Table2[[#This Row],[Current Month Low]])-1</f>
        <v>3.6926147704592349E-3</v>
      </c>
      <c r="AH301" s="1">
        <f>(Table2[[#This Row],[Current Month High]]/Table2[[#This Row],[Close Price]])-1</f>
        <v>8.1087799542607142E-2</v>
      </c>
      <c r="AI301">
        <v>31.679427264591801</v>
      </c>
      <c r="AJ301">
        <v>77.137824746807595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-0.24</v>
      </c>
      <c r="AM301" t="s">
        <v>3191</v>
      </c>
      <c r="AN301">
        <v>-5.93</v>
      </c>
      <c r="AO301" t="s">
        <v>3191</v>
      </c>
      <c r="AP301">
        <v>8.4277625129256004E-2</v>
      </c>
      <c r="AQ301">
        <f>(Table2[[#This Row],[Sharpe Ratio]]-AVERAGE(Table2[Sharpe Ratio]))/_xlfn.STDEV.P(Table2[Sharpe Ratio])</f>
        <v>0.22685080455845436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199</v>
      </c>
      <c r="AT301">
        <f>_xlfn.RANK.AVG(Table2[[#This Row],[6M Return vs Nifty Z-Score]],Table2[6M Return vs Nifty Z-Score])</f>
        <v>471</v>
      </c>
      <c r="AU301">
        <f>_xlfn.RANK.AVG(Table2[[#This Row],[Sharpe Ratio Z-Score]],Table2[Sharpe Ratio Z-Score])</f>
        <v>285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845</v>
      </c>
      <c r="B302" t="s">
        <v>846</v>
      </c>
      <c r="C302" t="s">
        <v>3156</v>
      </c>
      <c r="D302" t="s">
        <v>227</v>
      </c>
      <c r="E302">
        <v>18643.873316865</v>
      </c>
      <c r="F302">
        <v>428.55</v>
      </c>
      <c r="G302">
        <v>17.245201837902201</v>
      </c>
      <c r="H302">
        <f>(Table2[[#This Row],[1Y Return vs Nifty]]-AVERAGE(Table2[1Y Return vs Nifty]))/_xlfn.STDEV.P(Table2[1Y Return vs Nifty])</f>
        <v>-0.17960980102144386</v>
      </c>
      <c r="I302">
        <v>1.5842596531298101</v>
      </c>
      <c r="J302">
        <f>(Table2[[#This Row],[1M Return vs Nifty]]-AVERAGE(Table2[1M Return vs Nifty]))/_xlfn.STDEV.P(Table2[1M Return vs Nifty])</f>
        <v>1.4782660424429942E-2</v>
      </c>
      <c r="K302">
        <v>12.197791166358501</v>
      </c>
      <c r="L302">
        <f>(Table2[[#This Row],[6M Return vs Nifty]]-AVERAGE(Table2[6M Return vs Nifty]))/_xlfn.STDEV.P(Table2[6M Return vs Nifty])</f>
        <v>0.20422180522697803</v>
      </c>
      <c r="M302">
        <v>1.86000652588785</v>
      </c>
      <c r="N302">
        <f>(Table2[[#This Row],[1W Return vs Nifty]]-AVERAGE(Table2[1W Return vs Nifty]))/_xlfn.STDEV.P(Table2[1W Return vs Nifty])</f>
        <v>0.30647003680800255</v>
      </c>
      <c r="O302">
        <v>443.23</v>
      </c>
      <c r="P302">
        <v>448.87382633224598</v>
      </c>
      <c r="Q302">
        <v>400.11963044803701</v>
      </c>
      <c r="R302">
        <v>28.206055584800598</v>
      </c>
      <c r="S302" s="1">
        <f>(Table2[[#This Row],[Close Price]]-Table2[[#This Row],[20D EMA]])/Table2[[#This Row],[20D EMA]]</f>
        <v>-3.3120501771089515E-2</v>
      </c>
      <c r="T302" s="1">
        <f>(Table2[[#This Row],[Close Price]]-Table2[[#This Row],[50D EMA]])/Table2[[#This Row],[50D EMA]]</f>
        <v>-4.5277370031378814E-2</v>
      </c>
      <c r="U302" s="1">
        <f>(Table2[[#This Row],[Close Price]]-Table2[[#This Row],[200D EMA]])/Table2[[#This Row],[200D EMA]]</f>
        <v>7.1054673123955137E-2</v>
      </c>
      <c r="V302">
        <v>0.46456518983651401</v>
      </c>
      <c r="W302">
        <v>425.2</v>
      </c>
      <c r="X302">
        <v>439.45</v>
      </c>
      <c r="Y302">
        <v>425.2</v>
      </c>
      <c r="Z302">
        <v>439.45</v>
      </c>
      <c r="AA302">
        <v>419.65</v>
      </c>
      <c r="AB302">
        <v>453.8</v>
      </c>
      <c r="AC302" s="1">
        <f>(Table2[[#This Row],[Close Price]]/Table2[[#This Row],[Day Low]])-1</f>
        <v>7.8786453433679071E-3</v>
      </c>
      <c r="AD302" s="1">
        <f>(Table2[[#This Row],[Day High]]/Table2[[#This Row],[Close Price]])-1</f>
        <v>2.5434605063586524E-2</v>
      </c>
      <c r="AE302" s="1">
        <f>(Table2[[#This Row],[Close Price]]/Table2[[#This Row],[Current Week Low]])-1</f>
        <v>7.8786453433679071E-3</v>
      </c>
      <c r="AF302" s="1">
        <f>(Table2[[#This Row],[Current Week High]]/Table2[[#This Row],[Close Price]])-1</f>
        <v>2.5434605063586524E-2</v>
      </c>
      <c r="AG302" s="1">
        <f>(Table2[[#This Row],[Close Price]]/Table2[[#This Row],[Current Month Low]])-1</f>
        <v>2.1208149648516805E-2</v>
      </c>
      <c r="AH302" s="1">
        <f>(Table2[[#This Row],[Current Month High]]/Table2[[#This Row],[Close Price]])-1</f>
        <v>5.8919612647299058E-2</v>
      </c>
      <c r="AI302">
        <v>34.745070586862603</v>
      </c>
      <c r="AJ302">
        <v>51.377605086541799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-0.03</v>
      </c>
      <c r="AM302" t="s">
        <v>3191</v>
      </c>
      <c r="AN302">
        <v>-1.82</v>
      </c>
      <c r="AO302" t="s">
        <v>3191</v>
      </c>
      <c r="AP302">
        <v>5.7314903945098999E-2</v>
      </c>
      <c r="AQ302">
        <f>(Table2[[#This Row],[Sharpe Ratio]]-AVERAGE(Table2[Sharpe Ratio]))/_xlfn.STDEV.P(Table2[Sharpe Ratio])</f>
        <v>-8.7551066405794672E-2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354</v>
      </c>
      <c r="AT302">
        <f>_xlfn.RANK.AVG(Table2[[#This Row],[6M Return vs Nifty Z-Score]],Table2[6M Return vs Nifty Z-Score])</f>
        <v>247</v>
      </c>
      <c r="AU302">
        <f>_xlfn.RANK.AVG(Table2[[#This Row],[Sharpe Ratio Z-Score]],Table2[Sharpe Ratio Z-Score])</f>
        <v>355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567</v>
      </c>
      <c r="B303" t="s">
        <v>568</v>
      </c>
      <c r="C303" t="s">
        <v>3158</v>
      </c>
      <c r="D303" t="s">
        <v>108</v>
      </c>
      <c r="E303">
        <v>34582.185860459998</v>
      </c>
      <c r="F303">
        <v>324.2</v>
      </c>
      <c r="G303">
        <v>24.548656553121599</v>
      </c>
      <c r="H303">
        <f>(Table2[[#This Row],[1Y Return vs Nifty]]-AVERAGE(Table2[1Y Return vs Nifty]))/_xlfn.STDEV.P(Table2[1Y Return vs Nifty])</f>
        <v>-5.8986856506176924E-2</v>
      </c>
      <c r="I303">
        <v>5.0355449711129596</v>
      </c>
      <c r="J303">
        <f>(Table2[[#This Row],[1M Return vs Nifty]]-AVERAGE(Table2[1M Return vs Nifty]))/_xlfn.STDEV.P(Table2[1M Return vs Nifty])</f>
        <v>0.40813019497501324</v>
      </c>
      <c r="K303">
        <v>22.7688027712123</v>
      </c>
      <c r="L303">
        <f>(Table2[[#This Row],[6M Return vs Nifty]]-AVERAGE(Table2[6M Return vs Nifty]))/_xlfn.STDEV.P(Table2[6M Return vs Nifty])</f>
        <v>0.55322943889155562</v>
      </c>
      <c r="M303">
        <v>-0.75823200955939596</v>
      </c>
      <c r="N303">
        <f>(Table2[[#This Row],[1W Return vs Nifty]]-AVERAGE(Table2[1W Return vs Nifty]))/_xlfn.STDEV.P(Table2[1W Return vs Nifty])</f>
        <v>-0.19501617979006661</v>
      </c>
      <c r="O303">
        <v>336.32</v>
      </c>
      <c r="P303">
        <v>330.48410215545903</v>
      </c>
      <c r="Q303">
        <v>293.49496340029799</v>
      </c>
      <c r="R303">
        <v>35.649695738139698</v>
      </c>
      <c r="S303" s="1">
        <f>(Table2[[#This Row],[Close Price]]-Table2[[#This Row],[20D EMA]])/Table2[[#This Row],[20D EMA]]</f>
        <v>-3.6037107516650825E-2</v>
      </c>
      <c r="T303" s="1">
        <f>(Table2[[#This Row],[Close Price]]-Table2[[#This Row],[50D EMA]])/Table2[[#This Row],[50D EMA]]</f>
        <v>-1.9014839486902187E-2</v>
      </c>
      <c r="U303" s="1">
        <f>(Table2[[#This Row],[Close Price]]-Table2[[#This Row],[200D EMA]])/Table2[[#This Row],[200D EMA]]</f>
        <v>0.10461861506571538</v>
      </c>
      <c r="V303">
        <v>0.529440228875107</v>
      </c>
      <c r="W303">
        <v>323</v>
      </c>
      <c r="X303">
        <v>335.75</v>
      </c>
      <c r="Y303">
        <v>323</v>
      </c>
      <c r="Z303">
        <v>335.75</v>
      </c>
      <c r="AA303">
        <v>318.8</v>
      </c>
      <c r="AB303">
        <v>357.9</v>
      </c>
      <c r="AC303" s="1">
        <f>(Table2[[#This Row],[Close Price]]/Table2[[#This Row],[Day Low]])-1</f>
        <v>3.7151702786377694E-3</v>
      </c>
      <c r="AD303" s="1">
        <f>(Table2[[#This Row],[Day High]]/Table2[[#This Row],[Close Price]])-1</f>
        <v>3.562615669339908E-2</v>
      </c>
      <c r="AE303" s="1">
        <f>(Table2[[#This Row],[Close Price]]/Table2[[#This Row],[Current Week Low]])-1</f>
        <v>3.7151702786377694E-3</v>
      </c>
      <c r="AF303" s="1">
        <f>(Table2[[#This Row],[Current Week High]]/Table2[[#This Row],[Close Price]])-1</f>
        <v>3.562615669339908E-2</v>
      </c>
      <c r="AG303" s="1">
        <f>(Table2[[#This Row],[Close Price]]/Table2[[#This Row],[Current Month Low]])-1</f>
        <v>1.6938519447929679E-2</v>
      </c>
      <c r="AH303" s="1">
        <f>(Table2[[#This Row],[Current Month High]]/Table2[[#This Row],[Close Price]])-1</f>
        <v>0.10394818013571872</v>
      </c>
      <c r="AI303">
        <v>12.3997532387415</v>
      </c>
      <c r="AJ303">
        <v>63.119496855345901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-0.05</v>
      </c>
      <c r="AM303" t="s">
        <v>3191</v>
      </c>
      <c r="AN303">
        <v>-5.85</v>
      </c>
      <c r="AO303" t="s">
        <v>3191</v>
      </c>
      <c r="AP303">
        <v>8.4639739378789998E-3</v>
      </c>
      <c r="AQ303">
        <f>(Table2[[#This Row],[Sharpe Ratio]]-AVERAGE(Table2[Sharpe Ratio]))/_xlfn.STDEV.P(Table2[Sharpe Ratio])</f>
        <v>-0.65718288092896004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5.0173716641365246E-2</v>
      </c>
      <c r="AS303">
        <f>_xlfn.RANK.AVG(Table2[[#This Row],[1Y Return vs Nifty Z-Score]],Table2[1Y Return vs Nifty Z-Score])</f>
        <v>303</v>
      </c>
      <c r="AT303">
        <f>_xlfn.RANK.AVG(Table2[[#This Row],[6M Return vs Nifty Z-Score]],Table2[6M Return vs Nifty Z-Score])</f>
        <v>155</v>
      </c>
      <c r="AU303">
        <f>_xlfn.RANK.AVG(Table2[[#This Row],[Sharpe Ratio Z-Score]],Table2[Sharpe Ratio Z-Score])</f>
        <v>501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1676</v>
      </c>
      <c r="B304" t="s">
        <v>1677</v>
      </c>
      <c r="C304" t="s">
        <v>3160</v>
      </c>
      <c r="D304" t="s">
        <v>429</v>
      </c>
      <c r="E304">
        <v>5200.7513039900005</v>
      </c>
      <c r="F304">
        <v>1971.35</v>
      </c>
      <c r="G304">
        <v>-0.56206249141507603</v>
      </c>
      <c r="H304">
        <f>(Table2[[#This Row],[1Y Return vs Nifty]]-AVERAGE(Table2[1Y Return vs Nifty]))/_xlfn.STDEV.P(Table2[1Y Return vs Nifty])</f>
        <v>-0.47371235124166577</v>
      </c>
      <c r="I304">
        <v>-7.2627401151920603</v>
      </c>
      <c r="J304">
        <f>(Table2[[#This Row],[1M Return vs Nifty]]-AVERAGE(Table2[1M Return vs Nifty]))/_xlfn.STDEV.P(Table2[1M Return vs Nifty])</f>
        <v>-0.99352155855929303</v>
      </c>
      <c r="K304">
        <v>32.1686984433831</v>
      </c>
      <c r="L304">
        <f>(Table2[[#This Row],[6M Return vs Nifty]]-AVERAGE(Table2[6M Return vs Nifty]))/_xlfn.STDEV.P(Table2[6M Return vs Nifty])</f>
        <v>0.86357205016367777</v>
      </c>
      <c r="M304">
        <v>-5.7626840336283696</v>
      </c>
      <c r="N304">
        <f>(Table2[[#This Row],[1W Return vs Nifty]]-AVERAGE(Table2[1W Return vs Nifty]))/_xlfn.STDEV.P(Table2[1W Return vs Nifty])</f>
        <v>-1.1535475273810529</v>
      </c>
      <c r="O304">
        <v>2037.09</v>
      </c>
      <c r="P304">
        <v>1891.8464488524901</v>
      </c>
      <c r="Q304">
        <v>1643.4669516731699</v>
      </c>
      <c r="R304">
        <v>35.527551269040003</v>
      </c>
      <c r="S304" s="1">
        <f>(Table2[[#This Row],[Close Price]]-Table2[[#This Row],[20D EMA]])/Table2[[#This Row],[20D EMA]]</f>
        <v>-3.227152457672465E-2</v>
      </c>
      <c r="T304" s="1">
        <f>(Table2[[#This Row],[Close Price]]-Table2[[#This Row],[50D EMA]])/Table2[[#This Row],[50D EMA]]</f>
        <v>4.2024315026059932E-2</v>
      </c>
      <c r="U304" s="1">
        <f>(Table2[[#This Row],[Close Price]]-Table2[[#This Row],[200D EMA]])/Table2[[#This Row],[200D EMA]]</f>
        <v>0.19950693136422429</v>
      </c>
      <c r="V304">
        <v>0.42297540809607398</v>
      </c>
      <c r="W304">
        <v>1950.05</v>
      </c>
      <c r="X304">
        <v>2060</v>
      </c>
      <c r="Y304">
        <v>1950.05</v>
      </c>
      <c r="Z304">
        <v>2060</v>
      </c>
      <c r="AA304">
        <v>1950.05</v>
      </c>
      <c r="AB304">
        <v>2273.25</v>
      </c>
      <c r="AC304" s="1">
        <f>(Table2[[#This Row],[Close Price]]/Table2[[#This Row],[Day Low]])-1</f>
        <v>1.092279685136277E-2</v>
      </c>
      <c r="AD304" s="1">
        <f>(Table2[[#This Row],[Day High]]/Table2[[#This Row],[Close Price]])-1</f>
        <v>4.4969183554417036E-2</v>
      </c>
      <c r="AE304" s="1">
        <f>(Table2[[#This Row],[Close Price]]/Table2[[#This Row],[Current Week Low]])-1</f>
        <v>1.092279685136277E-2</v>
      </c>
      <c r="AF304" s="1">
        <f>(Table2[[#This Row],[Current Week High]]/Table2[[#This Row],[Close Price]])-1</f>
        <v>4.4969183554417036E-2</v>
      </c>
      <c r="AG304" s="1">
        <f>(Table2[[#This Row],[Close Price]]/Table2[[#This Row],[Current Month Low]])-1</f>
        <v>1.092279685136277E-2</v>
      </c>
      <c r="AH304" s="1">
        <f>(Table2[[#This Row],[Current Month High]]/Table2[[#This Row],[Close Price]])-1</f>
        <v>0.1531437847160575</v>
      </c>
      <c r="AI304">
        <v>21.2367159560707</v>
      </c>
      <c r="AJ304">
        <v>67.631802721088405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0.27</v>
      </c>
      <c r="AM304" t="s">
        <v>3192</v>
      </c>
      <c r="AN304">
        <v>-8.92</v>
      </c>
      <c r="AO304" t="s">
        <v>3191</v>
      </c>
      <c r="AP304">
        <v>4.9308215752814001E-2</v>
      </c>
      <c r="AQ304">
        <f>(Table2[[#This Row],[Sharpe Ratio]]-AVERAGE(Table2[Sharpe Ratio]))/_xlfn.STDEV.P(Table2[Sharpe Ratio])</f>
        <v>-0.18091396292830561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-1.9381233499466397</v>
      </c>
      <c r="AS304">
        <f>_xlfn.RANK.AVG(Table2[[#This Row],[1Y Return vs Nifty Z-Score]],Table2[1Y Return vs Nifty Z-Score])</f>
        <v>472</v>
      </c>
      <c r="AT304">
        <f>_xlfn.RANK.AVG(Table2[[#This Row],[6M Return vs Nifty Z-Score]],Table2[6M Return vs Nifty Z-Score])</f>
        <v>104</v>
      </c>
      <c r="AU304">
        <f>_xlfn.RANK.AVG(Table2[[#This Row],[Sharpe Ratio Z-Score]],Table2[Sharpe Ratio Z-Score])</f>
        <v>386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1098</v>
      </c>
      <c r="B305" t="s">
        <v>1099</v>
      </c>
      <c r="C305" t="s">
        <v>3160</v>
      </c>
      <c r="D305" t="s">
        <v>429</v>
      </c>
      <c r="E305">
        <v>11585.3416342</v>
      </c>
      <c r="F305">
        <v>733</v>
      </c>
      <c r="G305">
        <v>39.144521312126102</v>
      </c>
      <c r="H305">
        <f>(Table2[[#This Row],[1Y Return vs Nifty]]-AVERAGE(Table2[1Y Return vs Nifty]))/_xlfn.STDEV.P(Table2[1Y Return vs Nifty])</f>
        <v>0.18207662011248393</v>
      </c>
      <c r="I305">
        <v>2.4320545408062899</v>
      </c>
      <c r="J305">
        <f>(Table2[[#This Row],[1M Return vs Nifty]]-AVERAGE(Table2[1M Return vs Nifty]))/_xlfn.STDEV.P(Table2[1M Return vs Nifty])</f>
        <v>0.11140696069149937</v>
      </c>
      <c r="K305">
        <v>23.759107409152701</v>
      </c>
      <c r="L305">
        <f>(Table2[[#This Row],[6M Return vs Nifty]]-AVERAGE(Table2[6M Return vs Nifty]))/_xlfn.STDEV.P(Table2[6M Return vs Nifty])</f>
        <v>0.58592487914023894</v>
      </c>
      <c r="M305">
        <v>3.9174052296253099</v>
      </c>
      <c r="N305">
        <f>(Table2[[#This Row],[1W Return vs Nifty]]-AVERAGE(Table2[1W Return vs Nifty]))/_xlfn.STDEV.P(Table2[1W Return vs Nifty])</f>
        <v>0.70053538952607586</v>
      </c>
      <c r="O305">
        <v>747.7</v>
      </c>
      <c r="P305">
        <v>715.66346218505396</v>
      </c>
      <c r="Q305">
        <v>596.18788383122296</v>
      </c>
      <c r="R305">
        <v>42.170810227227697</v>
      </c>
      <c r="S305" s="1">
        <f>(Table2[[#This Row],[Close Price]]-Table2[[#This Row],[20D EMA]])/Table2[[#This Row],[20D EMA]]</f>
        <v>-1.9660291560786473E-2</v>
      </c>
      <c r="T305" s="1">
        <f>(Table2[[#This Row],[Close Price]]-Table2[[#This Row],[50D EMA]])/Table2[[#This Row],[50D EMA]]</f>
        <v>2.4224427724749788E-2</v>
      </c>
      <c r="U305" s="1">
        <f>(Table2[[#This Row],[Close Price]]-Table2[[#This Row],[200D EMA]])/Table2[[#This Row],[200D EMA]]</f>
        <v>0.22947818947543</v>
      </c>
      <c r="V305">
        <v>0.457104994737561</v>
      </c>
      <c r="W305">
        <v>725.45</v>
      </c>
      <c r="X305">
        <v>767.35</v>
      </c>
      <c r="Y305">
        <v>725.45</v>
      </c>
      <c r="Z305">
        <v>767.35</v>
      </c>
      <c r="AA305">
        <v>716.45</v>
      </c>
      <c r="AB305">
        <v>837</v>
      </c>
      <c r="AC305" s="1">
        <f>(Table2[[#This Row],[Close Price]]/Table2[[#This Row],[Day Low]])-1</f>
        <v>1.0407333379281791E-2</v>
      </c>
      <c r="AD305" s="1">
        <f>(Table2[[#This Row],[Day High]]/Table2[[#This Row],[Close Price]])-1</f>
        <v>4.6862210095498069E-2</v>
      </c>
      <c r="AE305" s="1">
        <f>(Table2[[#This Row],[Close Price]]/Table2[[#This Row],[Current Week Low]])-1</f>
        <v>1.0407333379281791E-2</v>
      </c>
      <c r="AF305" s="1">
        <f>(Table2[[#This Row],[Current Week High]]/Table2[[#This Row],[Close Price]])-1</f>
        <v>4.6862210095498069E-2</v>
      </c>
      <c r="AG305" s="1">
        <f>(Table2[[#This Row],[Close Price]]/Table2[[#This Row],[Current Month Low]])-1</f>
        <v>2.310000697885406E-2</v>
      </c>
      <c r="AH305" s="1">
        <f>(Table2[[#This Row],[Current Month High]]/Table2[[#This Row],[Close Price]])-1</f>
        <v>0.14188267394270127</v>
      </c>
      <c r="AI305">
        <v>14.188267394270101</v>
      </c>
      <c r="AJ305">
        <v>80.475193893881496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0.27</v>
      </c>
      <c r="AM305" t="s">
        <v>3192</v>
      </c>
      <c r="AN305">
        <v>-10.42</v>
      </c>
      <c r="AO305" t="s">
        <v>3191</v>
      </c>
      <c r="AP305">
        <v>-2.7068512280739999E-3</v>
      </c>
      <c r="AQ305">
        <f>(Table2[[#This Row],[Sharpe Ratio]]-AVERAGE(Table2[Sharpe Ratio]))/_xlfn.STDEV.P(Table2[Sharpe Ratio])</f>
        <v>-0.7874415558009098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0.79250229366938829</v>
      </c>
      <c r="AS305">
        <f>_xlfn.RANK.AVG(Table2[[#This Row],[1Y Return vs Nifty Z-Score]],Table2[1Y Return vs Nifty Z-Score])</f>
        <v>238</v>
      </c>
      <c r="AT305">
        <f>_xlfn.RANK.AVG(Table2[[#This Row],[6M Return vs Nifty Z-Score]],Table2[6M Return vs Nifty Z-Score])</f>
        <v>151</v>
      </c>
      <c r="AU305">
        <f>_xlfn.RANK.AVG(Table2[[#This Row],[Sharpe Ratio Z-Score]],Table2[Sharpe Ratio Z-Score])</f>
        <v>574</v>
      </c>
      <c r="AV305">
        <f>(Table2[[#This Row],[Rank 1Y]]+Table2[[#This Row],[Rank 6M]]+Table2[[#This Row],[Rank Sharpe]])/3</f>
        <v>321</v>
      </c>
    </row>
    <row r="306" spans="1:48" x14ac:dyDescent="0.3">
      <c r="A306" t="s">
        <v>1542</v>
      </c>
      <c r="B306" t="s">
        <v>1543</v>
      </c>
      <c r="C306" t="s">
        <v>3150</v>
      </c>
      <c r="D306" t="s">
        <v>51</v>
      </c>
      <c r="E306">
        <v>6448.81498594</v>
      </c>
      <c r="F306">
        <v>1575.4</v>
      </c>
      <c r="G306">
        <v>12.376688198680201</v>
      </c>
      <c r="H306">
        <f>(Table2[[#This Row],[1Y Return vs Nifty]]-AVERAGE(Table2[1Y Return vs Nifty]))/_xlfn.STDEV.P(Table2[1Y Return vs Nifty])</f>
        <v>-0.26001756330303066</v>
      </c>
      <c r="I306">
        <v>0.13765559602947999</v>
      </c>
      <c r="J306">
        <f>(Table2[[#This Row],[1M Return vs Nifty]]-AVERAGE(Table2[1M Return vs Nifty]))/_xlfn.STDEV.P(Table2[1M Return vs Nifty])</f>
        <v>-0.1500887097768048</v>
      </c>
      <c r="K306">
        <v>21.287454724580002</v>
      </c>
      <c r="L306">
        <f>(Table2[[#This Row],[6M Return vs Nifty]]-AVERAGE(Table2[6M Return vs Nifty]))/_xlfn.STDEV.P(Table2[6M Return vs Nifty])</f>
        <v>0.50432193640131184</v>
      </c>
      <c r="M306">
        <v>-3.3170881637485699</v>
      </c>
      <c r="N306">
        <f>(Table2[[#This Row],[1W Return vs Nifty]]-AVERAGE(Table2[1W Return vs Nifty]))/_xlfn.STDEV.P(Table2[1W Return vs Nifty])</f>
        <v>-0.68512854893057107</v>
      </c>
      <c r="O306">
        <v>1621.07</v>
      </c>
      <c r="P306">
        <v>1535.7761264154899</v>
      </c>
      <c r="Q306">
        <v>1335.6030571210099</v>
      </c>
      <c r="R306">
        <v>33.7640819360007</v>
      </c>
      <c r="S306" s="1">
        <f>(Table2[[#This Row],[Close Price]]-Table2[[#This Row],[20D EMA]])/Table2[[#This Row],[20D EMA]]</f>
        <v>-2.8172750097157955E-2</v>
      </c>
      <c r="T306" s="1">
        <f>(Table2[[#This Row],[Close Price]]-Table2[[#This Row],[50D EMA]])/Table2[[#This Row],[50D EMA]]</f>
        <v>2.5800553155486624E-2</v>
      </c>
      <c r="U306" s="1">
        <f>(Table2[[#This Row],[Close Price]]-Table2[[#This Row],[200D EMA]])/Table2[[#This Row],[200D EMA]]</f>
        <v>0.1795420739721052</v>
      </c>
      <c r="V306">
        <v>0.517559692518754</v>
      </c>
      <c r="W306">
        <v>1541.15</v>
      </c>
      <c r="X306">
        <v>1600</v>
      </c>
      <c r="Y306">
        <v>1541.15</v>
      </c>
      <c r="Z306">
        <v>1600</v>
      </c>
      <c r="AA306">
        <v>1541.15</v>
      </c>
      <c r="AB306">
        <v>1780.8</v>
      </c>
      <c r="AC306" s="1">
        <f>(Table2[[#This Row],[Close Price]]/Table2[[#This Row],[Day Low]])-1</f>
        <v>2.2223664146903355E-2</v>
      </c>
      <c r="AD306" s="1">
        <f>(Table2[[#This Row],[Day High]]/Table2[[#This Row],[Close Price]])-1</f>
        <v>1.5615081883965987E-2</v>
      </c>
      <c r="AE306" s="1">
        <f>(Table2[[#This Row],[Close Price]]/Table2[[#This Row],[Current Week Low]])-1</f>
        <v>2.2223664146903355E-2</v>
      </c>
      <c r="AF306" s="1">
        <f>(Table2[[#This Row],[Current Week High]]/Table2[[#This Row],[Close Price]])-1</f>
        <v>1.5615081883965987E-2</v>
      </c>
      <c r="AG306" s="1">
        <f>(Table2[[#This Row],[Close Price]]/Table2[[#This Row],[Current Month Low]])-1</f>
        <v>2.2223664146903355E-2</v>
      </c>
      <c r="AH306" s="1">
        <f>(Table2[[#This Row],[Current Month High]]/Table2[[#This Row],[Close Price]])-1</f>
        <v>0.13037958613685396</v>
      </c>
      <c r="AI306">
        <v>15.7166433921543</v>
      </c>
      <c r="AJ306">
        <v>56.8420528647518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</v>
      </c>
      <c r="AM306" t="s">
        <v>3192</v>
      </c>
      <c r="AN306">
        <v>-4.5199999999999996</v>
      </c>
      <c r="AO306" t="s">
        <v>3191</v>
      </c>
      <c r="AP306">
        <v>4.0138939707163999E-2</v>
      </c>
      <c r="AQ306">
        <f>(Table2[[#This Row],[Sharpe Ratio]]-AVERAGE(Table2[Sharpe Ratio]))/_xlfn.STDEV.P(Table2[Sharpe Ratio])</f>
        <v>-0.28783334708282315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-0.87874623269191776</v>
      </c>
      <c r="AS306">
        <f>_xlfn.RANK.AVG(Table2[[#This Row],[1Y Return vs Nifty Z-Score]],Table2[1Y Return vs Nifty Z-Score])</f>
        <v>385</v>
      </c>
      <c r="AT306">
        <f>_xlfn.RANK.AVG(Table2[[#This Row],[6M Return vs Nifty Z-Score]],Table2[6M Return vs Nifty Z-Score])</f>
        <v>167</v>
      </c>
      <c r="AU306">
        <f>_xlfn.RANK.AVG(Table2[[#This Row],[Sharpe Ratio Z-Score]],Table2[Sharpe Ratio Z-Score])</f>
        <v>414</v>
      </c>
      <c r="AV306">
        <f>(Table2[[#This Row],[Rank 1Y]]+Table2[[#This Row],[Rank 6M]]+Table2[[#This Row],[Rank Sharpe]])/3</f>
        <v>322</v>
      </c>
    </row>
    <row r="307" spans="1:48" x14ac:dyDescent="0.3">
      <c r="A307" t="s">
        <v>512</v>
      </c>
      <c r="B307" t="s">
        <v>513</v>
      </c>
      <c r="C307" t="s">
        <v>3150</v>
      </c>
      <c r="D307" t="s">
        <v>51</v>
      </c>
      <c r="E307">
        <v>40956.740432829902</v>
      </c>
      <c r="F307">
        <v>1614.35</v>
      </c>
      <c r="G307">
        <v>34.823736415529702</v>
      </c>
      <c r="H307">
        <f>(Table2[[#This Row],[1Y Return vs Nifty]]-AVERAGE(Table2[1Y Return vs Nifty]))/_xlfn.STDEV.P(Table2[1Y Return vs Nifty])</f>
        <v>0.11071507723080205</v>
      </c>
      <c r="I307">
        <v>18.915695012903001</v>
      </c>
      <c r="J307">
        <f>(Table2[[#This Row],[1M Return vs Nifty]]-AVERAGE(Table2[1M Return vs Nifty]))/_xlfn.STDEV.P(Table2[1M Return vs Nifty])</f>
        <v>1.9900691814975251</v>
      </c>
      <c r="K307">
        <v>9.5818908293561194</v>
      </c>
      <c r="L307">
        <f>(Table2[[#This Row],[6M Return vs Nifty]]-AVERAGE(Table2[6M Return vs Nifty]))/_xlfn.STDEV.P(Table2[6M Return vs Nifty])</f>
        <v>0.11785644866068951</v>
      </c>
      <c r="M307">
        <v>0.25663893115567499</v>
      </c>
      <c r="N307">
        <f>(Table2[[#This Row],[1W Return vs Nifty]]-AVERAGE(Table2[1W Return vs Nifty]))/_xlfn.STDEV.P(Table2[1W Return vs Nifty])</f>
        <v>-6.3213818952283739E-4</v>
      </c>
      <c r="O307">
        <v>1574.34</v>
      </c>
      <c r="P307">
        <v>1480.8627159695</v>
      </c>
      <c r="Q307">
        <v>1287.16831035017</v>
      </c>
      <c r="R307">
        <v>53.905447568337301</v>
      </c>
      <c r="S307" s="1">
        <f>(Table2[[#This Row],[Close Price]]-Table2[[#This Row],[20D EMA]])/Table2[[#This Row],[20D EMA]]</f>
        <v>2.541382420569889E-2</v>
      </c>
      <c r="T307" s="1">
        <f>(Table2[[#This Row],[Close Price]]-Table2[[#This Row],[50D EMA]])/Table2[[#This Row],[50D EMA]]</f>
        <v>9.0141565852785821E-2</v>
      </c>
      <c r="U307" s="1">
        <f>(Table2[[#This Row],[Close Price]]-Table2[[#This Row],[200D EMA]])/Table2[[#This Row],[200D EMA]]</f>
        <v>0.25418718517147237</v>
      </c>
      <c r="V307">
        <v>1.41694000301323</v>
      </c>
      <c r="W307">
        <v>1604.6</v>
      </c>
      <c r="X307">
        <v>1667.15</v>
      </c>
      <c r="Y307">
        <v>1604.6</v>
      </c>
      <c r="Z307">
        <v>1667.15</v>
      </c>
      <c r="AA307">
        <v>1453.1</v>
      </c>
      <c r="AB307">
        <v>1708.65</v>
      </c>
      <c r="AC307" s="1">
        <f>(Table2[[#This Row],[Close Price]]/Table2[[#This Row],[Day Low]])-1</f>
        <v>6.0762806930076962E-3</v>
      </c>
      <c r="AD307" s="1">
        <f>(Table2[[#This Row],[Day High]]/Table2[[#This Row],[Close Price]])-1</f>
        <v>3.2706662124074803E-2</v>
      </c>
      <c r="AE307" s="1">
        <f>(Table2[[#This Row],[Close Price]]/Table2[[#This Row],[Current Week Low]])-1</f>
        <v>6.0762806930076962E-3</v>
      </c>
      <c r="AF307" s="1">
        <f>(Table2[[#This Row],[Current Week High]]/Table2[[#This Row],[Close Price]])-1</f>
        <v>3.2706662124074803E-2</v>
      </c>
      <c r="AG307" s="1">
        <f>(Table2[[#This Row],[Close Price]]/Table2[[#This Row],[Current Month Low]])-1</f>
        <v>0.11096965109077139</v>
      </c>
      <c r="AH307" s="1">
        <f>(Table2[[#This Row],[Current Month High]]/Table2[[#This Row],[Close Price]])-1</f>
        <v>5.8413602998110825E-2</v>
      </c>
      <c r="AI307">
        <v>5.8413602998110798</v>
      </c>
      <c r="AJ307">
        <v>68.503731538019906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0.17</v>
      </c>
      <c r="AM307" t="s">
        <v>3192</v>
      </c>
      <c r="AN307">
        <v>9.76</v>
      </c>
      <c r="AO307" t="s">
        <v>3192</v>
      </c>
      <c r="AP307">
        <v>3.3326850194757E-2</v>
      </c>
      <c r="AQ307">
        <f>(Table2[[#This Row],[Sharpe Ratio]]-AVERAGE(Table2[Sharpe Ratio]))/_xlfn.STDEV.P(Table2[Sharpe Ratio])</f>
        <v>-0.36726649009715506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1.8507420791023386</v>
      </c>
      <c r="AS307">
        <f>_xlfn.RANK.AVG(Table2[[#This Row],[1Y Return vs Nifty Z-Score]],Table2[1Y Return vs Nifty Z-Score])</f>
        <v>258</v>
      </c>
      <c r="AT307">
        <f>_xlfn.RANK.AVG(Table2[[#This Row],[6M Return vs Nifty Z-Score]],Table2[6M Return vs Nifty Z-Score])</f>
        <v>277</v>
      </c>
      <c r="AU307">
        <f>_xlfn.RANK.AVG(Table2[[#This Row],[Sharpe Ratio Z-Score]],Table2[Sharpe Ratio Z-Score])</f>
        <v>434</v>
      </c>
      <c r="AV307">
        <f>(Table2[[#This Row],[Rank 1Y]]+Table2[[#This Row],[Rank 6M]]+Table2[[#This Row],[Rank Sharpe]])/3</f>
        <v>323</v>
      </c>
    </row>
    <row r="308" spans="1:48" x14ac:dyDescent="0.3">
      <c r="A308" t="s">
        <v>656</v>
      </c>
      <c r="B308" t="s">
        <v>657</v>
      </c>
      <c r="C308" t="s">
        <v>3148</v>
      </c>
      <c r="D308" t="s">
        <v>195</v>
      </c>
      <c r="E308">
        <v>28195.173639674998</v>
      </c>
      <c r="F308">
        <v>8652.75</v>
      </c>
      <c r="G308">
        <v>12.0130356826535</v>
      </c>
      <c r="H308">
        <f>(Table2[[#This Row],[1Y Return vs Nifty]]-AVERAGE(Table2[1Y Return vs Nifty]))/_xlfn.STDEV.P(Table2[1Y Return vs Nifty])</f>
        <v>-0.26602360276982123</v>
      </c>
      <c r="I308">
        <v>2.8844883126470502</v>
      </c>
      <c r="J308">
        <f>(Table2[[#This Row],[1M Return vs Nifty]]-AVERAGE(Table2[1M Return vs Nifty]))/_xlfn.STDEV.P(Table2[1M Return vs Nifty])</f>
        <v>0.16297143372237066</v>
      </c>
      <c r="K308">
        <v>22.101644030199001</v>
      </c>
      <c r="L308">
        <f>(Table2[[#This Row],[6M Return vs Nifty]]-AVERAGE(Table2[6M Return vs Nifty]))/_xlfn.STDEV.P(Table2[6M Return vs Nifty])</f>
        <v>0.53120283423124304</v>
      </c>
      <c r="M308">
        <v>-1.8576317196776899</v>
      </c>
      <c r="N308">
        <f>(Table2[[#This Row],[1W Return vs Nifty]]-AVERAGE(Table2[1W Return vs Nifty]))/_xlfn.STDEV.P(Table2[1W Return vs Nifty])</f>
        <v>-0.40559050053737727</v>
      </c>
      <c r="O308">
        <v>8826.3799999999992</v>
      </c>
      <c r="P308">
        <v>8610.5590032016607</v>
      </c>
      <c r="Q308">
        <v>7556.4974222044102</v>
      </c>
      <c r="R308">
        <v>34.29290525095</v>
      </c>
      <c r="S308" s="1">
        <f>(Table2[[#This Row],[Close Price]]-Table2[[#This Row],[20D EMA]])/Table2[[#This Row],[20D EMA]]</f>
        <v>-1.9671711392439395E-2</v>
      </c>
      <c r="T308" s="1">
        <f>(Table2[[#This Row],[Close Price]]-Table2[[#This Row],[50D EMA]])/Table2[[#This Row],[50D EMA]]</f>
        <v>4.8999137898772189E-3</v>
      </c>
      <c r="U308" s="1">
        <f>(Table2[[#This Row],[Close Price]]-Table2[[#This Row],[200D EMA]])/Table2[[#This Row],[200D EMA]]</f>
        <v>0.14507416816874752</v>
      </c>
      <c r="V308">
        <v>0.70995096994259799</v>
      </c>
      <c r="W308">
        <v>8601</v>
      </c>
      <c r="X308">
        <v>8922.85</v>
      </c>
      <c r="Y308">
        <v>8601</v>
      </c>
      <c r="Z308">
        <v>8922.85</v>
      </c>
      <c r="AA308">
        <v>8315</v>
      </c>
      <c r="AB308">
        <v>9196</v>
      </c>
      <c r="AC308" s="1">
        <f>(Table2[[#This Row],[Close Price]]/Table2[[#This Row],[Day Low]])-1</f>
        <v>6.0167422392745085E-3</v>
      </c>
      <c r="AD308" s="1">
        <f>(Table2[[#This Row],[Day High]]/Table2[[#This Row],[Close Price]])-1</f>
        <v>3.1215509520094775E-2</v>
      </c>
      <c r="AE308" s="1">
        <f>(Table2[[#This Row],[Close Price]]/Table2[[#This Row],[Current Week Low]])-1</f>
        <v>6.0167422392745085E-3</v>
      </c>
      <c r="AF308" s="1">
        <f>(Table2[[#This Row],[Current Week High]]/Table2[[#This Row],[Close Price]])-1</f>
        <v>3.1215509520094775E-2</v>
      </c>
      <c r="AG308" s="1">
        <f>(Table2[[#This Row],[Close Price]]/Table2[[#This Row],[Current Month Low]])-1</f>
        <v>4.0619362597714925E-2</v>
      </c>
      <c r="AH308" s="1">
        <f>(Table2[[#This Row],[Current Month High]]/Table2[[#This Row],[Close Price]])-1</f>
        <v>6.2783508133252397E-2</v>
      </c>
      <c r="AI308">
        <v>10.485105891190599</v>
      </c>
      <c r="AJ308">
        <v>45.276651472032597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0.12</v>
      </c>
      <c r="AM308" t="s">
        <v>3192</v>
      </c>
      <c r="AN308">
        <v>2.4500000000000002</v>
      </c>
      <c r="AO308" t="s">
        <v>3192</v>
      </c>
      <c r="AP308">
        <v>3.6173318825131001E-2</v>
      </c>
      <c r="AQ308">
        <f>(Table2[[#This Row],[Sharpe Ratio]]-AVERAGE(Table2[Sharpe Ratio]))/_xlfn.STDEV.P(Table2[Sharpe Ratio])</f>
        <v>-0.33407491952391177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-0.31151475487749652</v>
      </c>
      <c r="AS308">
        <f>_xlfn.RANK.AVG(Table2[[#This Row],[1Y Return vs Nifty Z-Score]],Table2[1Y Return vs Nifty Z-Score])</f>
        <v>387</v>
      </c>
      <c r="AT308">
        <f>_xlfn.RANK.AVG(Table2[[#This Row],[6M Return vs Nifty Z-Score]],Table2[6M Return vs Nifty Z-Score])</f>
        <v>159</v>
      </c>
      <c r="AU308">
        <f>_xlfn.RANK.AVG(Table2[[#This Row],[Sharpe Ratio Z-Score]],Table2[Sharpe Ratio Z-Score])</f>
        <v>423</v>
      </c>
      <c r="AV308">
        <f>(Table2[[#This Row],[Rank 1Y]]+Table2[[#This Row],[Rank 6M]]+Table2[[#This Row],[Rank Sharpe]])/3</f>
        <v>323</v>
      </c>
    </row>
    <row r="309" spans="1:48" x14ac:dyDescent="0.3">
      <c r="A309" t="s">
        <v>90</v>
      </c>
      <c r="B309" t="s">
        <v>91</v>
      </c>
      <c r="C309" t="s">
        <v>3157</v>
      </c>
      <c r="D309" t="s">
        <v>92</v>
      </c>
      <c r="E309">
        <v>297127.11188475002</v>
      </c>
      <c r="F309">
        <v>1375.5</v>
      </c>
      <c r="G309">
        <v>51.495384430869301</v>
      </c>
      <c r="H309">
        <f>(Table2[[#This Row],[1Y Return vs Nifty]]-AVERAGE(Table2[1Y Return vs Nifty]))/_xlfn.STDEV.P(Table2[1Y Return vs Nifty])</f>
        <v>0.38606193045928239</v>
      </c>
      <c r="I309">
        <v>0.99069600213722098</v>
      </c>
      <c r="J309">
        <f>(Table2[[#This Row],[1M Return vs Nifty]]-AVERAGE(Table2[1M Return vs Nifty]))/_xlfn.STDEV.P(Table2[1M Return vs Nifty])</f>
        <v>-5.2866570863470706E-2</v>
      </c>
      <c r="K309">
        <v>-7.7759295717099803</v>
      </c>
      <c r="L309">
        <f>(Table2[[#This Row],[6M Return vs Nifty]]-AVERAGE(Table2[6M Return vs Nifty]))/_xlfn.STDEV.P(Table2[6M Return vs Nifty])</f>
        <v>-0.45522132763928197</v>
      </c>
      <c r="M309">
        <v>0.50586435716502398</v>
      </c>
      <c r="N309">
        <f>(Table2[[#This Row],[1W Return vs Nifty]]-AVERAGE(Table2[1W Return vs Nifty]))/_xlfn.STDEV.P(Table2[1W Return vs Nifty])</f>
        <v>4.7103434516086631E-2</v>
      </c>
      <c r="O309">
        <v>1417.12</v>
      </c>
      <c r="P309">
        <v>1439.1079852955199</v>
      </c>
      <c r="Q309">
        <v>1335.3000241710299</v>
      </c>
      <c r="R309">
        <v>35.135820496284097</v>
      </c>
      <c r="S309" s="1">
        <f>(Table2[[#This Row],[Close Price]]-Table2[[#This Row],[20D EMA]])/Table2[[#This Row],[20D EMA]]</f>
        <v>-2.936942531331143E-2</v>
      </c>
      <c r="T309" s="1">
        <f>(Table2[[#This Row],[Close Price]]-Table2[[#This Row],[50D EMA]])/Table2[[#This Row],[50D EMA]]</f>
        <v>-4.4199591653615956E-2</v>
      </c>
      <c r="U309" s="1">
        <f>(Table2[[#This Row],[Close Price]]-Table2[[#This Row],[200D EMA]])/Table2[[#This Row],[200D EMA]]</f>
        <v>3.0105575601952605E-2</v>
      </c>
      <c r="V309">
        <v>0.74528154716398298</v>
      </c>
      <c r="W309">
        <v>1371.3</v>
      </c>
      <c r="X309">
        <v>1412.9</v>
      </c>
      <c r="Y309">
        <v>1371.3</v>
      </c>
      <c r="Z309">
        <v>1412.9</v>
      </c>
      <c r="AA309">
        <v>1337</v>
      </c>
      <c r="AB309">
        <v>1472.85</v>
      </c>
      <c r="AC309" s="1">
        <f>(Table2[[#This Row],[Close Price]]/Table2[[#This Row],[Day Low]])-1</f>
        <v>3.0627871362940429E-3</v>
      </c>
      <c r="AD309" s="1">
        <f>(Table2[[#This Row],[Day High]]/Table2[[#This Row],[Close Price]])-1</f>
        <v>2.7190112686295898E-2</v>
      </c>
      <c r="AE309" s="1">
        <f>(Table2[[#This Row],[Close Price]]/Table2[[#This Row],[Current Week Low]])-1</f>
        <v>3.0627871362940429E-3</v>
      </c>
      <c r="AF309" s="1">
        <f>(Table2[[#This Row],[Current Week High]]/Table2[[#This Row],[Close Price]])-1</f>
        <v>2.7190112686295898E-2</v>
      </c>
      <c r="AG309" s="1">
        <f>(Table2[[#This Row],[Close Price]]/Table2[[#This Row],[Current Month Low]])-1</f>
        <v>2.8795811518324665E-2</v>
      </c>
      <c r="AH309" s="1">
        <f>(Table2[[#This Row],[Current Month High]]/Table2[[#This Row],[Close Price]])-1</f>
        <v>7.077426390403474E-2</v>
      </c>
      <c r="AI309">
        <v>17.8771355870592</v>
      </c>
      <c r="AJ309">
        <v>82.306163021868798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-0.09</v>
      </c>
      <c r="AM309" t="s">
        <v>3191</v>
      </c>
      <c r="AN309">
        <v>-3.49</v>
      </c>
      <c r="AO309" t="s">
        <v>3191</v>
      </c>
      <c r="AP309">
        <v>7.8995806265855006E-2</v>
      </c>
      <c r="AQ309">
        <f>(Table2[[#This Row],[Sharpe Ratio]]-AVERAGE(Table2[Sharpe Ratio]))/_xlfn.STDEV.P(Table2[Sharpe Ratio])</f>
        <v>0.1652615561511647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194</v>
      </c>
      <c r="AT309">
        <f>_xlfn.RANK.AVG(Table2[[#This Row],[6M Return vs Nifty Z-Score]],Table2[6M Return vs Nifty Z-Score])</f>
        <v>476</v>
      </c>
      <c r="AU309">
        <f>_xlfn.RANK.AVG(Table2[[#This Row],[Sharpe Ratio Z-Score]],Table2[Sharpe Ratio Z-Score])</f>
        <v>303</v>
      </c>
      <c r="AV309">
        <f>(Table2[[#This Row],[Rank 1Y]]+Table2[[#This Row],[Rank 6M]]+Table2[[#This Row],[Rank Sharpe]])/3</f>
        <v>324.33333333333331</v>
      </c>
    </row>
    <row r="310" spans="1:48" x14ac:dyDescent="0.3">
      <c r="A310" t="s">
        <v>128</v>
      </c>
      <c r="B310" t="s">
        <v>129</v>
      </c>
      <c r="C310" t="s">
        <v>3159</v>
      </c>
      <c r="D310" t="s">
        <v>130</v>
      </c>
      <c r="E310">
        <v>213062.45509395</v>
      </c>
      <c r="F310">
        <v>860.75</v>
      </c>
      <c r="G310">
        <v>34.701489616171301</v>
      </c>
      <c r="H310">
        <f>(Table2[[#This Row],[1Y Return vs Nifty]]-AVERAGE(Table2[1Y Return vs Nifty]))/_xlfn.STDEV.P(Table2[1Y Return vs Nifty])</f>
        <v>0.10869606438398462</v>
      </c>
      <c r="I310">
        <v>2.6909157882331902</v>
      </c>
      <c r="J310">
        <f>(Table2[[#This Row],[1M Return vs Nifty]]-AVERAGE(Table2[1M Return vs Nifty]))/_xlfn.STDEV.P(Table2[1M Return vs Nifty])</f>
        <v>0.14090971809480859</v>
      </c>
      <c r="K310">
        <v>-12.402292535821701</v>
      </c>
      <c r="L310">
        <f>(Table2[[#This Row],[6M Return vs Nifty]]-AVERAGE(Table2[6M Return vs Nifty]))/_xlfn.STDEV.P(Table2[6M Return vs Nifty])</f>
        <v>-0.60796318915012304</v>
      </c>
      <c r="M310">
        <v>4.1940102552317597</v>
      </c>
      <c r="N310">
        <f>(Table2[[#This Row],[1W Return vs Nifty]]-AVERAGE(Table2[1W Return vs Nifty]))/_xlfn.STDEV.P(Table2[1W Return vs Nifty])</f>
        <v>0.75351513369583145</v>
      </c>
      <c r="O310">
        <v>866.8</v>
      </c>
      <c r="P310">
        <v>860.85059448889399</v>
      </c>
      <c r="Q310">
        <v>809.60515420376703</v>
      </c>
      <c r="R310">
        <v>46.884480053220202</v>
      </c>
      <c r="S310" s="1">
        <f>(Table2[[#This Row],[Close Price]]-Table2[[#This Row],[20D EMA]])/Table2[[#This Row],[20D EMA]]</f>
        <v>-6.9796954314720293E-3</v>
      </c>
      <c r="T310" s="1">
        <f>(Table2[[#This Row],[Close Price]]-Table2[[#This Row],[50D EMA]])/Table2[[#This Row],[50D EMA]]</f>
        <v>-1.1685475916261002E-4</v>
      </c>
      <c r="U310" s="1">
        <f>(Table2[[#This Row],[Close Price]]-Table2[[#This Row],[200D EMA]])/Table2[[#This Row],[200D EMA]]</f>
        <v>6.317257928839777E-2</v>
      </c>
      <c r="V310">
        <v>0.86825337493177901</v>
      </c>
      <c r="W310">
        <v>857.1</v>
      </c>
      <c r="X310">
        <v>884.4</v>
      </c>
      <c r="Y310">
        <v>857.1</v>
      </c>
      <c r="Z310">
        <v>884.4</v>
      </c>
      <c r="AA310">
        <v>815.7</v>
      </c>
      <c r="AB310">
        <v>916.1</v>
      </c>
      <c r="AC310" s="1">
        <f>(Table2[[#This Row],[Close Price]]/Table2[[#This Row],[Day Low]])-1</f>
        <v>4.2585462606463675E-3</v>
      </c>
      <c r="AD310" s="1">
        <f>(Table2[[#This Row],[Day High]]/Table2[[#This Row],[Close Price]])-1</f>
        <v>2.7476038338658082E-2</v>
      </c>
      <c r="AE310" s="1">
        <f>(Table2[[#This Row],[Close Price]]/Table2[[#This Row],[Current Week Low]])-1</f>
        <v>4.2585462606463675E-3</v>
      </c>
      <c r="AF310" s="1">
        <f>(Table2[[#This Row],[Current Week High]]/Table2[[#This Row],[Close Price]])-1</f>
        <v>2.7476038338658082E-2</v>
      </c>
      <c r="AG310" s="1">
        <f>(Table2[[#This Row],[Close Price]]/Table2[[#This Row],[Current Month Low]])-1</f>
        <v>5.5228637979649386E-2</v>
      </c>
      <c r="AH310" s="1">
        <f>(Table2[[#This Row],[Current Month High]]/Table2[[#This Row],[Close Price]])-1</f>
        <v>6.4304385710136636E-2</v>
      </c>
      <c r="AI310">
        <v>12.4135927969793</v>
      </c>
      <c r="AJ310">
        <v>67.624148003894803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0.03</v>
      </c>
      <c r="AM310" t="s">
        <v>3192</v>
      </c>
      <c r="AN310">
        <v>-0.47</v>
      </c>
      <c r="AO310" t="s">
        <v>3191</v>
      </c>
      <c r="AP310">
        <v>0.115010756826312</v>
      </c>
      <c r="AQ310">
        <f>(Table2[[#This Row],[Sharpe Ratio]]-AVERAGE(Table2[Sharpe Ratio]))/_xlfn.STDEV.P(Table2[Sharpe Ratio])</f>
        <v>0.58521797529575659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0.98037570232025817</v>
      </c>
      <c r="AS310">
        <f>_xlfn.RANK.AVG(Table2[[#This Row],[1Y Return vs Nifty Z-Score]],Table2[1Y Return vs Nifty Z-Score])</f>
        <v>259</v>
      </c>
      <c r="AT310">
        <f>_xlfn.RANK.AVG(Table2[[#This Row],[6M Return vs Nifty Z-Score]],Table2[6M Return vs Nifty Z-Score])</f>
        <v>527</v>
      </c>
      <c r="AU310">
        <f>_xlfn.RANK.AVG(Table2[[#This Row],[Sharpe Ratio Z-Score]],Table2[Sharpe Ratio Z-Score])</f>
        <v>189</v>
      </c>
      <c r="AV310">
        <f>(Table2[[#This Row],[Rank 1Y]]+Table2[[#This Row],[Rank 6M]]+Table2[[#This Row],[Rank Sharpe]])/3</f>
        <v>325</v>
      </c>
    </row>
    <row r="311" spans="1:48" x14ac:dyDescent="0.3">
      <c r="A311" t="s">
        <v>1670</v>
      </c>
      <c r="B311" t="s">
        <v>1671</v>
      </c>
      <c r="C311" t="s">
        <v>3156</v>
      </c>
      <c r="D311" t="s">
        <v>1614</v>
      </c>
      <c r="E311">
        <v>5252.0970535199904</v>
      </c>
      <c r="F311">
        <v>439.8</v>
      </c>
      <c r="G311">
        <v>14.1378672529257</v>
      </c>
      <c r="H311">
        <f>(Table2[[#This Row],[1Y Return vs Nifty]]-AVERAGE(Table2[1Y Return vs Nifty]))/_xlfn.STDEV.P(Table2[1Y Return vs Nifty])</f>
        <v>-0.23093015034228315</v>
      </c>
      <c r="I311">
        <v>13.355994010473699</v>
      </c>
      <c r="J311">
        <f>(Table2[[#This Row],[1M Return vs Nifty]]-AVERAGE(Table2[1M Return vs Nifty]))/_xlfn.STDEV.P(Table2[1M Return vs Nifty])</f>
        <v>1.3564227336802399</v>
      </c>
      <c r="K311">
        <v>10.6473875897721</v>
      </c>
      <c r="L311">
        <f>(Table2[[#This Row],[6M Return vs Nifty]]-AVERAGE(Table2[6M Return vs Nifty]))/_xlfn.STDEV.P(Table2[6M Return vs Nifty])</f>
        <v>0.15303439727435936</v>
      </c>
      <c r="M311">
        <v>-0.17177098695350801</v>
      </c>
      <c r="N311">
        <f>(Table2[[#This Row],[1W Return vs Nifty]]-AVERAGE(Table2[1W Return vs Nifty]))/_xlfn.STDEV.P(Table2[1W Return vs Nifty])</f>
        <v>-8.2687942531644673E-2</v>
      </c>
      <c r="O311">
        <v>426.97</v>
      </c>
      <c r="P311">
        <v>413.47400648811703</v>
      </c>
      <c r="Q311">
        <v>378.50630721647502</v>
      </c>
      <c r="R311">
        <v>57.9776731133759</v>
      </c>
      <c r="S311" s="1">
        <f>(Table2[[#This Row],[Close Price]]-Table2[[#This Row],[20D EMA]])/Table2[[#This Row],[20D EMA]]</f>
        <v>3.0048949574911547E-2</v>
      </c>
      <c r="T311" s="1">
        <f>(Table2[[#This Row],[Close Price]]-Table2[[#This Row],[50D EMA]])/Table2[[#This Row],[50D EMA]]</f>
        <v>6.367025036346409E-2</v>
      </c>
      <c r="U311" s="1">
        <f>(Table2[[#This Row],[Close Price]]-Table2[[#This Row],[200D EMA]])/Table2[[#This Row],[200D EMA]]</f>
        <v>0.16193572369844275</v>
      </c>
      <c r="V311">
        <v>0.990225958907752</v>
      </c>
      <c r="W311">
        <v>435.15</v>
      </c>
      <c r="X311">
        <v>448</v>
      </c>
      <c r="Y311">
        <v>435.15</v>
      </c>
      <c r="Z311">
        <v>448</v>
      </c>
      <c r="AA311">
        <v>390.1</v>
      </c>
      <c r="AB311">
        <v>459</v>
      </c>
      <c r="AC311" s="1">
        <f>(Table2[[#This Row],[Close Price]]/Table2[[#This Row],[Day Low]])-1</f>
        <v>1.0685970355050145E-2</v>
      </c>
      <c r="AD311" s="1">
        <f>(Table2[[#This Row],[Day High]]/Table2[[#This Row],[Close Price]])-1</f>
        <v>1.8644838562983157E-2</v>
      </c>
      <c r="AE311" s="1">
        <f>(Table2[[#This Row],[Close Price]]/Table2[[#This Row],[Current Week Low]])-1</f>
        <v>1.0685970355050145E-2</v>
      </c>
      <c r="AF311" s="1">
        <f>(Table2[[#This Row],[Current Week High]]/Table2[[#This Row],[Close Price]])-1</f>
        <v>1.8644838562983157E-2</v>
      </c>
      <c r="AG311" s="1">
        <f>(Table2[[#This Row],[Close Price]]/Table2[[#This Row],[Current Month Low]])-1</f>
        <v>0.12740322994104081</v>
      </c>
      <c r="AH311" s="1">
        <f>(Table2[[#This Row],[Current Month High]]/Table2[[#This Row],[Close Price]])-1</f>
        <v>4.3656207366985056E-2</v>
      </c>
      <c r="AI311">
        <v>4.3656207366985003</v>
      </c>
      <c r="AJ311">
        <v>54.1805433829973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0.15</v>
      </c>
      <c r="AM311" t="s">
        <v>3192</v>
      </c>
      <c r="AN311">
        <v>8.23</v>
      </c>
      <c r="AO311" t="s">
        <v>3192</v>
      </c>
      <c r="AP311">
        <v>6.4249716940870005E-2</v>
      </c>
      <c r="AQ311">
        <f>(Table2[[#This Row],[Sharpe Ratio]]-AVERAGE(Table2[Sharpe Ratio]))/_xlfn.STDEV.P(Table2[Sharpe Ratio])</f>
        <v>-6.6868922830906237E-3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1.1891521457975807</v>
      </c>
      <c r="AS311">
        <f>_xlfn.RANK.AVG(Table2[[#This Row],[1Y Return vs Nifty Z-Score]],Table2[1Y Return vs Nifty Z-Score])</f>
        <v>374</v>
      </c>
      <c r="AT311">
        <f>_xlfn.RANK.AVG(Table2[[#This Row],[6M Return vs Nifty Z-Score]],Table2[6M Return vs Nifty Z-Score])</f>
        <v>265</v>
      </c>
      <c r="AU311">
        <f>_xlfn.RANK.AVG(Table2[[#This Row],[Sharpe Ratio Z-Score]],Table2[Sharpe Ratio Z-Score])</f>
        <v>336</v>
      </c>
      <c r="AV311">
        <f>(Table2[[#This Row],[Rank 1Y]]+Table2[[#This Row],[Rank 6M]]+Table2[[#This Row],[Rank Sharpe]])/3</f>
        <v>325</v>
      </c>
    </row>
    <row r="312" spans="1:48" x14ac:dyDescent="0.3">
      <c r="A312" t="s">
        <v>482</v>
      </c>
      <c r="B312" t="s">
        <v>483</v>
      </c>
      <c r="C312" t="s">
        <v>3145</v>
      </c>
      <c r="D312" t="s">
        <v>21</v>
      </c>
      <c r="E312">
        <v>45540.503931724998</v>
      </c>
      <c r="F312">
        <v>6825.25</v>
      </c>
      <c r="G312">
        <v>12.049198400925</v>
      </c>
      <c r="H312">
        <f>(Table2[[#This Row],[1Y Return vs Nifty]]-AVERAGE(Table2[1Y Return vs Nifty]))/_xlfn.STDEV.P(Table2[1Y Return vs Nifty])</f>
        <v>-0.26542634383830571</v>
      </c>
      <c r="I312">
        <v>7.6272153612326896</v>
      </c>
      <c r="J312">
        <f>(Table2[[#This Row],[1M Return vs Nifty]]-AVERAGE(Table2[1M Return vs Nifty]))/_xlfn.STDEV.P(Table2[1M Return vs Nifty])</f>
        <v>0.70350628370623236</v>
      </c>
      <c r="K312">
        <v>21.9334091329095</v>
      </c>
      <c r="L312">
        <f>(Table2[[#This Row],[6M Return vs Nifty]]-AVERAGE(Table2[6M Return vs Nifty]))/_xlfn.STDEV.P(Table2[6M Return vs Nifty])</f>
        <v>0.52564846861349535</v>
      </c>
      <c r="M312">
        <v>-0.66491686798095995</v>
      </c>
      <c r="N312">
        <f>(Table2[[#This Row],[1W Return vs Nifty]]-AVERAGE(Table2[1W Return vs Nifty]))/_xlfn.STDEV.P(Table2[1W Return vs Nifty])</f>
        <v>-0.17714299647696208</v>
      </c>
      <c r="O312">
        <v>7115.62</v>
      </c>
      <c r="P312">
        <v>6776.4536197790503</v>
      </c>
      <c r="Q312">
        <v>6016.6686857843597</v>
      </c>
      <c r="R312">
        <v>29.2030727072339</v>
      </c>
      <c r="S312" s="1">
        <f>(Table2[[#This Row],[Close Price]]-Table2[[#This Row],[20D EMA]])/Table2[[#This Row],[20D EMA]]</f>
        <v>-4.0807406803623561E-2</v>
      </c>
      <c r="T312" s="1">
        <f>(Table2[[#This Row],[Close Price]]-Table2[[#This Row],[50D EMA]])/Table2[[#This Row],[50D EMA]]</f>
        <v>7.2008727512755727E-3</v>
      </c>
      <c r="U312" s="1">
        <f>(Table2[[#This Row],[Close Price]]-Table2[[#This Row],[200D EMA]])/Table2[[#This Row],[200D EMA]]</f>
        <v>0.13439020103036137</v>
      </c>
      <c r="V312">
        <v>1.0014527640531401</v>
      </c>
      <c r="W312">
        <v>6740.65</v>
      </c>
      <c r="X312">
        <v>7236.75</v>
      </c>
      <c r="Y312">
        <v>6740.65</v>
      </c>
      <c r="Z312">
        <v>7236.75</v>
      </c>
      <c r="AA312">
        <v>6740.65</v>
      </c>
      <c r="AB312">
        <v>7585</v>
      </c>
      <c r="AC312" s="1">
        <f>(Table2[[#This Row],[Close Price]]/Table2[[#This Row],[Day Low]])-1</f>
        <v>1.2550718402527972E-2</v>
      </c>
      <c r="AD312" s="1">
        <f>(Table2[[#This Row],[Day High]]/Table2[[#This Row],[Close Price]])-1</f>
        <v>6.0290831837661596E-2</v>
      </c>
      <c r="AE312" s="1">
        <f>(Table2[[#This Row],[Close Price]]/Table2[[#This Row],[Current Week Low]])-1</f>
        <v>1.2550718402527972E-2</v>
      </c>
      <c r="AF312" s="1">
        <f>(Table2[[#This Row],[Current Week High]]/Table2[[#This Row],[Close Price]])-1</f>
        <v>6.0290831837661596E-2</v>
      </c>
      <c r="AG312" s="1">
        <f>(Table2[[#This Row],[Close Price]]/Table2[[#This Row],[Current Month Low]])-1</f>
        <v>1.2550718402527972E-2</v>
      </c>
      <c r="AH312" s="1">
        <f>(Table2[[#This Row],[Current Month High]]/Table2[[#This Row],[Close Price]])-1</f>
        <v>0.1113146038606645</v>
      </c>
      <c r="AI312">
        <v>11.131460386066401</v>
      </c>
      <c r="AJ312">
        <v>59.198787101288602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0.06</v>
      </c>
      <c r="AM312" t="s">
        <v>3192</v>
      </c>
      <c r="AN312">
        <v>-3.33</v>
      </c>
      <c r="AO312" t="s">
        <v>3191</v>
      </c>
      <c r="AP312">
        <v>3.4113361282180003E-2</v>
      </c>
      <c r="AQ312">
        <f>(Table2[[#This Row],[Sharpe Ratio]]-AVERAGE(Table2[Sharpe Ratio]))/_xlfn.STDEV.P(Table2[Sharpe Ratio])</f>
        <v>-0.35809528828369652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0.42849012372076334</v>
      </c>
      <c r="AS312">
        <f>_xlfn.RANK.AVG(Table2[[#This Row],[1Y Return vs Nifty Z-Score]],Table2[1Y Return vs Nifty Z-Score])</f>
        <v>386</v>
      </c>
      <c r="AT312">
        <f>_xlfn.RANK.AVG(Table2[[#This Row],[6M Return vs Nifty Z-Score]],Table2[6M Return vs Nifty Z-Score])</f>
        <v>160</v>
      </c>
      <c r="AU312">
        <f>_xlfn.RANK.AVG(Table2[[#This Row],[Sharpe Ratio Z-Score]],Table2[Sharpe Ratio Z-Score])</f>
        <v>430</v>
      </c>
      <c r="AV312">
        <f>(Table2[[#This Row],[Rank 1Y]]+Table2[[#This Row],[Rank 6M]]+Table2[[#This Row],[Rank Sharpe]])/3</f>
        <v>325.33333333333331</v>
      </c>
    </row>
    <row r="313" spans="1:48" x14ac:dyDescent="0.3">
      <c r="A313" t="s">
        <v>800</v>
      </c>
      <c r="B313" t="s">
        <v>801</v>
      </c>
      <c r="C313" t="s">
        <v>3149</v>
      </c>
      <c r="D313" t="s">
        <v>48</v>
      </c>
      <c r="E313">
        <v>20116.690521190001</v>
      </c>
      <c r="F313">
        <v>213.89</v>
      </c>
      <c r="G313">
        <v>22.872878240863599</v>
      </c>
      <c r="H313">
        <f>(Table2[[#This Row],[1Y Return vs Nifty]]-AVERAGE(Table2[1Y Return vs Nifty]))/_xlfn.STDEV.P(Table2[1Y Return vs Nifty])</f>
        <v>-8.6663801494711992E-2</v>
      </c>
      <c r="I313">
        <v>-1.50567779542423</v>
      </c>
      <c r="J313">
        <f>(Table2[[#This Row],[1M Return vs Nifty]]-AVERAGE(Table2[1M Return vs Nifty]))/_xlfn.STDEV.P(Table2[1M Return vs Nifty])</f>
        <v>-0.33738158139331526</v>
      </c>
      <c r="K313">
        <v>-15.6985224420237</v>
      </c>
      <c r="L313">
        <f>(Table2[[#This Row],[6M Return vs Nifty]]-AVERAGE(Table2[6M Return vs Nifty]))/_xlfn.STDEV.P(Table2[6M Return vs Nifty])</f>
        <v>-0.71678999235311536</v>
      </c>
      <c r="M313">
        <v>-0.88087141535165203</v>
      </c>
      <c r="N313">
        <f>(Table2[[#This Row],[1W Return vs Nifty]]-AVERAGE(Table2[1W Return vs Nifty]))/_xlfn.STDEV.P(Table2[1W Return vs Nifty])</f>
        <v>-0.21850600731492512</v>
      </c>
      <c r="O313">
        <v>224.54</v>
      </c>
      <c r="P313">
        <v>238.518398548769</v>
      </c>
      <c r="Q313">
        <v>232.15243019518999</v>
      </c>
      <c r="R313">
        <v>33.162901655127598</v>
      </c>
      <c r="S313" s="1">
        <f>(Table2[[#This Row],[Close Price]]-Table2[[#This Row],[20D EMA]])/Table2[[#This Row],[20D EMA]]</f>
        <v>-4.7430301950654702E-2</v>
      </c>
      <c r="T313" s="1">
        <f>(Table2[[#This Row],[Close Price]]-Table2[[#This Row],[50D EMA]])/Table2[[#This Row],[50D EMA]]</f>
        <v>-0.10325576013681532</v>
      </c>
      <c r="U313" s="1">
        <f>(Table2[[#This Row],[Close Price]]-Table2[[#This Row],[200D EMA]])/Table2[[#This Row],[200D EMA]]</f>
        <v>-7.8665686074598715E-2</v>
      </c>
      <c r="V313">
        <v>0.61065759800374597</v>
      </c>
      <c r="W313">
        <v>211.6</v>
      </c>
      <c r="X313">
        <v>223.89</v>
      </c>
      <c r="Y313">
        <v>211.6</v>
      </c>
      <c r="Z313">
        <v>223.89</v>
      </c>
      <c r="AA313">
        <v>202.89</v>
      </c>
      <c r="AB313">
        <v>231.5</v>
      </c>
      <c r="AC313" s="1">
        <f>(Table2[[#This Row],[Close Price]]/Table2[[#This Row],[Day Low]])-1</f>
        <v>1.0822306238185142E-2</v>
      </c>
      <c r="AD313" s="1">
        <f>(Table2[[#This Row],[Day High]]/Table2[[#This Row],[Close Price]])-1</f>
        <v>4.67530038804993E-2</v>
      </c>
      <c r="AE313" s="1">
        <f>(Table2[[#This Row],[Close Price]]/Table2[[#This Row],[Current Week Low]])-1</f>
        <v>1.0822306238185142E-2</v>
      </c>
      <c r="AF313" s="1">
        <f>(Table2[[#This Row],[Current Week High]]/Table2[[#This Row],[Close Price]])-1</f>
        <v>4.67530038804993E-2</v>
      </c>
      <c r="AG313" s="1">
        <f>(Table2[[#This Row],[Close Price]]/Table2[[#This Row],[Current Month Low]])-1</f>
        <v>5.4216570555473353E-2</v>
      </c>
      <c r="AH313" s="1">
        <f>(Table2[[#This Row],[Current Month High]]/Table2[[#This Row],[Close Price]])-1</f>
        <v>8.2332039833559412E-2</v>
      </c>
      <c r="AI313">
        <v>64.383561643835606</v>
      </c>
      <c r="AJ313">
        <v>68.086444007858503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-0.22</v>
      </c>
      <c r="AM313" t="s">
        <v>3191</v>
      </c>
      <c r="AN313">
        <v>-2.1800000000000002</v>
      </c>
      <c r="AO313" t="s">
        <v>3191</v>
      </c>
      <c r="AP313">
        <v>0.154814735854158</v>
      </c>
      <c r="AQ313">
        <f>(Table2[[#This Row],[Sharpe Ratio]]-AVERAGE(Table2[Sharpe Ratio]))/_xlfn.STDEV.P(Table2[Sharpe Ratio])</f>
        <v>1.0493567909850967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316</v>
      </c>
      <c r="AT313">
        <f>_xlfn.RANK.AVG(Table2[[#This Row],[6M Return vs Nifty Z-Score]],Table2[6M Return vs Nifty Z-Score])</f>
        <v>559</v>
      </c>
      <c r="AU313">
        <f>_xlfn.RANK.AVG(Table2[[#This Row],[Sharpe Ratio Z-Score]],Table2[Sharpe Ratio Z-Score])</f>
        <v>106</v>
      </c>
      <c r="AV313">
        <f>(Table2[[#This Row],[Rank 1Y]]+Table2[[#This Row],[Rank 6M]]+Table2[[#This Row],[Rank Sharpe]])/3</f>
        <v>327</v>
      </c>
    </row>
    <row r="314" spans="1:48" x14ac:dyDescent="0.3">
      <c r="A314" t="s">
        <v>1895</v>
      </c>
      <c r="B314" t="s">
        <v>1896</v>
      </c>
      <c r="C314" t="s">
        <v>3145</v>
      </c>
      <c r="D314" t="s">
        <v>278</v>
      </c>
      <c r="E314">
        <v>3811.9107289199901</v>
      </c>
      <c r="F314">
        <v>1396.3</v>
      </c>
      <c r="G314">
        <v>19.3047591720585</v>
      </c>
      <c r="H314">
        <f>(Table2[[#This Row],[1Y Return vs Nifty]]-AVERAGE(Table2[1Y Return vs Nifty]))/_xlfn.STDEV.P(Table2[1Y Return vs Nifty])</f>
        <v>-0.14559440971269066</v>
      </c>
      <c r="I314">
        <v>4.2572473730781804</v>
      </c>
      <c r="J314">
        <f>(Table2[[#This Row],[1M Return vs Nifty]]-AVERAGE(Table2[1M Return vs Nifty]))/_xlfn.STDEV.P(Table2[1M Return vs Nifty])</f>
        <v>0.3194265923668918</v>
      </c>
      <c r="K314">
        <v>-1.2913101140043901</v>
      </c>
      <c r="L314">
        <f>(Table2[[#This Row],[6M Return vs Nifty]]-AVERAGE(Table2[6M Return vs Nifty]))/_xlfn.STDEV.P(Table2[6M Return vs Nifty])</f>
        <v>-0.2411281285446997</v>
      </c>
      <c r="M314">
        <v>1.86664668239478</v>
      </c>
      <c r="N314">
        <f>(Table2[[#This Row],[1W Return vs Nifty]]-AVERAGE(Table2[1W Return vs Nifty]))/_xlfn.STDEV.P(Table2[1W Return vs Nifty])</f>
        <v>0.30774186399990916</v>
      </c>
      <c r="O314">
        <v>1389.39</v>
      </c>
      <c r="P314">
        <v>1379.38994787049</v>
      </c>
      <c r="Q314">
        <v>1265.71787176509</v>
      </c>
      <c r="R314">
        <v>63.163344296121601</v>
      </c>
      <c r="S314" s="1">
        <f>(Table2[[#This Row],[Close Price]]-Table2[[#This Row],[20D EMA]])/Table2[[#This Row],[20D EMA]]</f>
        <v>4.9734055952611244E-3</v>
      </c>
      <c r="T314" s="1">
        <f>(Table2[[#This Row],[Close Price]]-Table2[[#This Row],[50D EMA]])/Table2[[#This Row],[50D EMA]]</f>
        <v>1.2259080295326049E-2</v>
      </c>
      <c r="U314" s="1">
        <f>(Table2[[#This Row],[Close Price]]-Table2[[#This Row],[200D EMA]])/Table2[[#This Row],[200D EMA]]</f>
        <v>0.10316843203992089</v>
      </c>
      <c r="V314">
        <v>1.0293092715647001</v>
      </c>
      <c r="W314">
        <v>1390.55</v>
      </c>
      <c r="X314">
        <v>1400.95</v>
      </c>
      <c r="Y314">
        <v>1390.55</v>
      </c>
      <c r="Z314">
        <v>1400.95</v>
      </c>
      <c r="AA314">
        <v>1365.6</v>
      </c>
      <c r="AB314">
        <v>1401.95</v>
      </c>
      <c r="AC314" s="1">
        <f>(Table2[[#This Row],[Close Price]]/Table2[[#This Row],[Day Low]])-1</f>
        <v>4.1350544748481877E-3</v>
      </c>
      <c r="AD314" s="1">
        <f>(Table2[[#This Row],[Day High]]/Table2[[#This Row],[Close Price]])-1</f>
        <v>3.3302298932895713E-3</v>
      </c>
      <c r="AE314" s="1">
        <f>(Table2[[#This Row],[Close Price]]/Table2[[#This Row],[Current Week Low]])-1</f>
        <v>4.1350544748481877E-3</v>
      </c>
      <c r="AF314" s="1">
        <f>(Table2[[#This Row],[Current Week High]]/Table2[[#This Row],[Close Price]])-1</f>
        <v>3.3302298932895713E-3</v>
      </c>
      <c r="AG314" s="1">
        <f>(Table2[[#This Row],[Close Price]]/Table2[[#This Row],[Current Month Low]])-1</f>
        <v>2.2480960749853507E-2</v>
      </c>
      <c r="AH314" s="1">
        <f>(Table2[[#This Row],[Current Month High]]/Table2[[#This Row],[Close Price]])-1</f>
        <v>4.0464083649645044E-3</v>
      </c>
      <c r="AI314">
        <v>1.3392537420325199</v>
      </c>
      <c r="AJ314">
        <v>53.161849393955997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3193</v>
      </c>
      <c r="AN314">
        <v>0.64</v>
      </c>
      <c r="AO314" t="s">
        <v>3192</v>
      </c>
      <c r="AP314">
        <v>9.9185103454827006E-2</v>
      </c>
      <c r="AQ314">
        <f>(Table2[[#This Row],[Sharpe Ratio]]-AVERAGE(Table2[Sharpe Ratio]))/_xlfn.STDEV.P(Table2[Sharpe Ratio])</f>
        <v>0.40068114775365476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0.64112706586306545</v>
      </c>
      <c r="AS314">
        <f>_xlfn.RANK.AVG(Table2[[#This Row],[1Y Return vs Nifty Z-Score]],Table2[1Y Return vs Nifty Z-Score])</f>
        <v>340</v>
      </c>
      <c r="AT314">
        <f>_xlfn.RANK.AVG(Table2[[#This Row],[6M Return vs Nifty Z-Score]],Table2[6M Return vs Nifty Z-Score])</f>
        <v>403</v>
      </c>
      <c r="AU314">
        <f>_xlfn.RANK.AVG(Table2[[#This Row],[Sharpe Ratio Z-Score]],Table2[Sharpe Ratio Z-Score])</f>
        <v>239</v>
      </c>
      <c r="AV314">
        <f>(Table2[[#This Row],[Rank 1Y]]+Table2[[#This Row],[Rank 6M]]+Table2[[#This Row],[Rank Sharpe]])/3</f>
        <v>327.33333333333331</v>
      </c>
    </row>
    <row r="315" spans="1:48" x14ac:dyDescent="0.3">
      <c r="A315" t="s">
        <v>1311</v>
      </c>
      <c r="B315" t="s">
        <v>1312</v>
      </c>
      <c r="C315" t="s">
        <v>3150</v>
      </c>
      <c r="D315" t="s">
        <v>51</v>
      </c>
      <c r="E315">
        <v>8738.8312587</v>
      </c>
      <c r="F315">
        <v>536.75</v>
      </c>
      <c r="G315">
        <v>24.5838664251586</v>
      </c>
      <c r="H315">
        <f>(Table2[[#This Row],[1Y Return vs Nifty]]-AVERAGE(Table2[1Y Return vs Nifty]))/_xlfn.STDEV.P(Table2[1Y Return vs Nifty])</f>
        <v>-5.8405334663882424E-2</v>
      </c>
      <c r="I315">
        <v>-0.48894574686754699</v>
      </c>
      <c r="J315">
        <f>(Table2[[#This Row],[1M Return vs Nifty]]-AVERAGE(Table2[1M Return vs Nifty]))/_xlfn.STDEV.P(Table2[1M Return vs Nifty])</f>
        <v>-0.22150329033621879</v>
      </c>
      <c r="K315">
        <v>7.2384615809767396</v>
      </c>
      <c r="L315">
        <f>(Table2[[#This Row],[6M Return vs Nifty]]-AVERAGE(Table2[6M Return vs Nifty]))/_xlfn.STDEV.P(Table2[6M Return vs Nifty])</f>
        <v>4.048687163158942E-2</v>
      </c>
      <c r="M315">
        <v>1.78990446489025</v>
      </c>
      <c r="N315">
        <f>(Table2[[#This Row],[1W Return vs Nifty]]-AVERAGE(Table2[1W Return vs Nifty]))/_xlfn.STDEV.P(Table2[1W Return vs Nifty])</f>
        <v>0.29304298771776061</v>
      </c>
      <c r="O315">
        <v>543.35</v>
      </c>
      <c r="P315">
        <v>536.63369102401805</v>
      </c>
      <c r="Q315">
        <v>479.90556194140999</v>
      </c>
      <c r="R315">
        <v>45.308344562967001</v>
      </c>
      <c r="S315" s="1">
        <f>(Table2[[#This Row],[Close Price]]-Table2[[#This Row],[20D EMA]])/Table2[[#This Row],[20D EMA]]</f>
        <v>-1.2146866660531927E-2</v>
      </c>
      <c r="T315" s="1">
        <f>(Table2[[#This Row],[Close Price]]-Table2[[#This Row],[50D EMA]])/Table2[[#This Row],[50D EMA]]</f>
        <v>2.1673811750434004E-4</v>
      </c>
      <c r="U315" s="1">
        <f>(Table2[[#This Row],[Close Price]]-Table2[[#This Row],[200D EMA]])/Table2[[#This Row],[200D EMA]]</f>
        <v>0.11844921702643228</v>
      </c>
      <c r="V315">
        <v>0.32649244099882102</v>
      </c>
      <c r="W315">
        <v>526.35</v>
      </c>
      <c r="X315">
        <v>542.20000000000005</v>
      </c>
      <c r="Y315">
        <v>526.35</v>
      </c>
      <c r="Z315">
        <v>542.20000000000005</v>
      </c>
      <c r="AA315">
        <v>500.55</v>
      </c>
      <c r="AB315">
        <v>569.95000000000005</v>
      </c>
      <c r="AC315" s="1">
        <f>(Table2[[#This Row],[Close Price]]/Table2[[#This Row],[Day Low]])-1</f>
        <v>1.9758715683480421E-2</v>
      </c>
      <c r="AD315" s="1">
        <f>(Table2[[#This Row],[Day High]]/Table2[[#This Row],[Close Price]])-1</f>
        <v>1.0153702841173784E-2</v>
      </c>
      <c r="AE315" s="1">
        <f>(Table2[[#This Row],[Close Price]]/Table2[[#This Row],[Current Week Low]])-1</f>
        <v>1.9758715683480421E-2</v>
      </c>
      <c r="AF315" s="1">
        <f>(Table2[[#This Row],[Current Week High]]/Table2[[#This Row],[Close Price]])-1</f>
        <v>1.0153702841173784E-2</v>
      </c>
      <c r="AG315" s="1">
        <f>(Table2[[#This Row],[Close Price]]/Table2[[#This Row],[Current Month Low]])-1</f>
        <v>7.232044750774147E-2</v>
      </c>
      <c r="AH315" s="1">
        <f>(Table2[[#This Row],[Current Month High]]/Table2[[#This Row],[Close Price]])-1</f>
        <v>6.1853749417792425E-2</v>
      </c>
      <c r="AI315">
        <v>22.748020493712101</v>
      </c>
      <c r="AJ315">
        <v>56.350131080687397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0.01</v>
      </c>
      <c r="AM315" t="s">
        <v>3192</v>
      </c>
      <c r="AN315">
        <v>1.41</v>
      </c>
      <c r="AO315" t="s">
        <v>3192</v>
      </c>
      <c r="AP315">
        <v>4.9826266798497998E-2</v>
      </c>
      <c r="AQ315">
        <f>(Table2[[#This Row],[Sharpe Ratio]]-AVERAGE(Table2[Sharpe Ratio]))/_xlfn.STDEV.P(Table2[Sharpe Ratio])</f>
        <v>-0.17487316990502061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-0.12125193555577179</v>
      </c>
      <c r="AS315">
        <f>_xlfn.RANK.AVG(Table2[[#This Row],[1Y Return vs Nifty Z-Score]],Table2[1Y Return vs Nifty Z-Score])</f>
        <v>302</v>
      </c>
      <c r="AT315">
        <f>_xlfn.RANK.AVG(Table2[[#This Row],[6M Return vs Nifty Z-Score]],Table2[6M Return vs Nifty Z-Score])</f>
        <v>305</v>
      </c>
      <c r="AU315">
        <f>_xlfn.RANK.AVG(Table2[[#This Row],[Sharpe Ratio Z-Score]],Table2[Sharpe Ratio Z-Score])</f>
        <v>382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358</v>
      </c>
      <c r="B316" t="s">
        <v>359</v>
      </c>
      <c r="C316" t="s">
        <v>3152</v>
      </c>
      <c r="D316" t="s">
        <v>117</v>
      </c>
      <c r="E316">
        <v>67161.160166000001</v>
      </c>
      <c r="F316">
        <v>1442.5</v>
      </c>
      <c r="G316">
        <v>9.7369748640230398</v>
      </c>
      <c r="H316">
        <f>(Table2[[#This Row],[1Y Return vs Nifty]]-AVERAGE(Table2[1Y Return vs Nifty]))/_xlfn.STDEV.P(Table2[1Y Return vs Nifty])</f>
        <v>-0.30361473854655452</v>
      </c>
      <c r="I316">
        <v>-4.1453252292308402</v>
      </c>
      <c r="J316">
        <f>(Table2[[#This Row],[1M Return vs Nifty]]-AVERAGE(Table2[1M Return vs Nifty]))/_xlfn.STDEV.P(Table2[1M Return vs Nifty])</f>
        <v>-0.63822567700038657</v>
      </c>
      <c r="K316">
        <v>7.8655259885347002</v>
      </c>
      <c r="L316">
        <f>(Table2[[#This Row],[6M Return vs Nifty]]-AVERAGE(Table2[6M Return vs Nifty]))/_xlfn.STDEV.P(Table2[6M Return vs Nifty])</f>
        <v>6.1189740308471435E-2</v>
      </c>
      <c r="M316">
        <v>0.43662238570573503</v>
      </c>
      <c r="N316">
        <f>(Table2[[#This Row],[1W Return vs Nifty]]-AVERAGE(Table2[1W Return vs Nifty]))/_xlfn.STDEV.P(Table2[1W Return vs Nifty])</f>
        <v>3.3841123299290336E-2</v>
      </c>
      <c r="O316">
        <v>1500.08</v>
      </c>
      <c r="P316">
        <v>1538.1572892371901</v>
      </c>
      <c r="Q316">
        <v>1427.8356911196699</v>
      </c>
      <c r="R316">
        <v>27.260484673346301</v>
      </c>
      <c r="S316" s="1">
        <f>(Table2[[#This Row],[Close Price]]-Table2[[#This Row],[20D EMA]])/Table2[[#This Row],[20D EMA]]</f>
        <v>-3.8384619486960647E-2</v>
      </c>
      <c r="T316" s="1">
        <f>(Table2[[#This Row],[Close Price]]-Table2[[#This Row],[50D EMA]])/Table2[[#This Row],[50D EMA]]</f>
        <v>-6.2189536731077008E-2</v>
      </c>
      <c r="U316" s="1">
        <f>(Table2[[#This Row],[Close Price]]-Table2[[#This Row],[200D EMA]])/Table2[[#This Row],[200D EMA]]</f>
        <v>1.0270305590155616E-2</v>
      </c>
      <c r="V316">
        <v>0.82357815079018204</v>
      </c>
      <c r="W316">
        <v>1436.65</v>
      </c>
      <c r="X316">
        <v>1496</v>
      </c>
      <c r="Y316">
        <v>1436.65</v>
      </c>
      <c r="Z316">
        <v>1496</v>
      </c>
      <c r="AA316">
        <v>1425.1</v>
      </c>
      <c r="AB316">
        <v>1555</v>
      </c>
      <c r="AC316" s="1">
        <f>(Table2[[#This Row],[Close Price]]/Table2[[#This Row],[Day Low]])-1</f>
        <v>4.0719729927261028E-3</v>
      </c>
      <c r="AD316" s="1">
        <f>(Table2[[#This Row],[Day High]]/Table2[[#This Row],[Close Price]])-1</f>
        <v>3.7088388214904677E-2</v>
      </c>
      <c r="AE316" s="1">
        <f>(Table2[[#This Row],[Close Price]]/Table2[[#This Row],[Current Week Low]])-1</f>
        <v>4.0719729927261028E-3</v>
      </c>
      <c r="AF316" s="1">
        <f>(Table2[[#This Row],[Current Week High]]/Table2[[#This Row],[Close Price]])-1</f>
        <v>3.7088388214904677E-2</v>
      </c>
      <c r="AG316" s="1">
        <f>(Table2[[#This Row],[Close Price]]/Table2[[#This Row],[Current Month Low]])-1</f>
        <v>1.2209669496877407E-2</v>
      </c>
      <c r="AH316" s="1">
        <f>(Table2[[#This Row],[Current Month High]]/Table2[[#This Row],[Close Price]])-1</f>
        <v>7.7989601386481811E-2</v>
      </c>
      <c r="AI316">
        <v>25.095320623916798</v>
      </c>
      <c r="AJ316">
        <v>43.918986331437601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-0.12</v>
      </c>
      <c r="AM316" t="s">
        <v>3191</v>
      </c>
      <c r="AN316">
        <v>-3.14</v>
      </c>
      <c r="AO316" t="s">
        <v>3191</v>
      </c>
      <c r="AP316">
        <v>8.0477214908104E-2</v>
      </c>
      <c r="AQ316">
        <f>(Table2[[#This Row],[Sharpe Ratio]]-AVERAGE(Table2[Sharpe Ratio]))/_xlfn.STDEV.P(Table2[Sharpe Ratio])</f>
        <v>0.18253568978198551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396</v>
      </c>
      <c r="AT316">
        <f>_xlfn.RANK.AVG(Table2[[#This Row],[6M Return vs Nifty Z-Score]],Table2[6M Return vs Nifty Z-Score])</f>
        <v>299</v>
      </c>
      <c r="AU316">
        <f>_xlfn.RANK.AVG(Table2[[#This Row],[Sharpe Ratio Z-Score]],Table2[Sharpe Ratio Z-Score])</f>
        <v>296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371</v>
      </c>
      <c r="B317" t="s">
        <v>372</v>
      </c>
      <c r="C317" t="s">
        <v>3148</v>
      </c>
      <c r="D317" t="s">
        <v>373</v>
      </c>
      <c r="E317">
        <v>64275.806098679997</v>
      </c>
      <c r="F317">
        <v>1775.6</v>
      </c>
      <c r="G317">
        <v>13.947853409826999</v>
      </c>
      <c r="H317">
        <f>(Table2[[#This Row],[1Y Return vs Nifty]]-AVERAGE(Table2[1Y Return vs Nifty]))/_xlfn.STDEV.P(Table2[1Y Return vs Nifty])</f>
        <v>-0.23406839520679432</v>
      </c>
      <c r="I317">
        <v>5.2154891878107499</v>
      </c>
      <c r="J317">
        <f>(Table2[[#This Row],[1M Return vs Nifty]]-AVERAGE(Table2[1M Return vs Nifty]))/_xlfn.STDEV.P(Table2[1M Return vs Nifty])</f>
        <v>0.4286386744177022</v>
      </c>
      <c r="K317">
        <v>9.1919417276580901</v>
      </c>
      <c r="L317">
        <f>(Table2[[#This Row],[6M Return vs Nifty]]-AVERAGE(Table2[6M Return vs Nifty]))/_xlfn.STDEV.P(Table2[6M Return vs Nifty])</f>
        <v>0.10498206933726058</v>
      </c>
      <c r="M317">
        <v>3.4182021869507899</v>
      </c>
      <c r="N317">
        <f>(Table2[[#This Row],[1W Return vs Nifty]]-AVERAGE(Table2[1W Return vs Nifty]))/_xlfn.STDEV.P(Table2[1W Return vs Nifty])</f>
        <v>0.60492017273211562</v>
      </c>
      <c r="O317">
        <v>1744.45</v>
      </c>
      <c r="P317">
        <v>1751.5069640274201</v>
      </c>
      <c r="Q317">
        <v>1605.2759186640001</v>
      </c>
      <c r="R317">
        <v>63.543469308043399</v>
      </c>
      <c r="S317" s="1">
        <f>(Table2[[#This Row],[Close Price]]-Table2[[#This Row],[20D EMA]])/Table2[[#This Row],[20D EMA]]</f>
        <v>1.7856631029837405E-2</v>
      </c>
      <c r="T317" s="1">
        <f>(Table2[[#This Row],[Close Price]]-Table2[[#This Row],[50D EMA]])/Table2[[#This Row],[50D EMA]]</f>
        <v>1.3755603869927106E-2</v>
      </c>
      <c r="U317" s="1">
        <f>(Table2[[#This Row],[Close Price]]-Table2[[#This Row],[200D EMA]])/Table2[[#This Row],[200D EMA]]</f>
        <v>0.10610268263274827</v>
      </c>
      <c r="V317">
        <v>0.63448320127895397</v>
      </c>
      <c r="W317">
        <v>1740.55</v>
      </c>
      <c r="X317">
        <v>1782</v>
      </c>
      <c r="Y317">
        <v>1740.55</v>
      </c>
      <c r="Z317">
        <v>1782</v>
      </c>
      <c r="AA317">
        <v>1593.75</v>
      </c>
      <c r="AB317">
        <v>1790.95</v>
      </c>
      <c r="AC317" s="1">
        <f>(Table2[[#This Row],[Close Price]]/Table2[[#This Row],[Day Low]])-1</f>
        <v>2.013731291833043E-2</v>
      </c>
      <c r="AD317" s="1">
        <f>(Table2[[#This Row],[Day High]]/Table2[[#This Row],[Close Price]])-1</f>
        <v>3.6044154088759051E-3</v>
      </c>
      <c r="AE317" s="1">
        <f>(Table2[[#This Row],[Close Price]]/Table2[[#This Row],[Current Week Low]])-1</f>
        <v>2.013731291833043E-2</v>
      </c>
      <c r="AF317" s="1">
        <f>(Table2[[#This Row],[Current Week High]]/Table2[[#This Row],[Close Price]])-1</f>
        <v>3.6044154088759051E-3</v>
      </c>
      <c r="AG317" s="1">
        <f>(Table2[[#This Row],[Close Price]]/Table2[[#This Row],[Current Month Low]])-1</f>
        <v>0.11410196078431367</v>
      </c>
      <c r="AH317" s="1">
        <f>(Table2[[#This Row],[Current Month High]]/Table2[[#This Row],[Close Price]])-1</f>
        <v>8.6449650822257862E-3</v>
      </c>
      <c r="AI317">
        <v>12.1986933994142</v>
      </c>
      <c r="AJ317">
        <v>51.767169537159603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0.06</v>
      </c>
      <c r="AM317" t="s">
        <v>3192</v>
      </c>
      <c r="AN317">
        <v>6.69</v>
      </c>
      <c r="AO317" t="s">
        <v>3192</v>
      </c>
      <c r="AP317">
        <v>6.6929159493956003E-2</v>
      </c>
      <c r="AQ317">
        <f>(Table2[[#This Row],[Sharpe Ratio]]-AVERAGE(Table2[Sharpe Ratio]))/_xlfn.STDEV.P(Table2[Sharpe Ratio])</f>
        <v>2.4557051756447176E-2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375</v>
      </c>
      <c r="AT317">
        <f>_xlfn.RANK.AVG(Table2[[#This Row],[6M Return vs Nifty Z-Score]],Table2[6M Return vs Nifty Z-Score])</f>
        <v>283</v>
      </c>
      <c r="AU317">
        <f>_xlfn.RANK.AVG(Table2[[#This Row],[Sharpe Ratio Z-Score]],Table2[Sharpe Ratio Z-Score])</f>
        <v>333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1513</v>
      </c>
      <c r="B318" t="s">
        <v>1514</v>
      </c>
      <c r="C318" t="s">
        <v>3160</v>
      </c>
      <c r="D318" t="s">
        <v>406</v>
      </c>
      <c r="E318">
        <v>6687.7851271</v>
      </c>
      <c r="F318">
        <v>343.9</v>
      </c>
      <c r="G318">
        <v>38.293197416354303</v>
      </c>
      <c r="H318">
        <f>(Table2[[#This Row],[1Y Return vs Nifty]]-AVERAGE(Table2[1Y Return vs Nifty]))/_xlfn.STDEV.P(Table2[1Y Return vs Nifty])</f>
        <v>0.1680162611387763</v>
      </c>
      <c r="I318">
        <v>13.271348975232</v>
      </c>
      <c r="J318">
        <f>(Table2[[#This Row],[1M Return vs Nifty]]-AVERAGE(Table2[1M Return vs Nifty]))/_xlfn.STDEV.P(Table2[1M Return vs Nifty])</f>
        <v>1.3467756274990197</v>
      </c>
      <c r="K318">
        <v>9.8623528109458807</v>
      </c>
      <c r="L318">
        <f>(Table2[[#This Row],[6M Return vs Nifty]]-AVERAGE(Table2[6M Return vs Nifty]))/_xlfn.STDEV.P(Table2[6M Return vs Nifty])</f>
        <v>0.12711605182701055</v>
      </c>
      <c r="M318">
        <v>12.9609301223879</v>
      </c>
      <c r="N318">
        <f>(Table2[[#This Row],[1W Return vs Nifty]]-AVERAGE(Table2[1W Return vs Nifty]))/_xlfn.STDEV.P(Table2[1W Return vs Nifty])</f>
        <v>2.43269348810332</v>
      </c>
      <c r="O318">
        <v>333.05</v>
      </c>
      <c r="P318">
        <v>330.82225842688302</v>
      </c>
      <c r="Q318">
        <v>299.92657496265298</v>
      </c>
      <c r="R318">
        <v>57.466293666990602</v>
      </c>
      <c r="S318" s="1">
        <f>(Table2[[#This Row],[Close Price]]-Table2[[#This Row],[20D EMA]])/Table2[[#This Row],[20D EMA]]</f>
        <v>3.2577691037381673E-2</v>
      </c>
      <c r="T318" s="1">
        <f>(Table2[[#This Row],[Close Price]]-Table2[[#This Row],[50D EMA]])/Table2[[#This Row],[50D EMA]]</f>
        <v>3.9531020782289171E-2</v>
      </c>
      <c r="U318" s="1">
        <f>(Table2[[#This Row],[Close Price]]-Table2[[#This Row],[200D EMA]])/Table2[[#This Row],[200D EMA]]</f>
        <v>0.14661396724455841</v>
      </c>
      <c r="V318">
        <v>2.8743471351536001</v>
      </c>
      <c r="W318">
        <v>343.05</v>
      </c>
      <c r="X318">
        <v>358.3</v>
      </c>
      <c r="Y318">
        <v>343.05</v>
      </c>
      <c r="Z318">
        <v>358.3</v>
      </c>
      <c r="AA318">
        <v>304.3</v>
      </c>
      <c r="AB318">
        <v>378.7</v>
      </c>
      <c r="AC318" s="1">
        <f>(Table2[[#This Row],[Close Price]]/Table2[[#This Row],[Day Low]])-1</f>
        <v>2.4777729193994347E-3</v>
      </c>
      <c r="AD318" s="1">
        <f>(Table2[[#This Row],[Day High]]/Table2[[#This Row],[Close Price]])-1</f>
        <v>4.1872637394591461E-2</v>
      </c>
      <c r="AE318" s="1">
        <f>(Table2[[#This Row],[Close Price]]/Table2[[#This Row],[Current Week Low]])-1</f>
        <v>2.4777729193994347E-3</v>
      </c>
      <c r="AF318" s="1">
        <f>(Table2[[#This Row],[Current Week High]]/Table2[[#This Row],[Close Price]])-1</f>
        <v>4.1872637394591461E-2</v>
      </c>
      <c r="AG318" s="1">
        <f>(Table2[[#This Row],[Close Price]]/Table2[[#This Row],[Current Month Low]])-1</f>
        <v>0.13013473545842902</v>
      </c>
      <c r="AH318" s="1">
        <f>(Table2[[#This Row],[Current Month High]]/Table2[[#This Row],[Close Price]])-1</f>
        <v>0.10119220703692933</v>
      </c>
      <c r="AI318">
        <v>10.1192207036929</v>
      </c>
      <c r="AJ318">
        <v>67.674305216967298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</v>
      </c>
      <c r="AM318" t="s">
        <v>3192</v>
      </c>
      <c r="AN318">
        <v>8.16</v>
      </c>
      <c r="AO318" t="s">
        <v>3192</v>
      </c>
      <c r="AP318">
        <v>1.7464595659511001E-2</v>
      </c>
      <c r="AQ318">
        <f>(Table2[[#This Row],[Sharpe Ratio]]-AVERAGE(Table2[Sharpe Ratio]))/_xlfn.STDEV.P(Table2[Sharpe Ratio])</f>
        <v>-0.55223010966396879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3.5223713189041579</v>
      </c>
      <c r="AS318">
        <f>_xlfn.RANK.AVG(Table2[[#This Row],[1Y Return vs Nifty Z-Score]],Table2[1Y Return vs Nifty Z-Score])</f>
        <v>243</v>
      </c>
      <c r="AT318">
        <f>_xlfn.RANK.AVG(Table2[[#This Row],[6M Return vs Nifty Z-Score]],Table2[6M Return vs Nifty Z-Score])</f>
        <v>273</v>
      </c>
      <c r="AU318">
        <f>_xlfn.RANK.AVG(Table2[[#This Row],[Sharpe Ratio Z-Score]],Table2[Sharpe Ratio Z-Score])</f>
        <v>478</v>
      </c>
      <c r="AV318">
        <f>(Table2[[#This Row],[Rank 1Y]]+Table2[[#This Row],[Rank 6M]]+Table2[[#This Row],[Rank Sharpe]])/3</f>
        <v>331.33333333333331</v>
      </c>
    </row>
    <row r="319" spans="1:48" x14ac:dyDescent="0.3">
      <c r="A319" t="s">
        <v>1820</v>
      </c>
      <c r="B319" t="s">
        <v>1821</v>
      </c>
      <c r="C319" t="s">
        <v>3162</v>
      </c>
      <c r="D319" t="s">
        <v>111</v>
      </c>
      <c r="E319">
        <v>4226.36005389</v>
      </c>
      <c r="F319">
        <v>247.15</v>
      </c>
      <c r="G319">
        <v>55.795446612576001</v>
      </c>
      <c r="H319">
        <f>(Table2[[#This Row],[1Y Return vs Nifty]]-AVERAGE(Table2[1Y Return vs Nifty]))/_xlfn.STDEV.P(Table2[1Y Return vs Nifty])</f>
        <v>0.45708121957397135</v>
      </c>
      <c r="I319">
        <v>0.31208535482123301</v>
      </c>
      <c r="J319">
        <f>(Table2[[#This Row],[1M Return vs Nifty]]-AVERAGE(Table2[1M Return vs Nifty]))/_xlfn.STDEV.P(Table2[1M Return vs Nifty])</f>
        <v>-0.13020872036663228</v>
      </c>
      <c r="K319">
        <v>-12.0956080487507</v>
      </c>
      <c r="L319">
        <f>(Table2[[#This Row],[6M Return vs Nifty]]-AVERAGE(Table2[6M Return vs Nifty]))/_xlfn.STDEV.P(Table2[6M Return vs Nifty])</f>
        <v>-0.59783783586178318</v>
      </c>
      <c r="M319">
        <v>3.4966329115561101</v>
      </c>
      <c r="N319">
        <f>(Table2[[#This Row],[1W Return vs Nifty]]-AVERAGE(Table2[1W Return vs Nifty]))/_xlfn.STDEV.P(Table2[1W Return vs Nifty])</f>
        <v>0.61994245844629647</v>
      </c>
      <c r="O319">
        <v>259.35000000000002</v>
      </c>
      <c r="P319">
        <v>266.63281620371498</v>
      </c>
      <c r="Q319">
        <v>252.38129931934401</v>
      </c>
      <c r="R319">
        <v>36.980510232275002</v>
      </c>
      <c r="S319" s="1">
        <f>(Table2[[#This Row],[Close Price]]-Table2[[#This Row],[20D EMA]])/Table2[[#This Row],[20D EMA]]</f>
        <v>-4.7040678619626047E-2</v>
      </c>
      <c r="T319" s="1">
        <f>(Table2[[#This Row],[Close Price]]-Table2[[#This Row],[50D EMA]])/Table2[[#This Row],[50D EMA]]</f>
        <v>-7.3069836193117188E-2</v>
      </c>
      <c r="U319" s="1">
        <f>(Table2[[#This Row],[Close Price]]-Table2[[#This Row],[200D EMA]])/Table2[[#This Row],[200D EMA]]</f>
        <v>-2.0727761262234874E-2</v>
      </c>
      <c r="V319">
        <v>0.59511403111299199</v>
      </c>
      <c r="W319">
        <v>246.1</v>
      </c>
      <c r="X319">
        <v>258</v>
      </c>
      <c r="Y319">
        <v>246.1</v>
      </c>
      <c r="Z319">
        <v>258</v>
      </c>
      <c r="AA319">
        <v>242</v>
      </c>
      <c r="AB319">
        <v>278.45</v>
      </c>
      <c r="AC319" s="1">
        <f>(Table2[[#This Row],[Close Price]]/Table2[[#This Row],[Day Low]])-1</f>
        <v>4.2665583096301862E-3</v>
      </c>
      <c r="AD319" s="1">
        <f>(Table2[[#This Row],[Day High]]/Table2[[#This Row],[Close Price]])-1</f>
        <v>4.3900465304471004E-2</v>
      </c>
      <c r="AE319" s="1">
        <f>(Table2[[#This Row],[Close Price]]/Table2[[#This Row],[Current Week Low]])-1</f>
        <v>4.2665583096301862E-3</v>
      </c>
      <c r="AF319" s="1">
        <f>(Table2[[#This Row],[Current Week High]]/Table2[[#This Row],[Close Price]])-1</f>
        <v>4.3900465304471004E-2</v>
      </c>
      <c r="AG319" s="1">
        <f>(Table2[[#This Row],[Close Price]]/Table2[[#This Row],[Current Month Low]])-1</f>
        <v>2.1280991735537214E-2</v>
      </c>
      <c r="AH319" s="1">
        <f>(Table2[[#This Row],[Current Month High]]/Table2[[#This Row],[Close Price]])-1</f>
        <v>0.12664373862027101</v>
      </c>
      <c r="AI319">
        <v>29.658102366983599</v>
      </c>
      <c r="AJ319">
        <v>90.996908809891707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</v>
      </c>
      <c r="AM319">
        <v>0</v>
      </c>
      <c r="AN319">
        <v>-7.37</v>
      </c>
      <c r="AO319" t="s">
        <v>3191</v>
      </c>
      <c r="AP319">
        <v>7.9357633065339994E-2</v>
      </c>
      <c r="AQ319">
        <f>(Table2[[#This Row],[Sharpe Ratio]]-AVERAGE(Table2[Sharpe Ratio]))/_xlfn.STDEV.P(Table2[Sharpe Ratio])</f>
        <v>0.16948067861829647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170</v>
      </c>
      <c r="AT319">
        <f>_xlfn.RANK.AVG(Table2[[#This Row],[6M Return vs Nifty Z-Score]],Table2[6M Return vs Nifty Z-Score])</f>
        <v>523</v>
      </c>
      <c r="AU319">
        <f>_xlfn.RANK.AVG(Table2[[#This Row],[Sharpe Ratio Z-Score]],Table2[Sharpe Ratio Z-Score])</f>
        <v>302</v>
      </c>
      <c r="AV319">
        <f>(Table2[[#This Row],[Rank 1Y]]+Table2[[#This Row],[Rank 6M]]+Table2[[#This Row],[Rank Sharpe]])/3</f>
        <v>331.66666666666669</v>
      </c>
    </row>
    <row r="320" spans="1:48" x14ac:dyDescent="0.3">
      <c r="A320" t="s">
        <v>1297</v>
      </c>
      <c r="B320" t="s">
        <v>1298</v>
      </c>
      <c r="C320" t="s">
        <v>3152</v>
      </c>
      <c r="D320" t="s">
        <v>60</v>
      </c>
      <c r="E320">
        <v>8907.5483998599993</v>
      </c>
      <c r="F320">
        <v>6760.3</v>
      </c>
      <c r="G320">
        <v>64.7725358320737</v>
      </c>
      <c r="H320">
        <f>(Table2[[#This Row],[1Y Return vs Nifty]]-AVERAGE(Table2[1Y Return vs Nifty]))/_xlfn.STDEV.P(Table2[1Y Return vs Nifty])</f>
        <v>0.60534570221334139</v>
      </c>
      <c r="I320">
        <v>-1.6951733077447499</v>
      </c>
      <c r="J320">
        <f>(Table2[[#This Row],[1M Return vs Nifty]]-AVERAGE(Table2[1M Return vs Nifty]))/_xlfn.STDEV.P(Table2[1M Return vs Nifty])</f>
        <v>-0.35897863458138207</v>
      </c>
      <c r="K320">
        <v>-43.278289679138702</v>
      </c>
      <c r="L320">
        <f>(Table2[[#This Row],[6M Return vs Nifty]]-AVERAGE(Table2[6M Return vs Nifty]))/_xlfn.STDEV.P(Table2[6M Return vs Nifty])</f>
        <v>-1.6273508412339992</v>
      </c>
      <c r="M320">
        <v>-1.9739563857825699</v>
      </c>
      <c r="N320">
        <f>(Table2[[#This Row],[1W Return vs Nifty]]-AVERAGE(Table2[1W Return vs Nifty]))/_xlfn.STDEV.P(Table2[1W Return vs Nifty])</f>
        <v>-0.42787082981685037</v>
      </c>
      <c r="O320">
        <v>7118.69</v>
      </c>
      <c r="P320">
        <v>7502.0194179504097</v>
      </c>
      <c r="Q320">
        <v>7100.5863547579902</v>
      </c>
      <c r="R320">
        <v>33.311820748823997</v>
      </c>
      <c r="S320" s="1">
        <f>(Table2[[#This Row],[Close Price]]-Table2[[#This Row],[20D EMA]])/Table2[[#This Row],[20D EMA]]</f>
        <v>-5.0344937060048889E-2</v>
      </c>
      <c r="T320" s="1">
        <f>(Table2[[#This Row],[Close Price]]-Table2[[#This Row],[50D EMA]])/Table2[[#This Row],[50D EMA]]</f>
        <v>-9.886930126782463E-2</v>
      </c>
      <c r="U320" s="1">
        <f>(Table2[[#This Row],[Close Price]]-Table2[[#This Row],[200D EMA]])/Table2[[#This Row],[200D EMA]]</f>
        <v>-4.7923697812641844E-2</v>
      </c>
      <c r="V320">
        <v>0.67473952867982301</v>
      </c>
      <c r="W320">
        <v>6740</v>
      </c>
      <c r="X320">
        <v>7034.85</v>
      </c>
      <c r="Y320">
        <v>6740</v>
      </c>
      <c r="Z320">
        <v>7034.85</v>
      </c>
      <c r="AA320">
        <v>6740</v>
      </c>
      <c r="AB320">
        <v>7736.05</v>
      </c>
      <c r="AC320" s="1">
        <f>(Table2[[#This Row],[Close Price]]/Table2[[#This Row],[Day Low]])-1</f>
        <v>3.0118694362017973E-3</v>
      </c>
      <c r="AD320" s="1">
        <f>(Table2[[#This Row],[Day High]]/Table2[[#This Row],[Close Price]])-1</f>
        <v>4.0612103013179857E-2</v>
      </c>
      <c r="AE320" s="1">
        <f>(Table2[[#This Row],[Close Price]]/Table2[[#This Row],[Current Week Low]])-1</f>
        <v>3.0118694362017973E-3</v>
      </c>
      <c r="AF320" s="1">
        <f>(Table2[[#This Row],[Current Week High]]/Table2[[#This Row],[Close Price]])-1</f>
        <v>4.0612103013179857E-2</v>
      </c>
      <c r="AG320" s="1">
        <f>(Table2[[#This Row],[Close Price]]/Table2[[#This Row],[Current Month Low]])-1</f>
        <v>3.0118694362017973E-3</v>
      </c>
      <c r="AH320" s="1">
        <f>(Table2[[#This Row],[Current Month High]]/Table2[[#This Row],[Close Price]])-1</f>
        <v>0.14433531056314064</v>
      </c>
      <c r="AI320">
        <v>52.032454181027397</v>
      </c>
      <c r="AJ320">
        <v>112.494499277047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-0.23</v>
      </c>
      <c r="AM320" t="s">
        <v>3191</v>
      </c>
      <c r="AN320">
        <v>-7.86</v>
      </c>
      <c r="AO320" t="s">
        <v>3191</v>
      </c>
      <c r="AP320">
        <v>0.13867435846492501</v>
      </c>
      <c r="AQ320">
        <f>(Table2[[#This Row],[Sharpe Ratio]]-AVERAGE(Table2[Sharpe Ratio]))/_xlfn.STDEV.P(Table2[Sharpe Ratio])</f>
        <v>0.86115008830904516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147</v>
      </c>
      <c r="AT320">
        <f>_xlfn.RANK.AVG(Table2[[#This Row],[6M Return vs Nifty Z-Score]],Table2[6M Return vs Nifty Z-Score])</f>
        <v>723</v>
      </c>
      <c r="AU320">
        <f>_xlfn.RANK.AVG(Table2[[#This Row],[Sharpe Ratio Z-Score]],Table2[Sharpe Ratio Z-Score])</f>
        <v>131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269</v>
      </c>
      <c r="B321" t="s">
        <v>270</v>
      </c>
      <c r="C321" t="s">
        <v>3147</v>
      </c>
      <c r="D321" t="s">
        <v>271</v>
      </c>
      <c r="E321">
        <v>99013.093950039998</v>
      </c>
      <c r="F321">
        <v>375.35</v>
      </c>
      <c r="G321">
        <v>84.302768171522203</v>
      </c>
      <c r="H321">
        <f>(Table2[[#This Row],[1Y Return vs Nifty]]-AVERAGE(Table2[1Y Return vs Nifty]))/_xlfn.STDEV.P(Table2[1Y Return vs Nifty])</f>
        <v>0.92790457656939329</v>
      </c>
      <c r="I321">
        <v>0.37858359144828801</v>
      </c>
      <c r="J321">
        <f>(Table2[[#This Row],[1M Return vs Nifty]]-AVERAGE(Table2[1M Return vs Nifty]))/_xlfn.STDEV.P(Table2[1M Return vs Nifty])</f>
        <v>-0.12262982873083474</v>
      </c>
      <c r="K321">
        <v>-4.58953639544987</v>
      </c>
      <c r="L321">
        <f>(Table2[[#This Row],[6M Return vs Nifty]]-AVERAGE(Table2[6M Return vs Nifty]))/_xlfn.STDEV.P(Table2[6M Return vs Nifty])</f>
        <v>-0.35002084315008924</v>
      </c>
      <c r="M321">
        <v>2.4712923306885601</v>
      </c>
      <c r="N321">
        <f>(Table2[[#This Row],[1W Return vs Nifty]]-AVERAGE(Table2[1W Return vs Nifty]))/_xlfn.STDEV.P(Table2[1W Return vs Nifty])</f>
        <v>0.42355310672670615</v>
      </c>
      <c r="O321">
        <v>387.45</v>
      </c>
      <c r="P321">
        <v>397.26164170931798</v>
      </c>
      <c r="Q321">
        <v>343.79893290616599</v>
      </c>
      <c r="R321">
        <v>36.405675974585201</v>
      </c>
      <c r="S321" s="1">
        <f>(Table2[[#This Row],[Close Price]]-Table2[[#This Row],[20D EMA]])/Table2[[#This Row],[20D EMA]]</f>
        <v>-3.1229836107884802E-2</v>
      </c>
      <c r="T321" s="1">
        <f>(Table2[[#This Row],[Close Price]]-Table2[[#This Row],[50D EMA]])/Table2[[#This Row],[50D EMA]]</f>
        <v>-5.5156701299016994E-2</v>
      </c>
      <c r="U321" s="1">
        <f>(Table2[[#This Row],[Close Price]]-Table2[[#This Row],[200D EMA]])/Table2[[#This Row],[200D EMA]]</f>
        <v>9.1771858705696902E-2</v>
      </c>
      <c r="V321">
        <v>0.50289868594067799</v>
      </c>
      <c r="W321">
        <v>372.1</v>
      </c>
      <c r="X321">
        <v>386.5</v>
      </c>
      <c r="Y321">
        <v>372.1</v>
      </c>
      <c r="Z321">
        <v>386.5</v>
      </c>
      <c r="AA321">
        <v>352.3</v>
      </c>
      <c r="AB321">
        <v>395.6</v>
      </c>
      <c r="AC321" s="1">
        <f>(Table2[[#This Row],[Close Price]]/Table2[[#This Row],[Day Low]])-1</f>
        <v>8.7342112335393463E-3</v>
      </c>
      <c r="AD321" s="1">
        <f>(Table2[[#This Row],[Day High]]/Table2[[#This Row],[Close Price]])-1</f>
        <v>2.9705608099107383E-2</v>
      </c>
      <c r="AE321" s="1">
        <f>(Table2[[#This Row],[Close Price]]/Table2[[#This Row],[Current Week Low]])-1</f>
        <v>8.7342112335393463E-3</v>
      </c>
      <c r="AF321" s="1">
        <f>(Table2[[#This Row],[Current Week High]]/Table2[[#This Row],[Close Price]])-1</f>
        <v>2.9705608099107383E-2</v>
      </c>
      <c r="AG321" s="1">
        <f>(Table2[[#This Row],[Close Price]]/Table2[[#This Row],[Current Month Low]])-1</f>
        <v>6.5427192733465755E-2</v>
      </c>
      <c r="AH321" s="1">
        <f>(Table2[[#This Row],[Current Month High]]/Table2[[#This Row],[Close Price]])-1</f>
        <v>5.3949646996136913E-2</v>
      </c>
      <c r="AI321">
        <v>22.6455308378846</v>
      </c>
      <c r="AJ321">
        <v>125.164967006598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-0.14000000000000001</v>
      </c>
      <c r="AM321" t="s">
        <v>3191</v>
      </c>
      <c r="AN321">
        <v>-0.6</v>
      </c>
      <c r="AO321" t="s">
        <v>3191</v>
      </c>
      <c r="AP321">
        <v>2.8905905222864001E-2</v>
      </c>
      <c r="AQ321">
        <f>(Table2[[#This Row],[Sharpe Ratio]]-AVERAGE(Table2[Sharpe Ratio]))/_xlfn.STDEV.P(Table2[Sharpe Ratio])</f>
        <v>-0.41881742077287148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111</v>
      </c>
      <c r="AT321">
        <f>_xlfn.RANK.AVG(Table2[[#This Row],[6M Return vs Nifty Z-Score]],Table2[6M Return vs Nifty Z-Score])</f>
        <v>442</v>
      </c>
      <c r="AU321">
        <f>_xlfn.RANK.AVG(Table2[[#This Row],[Sharpe Ratio Z-Score]],Table2[Sharpe Ratio Z-Score])</f>
        <v>450</v>
      </c>
      <c r="AV321">
        <f>(Table2[[#This Row],[Rank 1Y]]+Table2[[#This Row],[Rank 6M]]+Table2[[#This Row],[Rank Sharpe]])/3</f>
        <v>334.33333333333331</v>
      </c>
    </row>
    <row r="322" spans="1:48" x14ac:dyDescent="0.3">
      <c r="A322" t="s">
        <v>624</v>
      </c>
      <c r="B322" t="s">
        <v>625</v>
      </c>
      <c r="C322" t="s">
        <v>3153</v>
      </c>
      <c r="D322" t="s">
        <v>626</v>
      </c>
      <c r="E322">
        <v>30625.650713399998</v>
      </c>
      <c r="F322">
        <v>316.7</v>
      </c>
      <c r="G322">
        <v>96.065999122333196</v>
      </c>
      <c r="H322">
        <f>(Table2[[#This Row],[1Y Return vs Nifty]]-AVERAGE(Table2[1Y Return vs Nifty]))/_xlfn.STDEV.P(Table2[1Y Return vs Nifty])</f>
        <v>1.1221846275352902</v>
      </c>
      <c r="I322">
        <v>0.98539303085699703</v>
      </c>
      <c r="J322">
        <f>(Table2[[#This Row],[1M Return vs Nifty]]-AVERAGE(Table2[1M Return vs Nifty]))/_xlfn.STDEV.P(Table2[1M Return vs Nifty])</f>
        <v>-5.3470957486622339E-2</v>
      </c>
      <c r="K322">
        <v>-28.342727489099801</v>
      </c>
      <c r="L322">
        <f>(Table2[[#This Row],[6M Return vs Nifty]]-AVERAGE(Table2[6M Return vs Nifty]))/_xlfn.STDEV.P(Table2[6M Return vs Nifty])</f>
        <v>-1.1342452225624451</v>
      </c>
      <c r="M322">
        <v>2.5232820535038698</v>
      </c>
      <c r="N322">
        <f>(Table2[[#This Row],[1W Return vs Nifty]]-AVERAGE(Table2[1W Return vs Nifty]))/_xlfn.STDEV.P(Table2[1W Return vs Nifty])</f>
        <v>0.43351099598838044</v>
      </c>
      <c r="O322">
        <v>322.64</v>
      </c>
      <c r="P322">
        <v>323.02782821603802</v>
      </c>
      <c r="Q322">
        <v>298.61709607311599</v>
      </c>
      <c r="R322">
        <v>42.257463400751199</v>
      </c>
      <c r="S322" s="1">
        <f>(Table2[[#This Row],[Close Price]]-Table2[[#This Row],[20D EMA]])/Table2[[#This Row],[20D EMA]]</f>
        <v>-1.8410612447309689E-2</v>
      </c>
      <c r="T322" s="1">
        <f>(Table2[[#This Row],[Close Price]]-Table2[[#This Row],[50D EMA]])/Table2[[#This Row],[50D EMA]]</f>
        <v>-1.9589111721377873E-2</v>
      </c>
      <c r="U322" s="1">
        <f>(Table2[[#This Row],[Close Price]]-Table2[[#This Row],[200D EMA]])/Table2[[#This Row],[200D EMA]]</f>
        <v>6.0555487829325169E-2</v>
      </c>
      <c r="V322">
        <v>0.55614219237833595</v>
      </c>
      <c r="W322">
        <v>313.85000000000002</v>
      </c>
      <c r="X322">
        <v>325</v>
      </c>
      <c r="Y322">
        <v>313.85000000000002</v>
      </c>
      <c r="Z322">
        <v>325</v>
      </c>
      <c r="AA322">
        <v>304.3</v>
      </c>
      <c r="AB322">
        <v>353</v>
      </c>
      <c r="AC322" s="1">
        <f>(Table2[[#This Row],[Close Price]]/Table2[[#This Row],[Day Low]])-1</f>
        <v>9.0807710689819743E-3</v>
      </c>
      <c r="AD322" s="1">
        <f>(Table2[[#This Row],[Day High]]/Table2[[#This Row],[Close Price]])-1</f>
        <v>2.6207767603410259E-2</v>
      </c>
      <c r="AE322" s="1">
        <f>(Table2[[#This Row],[Close Price]]/Table2[[#This Row],[Current Week Low]])-1</f>
        <v>9.0807710689819743E-3</v>
      </c>
      <c r="AF322" s="1">
        <f>(Table2[[#This Row],[Current Week High]]/Table2[[#This Row],[Close Price]])-1</f>
        <v>2.6207767603410259E-2</v>
      </c>
      <c r="AG322" s="1">
        <f>(Table2[[#This Row],[Close Price]]/Table2[[#This Row],[Current Month Low]])-1</f>
        <v>4.0749260598093917E-2</v>
      </c>
      <c r="AH322" s="1">
        <f>(Table2[[#This Row],[Current Month High]]/Table2[[#This Row],[Close Price]])-1</f>
        <v>0.11461951373539625</v>
      </c>
      <c r="AI322">
        <v>31.291443005999302</v>
      </c>
      <c r="AJ322">
        <v>133.46848507187599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-0.01</v>
      </c>
      <c r="AM322" t="s">
        <v>3191</v>
      </c>
      <c r="AN322">
        <v>-6.23</v>
      </c>
      <c r="AO322" t="s">
        <v>3191</v>
      </c>
      <c r="AP322">
        <v>0.101066038448216</v>
      </c>
      <c r="AQ322">
        <f>(Table2[[#This Row],[Sharpe Ratio]]-AVERAGE(Table2[Sharpe Ratio]))/_xlfn.STDEV.P(Table2[Sharpe Ratio])</f>
        <v>0.42261400375303776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92</v>
      </c>
      <c r="AT322">
        <f>_xlfn.RANK.AVG(Table2[[#This Row],[6M Return vs Nifty Z-Score]],Table2[6M Return vs Nifty Z-Score])</f>
        <v>680</v>
      </c>
      <c r="AU322">
        <f>_xlfn.RANK.AVG(Table2[[#This Row],[Sharpe Ratio Z-Score]],Table2[Sharpe Ratio Z-Score])</f>
        <v>232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1741</v>
      </c>
      <c r="B323" t="s">
        <v>1742</v>
      </c>
      <c r="C323" t="s">
        <v>3160</v>
      </c>
      <c r="D323" t="s">
        <v>429</v>
      </c>
      <c r="E323">
        <v>4612.3572800699903</v>
      </c>
      <c r="F323">
        <v>402.65</v>
      </c>
      <c r="G323">
        <v>6.3682561199755199</v>
      </c>
      <c r="H323">
        <f>(Table2[[#This Row],[1Y Return vs Nifty]]-AVERAGE(Table2[1Y Return vs Nifty]))/_xlfn.STDEV.P(Table2[1Y Return vs Nifty])</f>
        <v>-0.35925207594306319</v>
      </c>
      <c r="I323">
        <v>6.1715475688632804</v>
      </c>
      <c r="J323">
        <f>(Table2[[#This Row],[1M Return vs Nifty]]-AVERAGE(Table2[1M Return vs Nifty]))/_xlfn.STDEV.P(Table2[1M Return vs Nifty])</f>
        <v>0.53760190765545657</v>
      </c>
      <c r="K323">
        <v>-3.2455720547133602</v>
      </c>
      <c r="L323">
        <f>(Table2[[#This Row],[6M Return vs Nifty]]-AVERAGE(Table2[6M Return vs Nifty]))/_xlfn.STDEV.P(Table2[6M Return vs Nifty])</f>
        <v>-0.30564913760067414</v>
      </c>
      <c r="M323">
        <v>-0.57269298695898396</v>
      </c>
      <c r="N323">
        <f>(Table2[[#This Row],[1W Return vs Nifty]]-AVERAGE(Table2[1W Return vs Nifty]))/_xlfn.STDEV.P(Table2[1W Return vs Nifty])</f>
        <v>-0.15947882854590648</v>
      </c>
      <c r="O323">
        <v>398.93</v>
      </c>
      <c r="P323">
        <v>390.85952081713998</v>
      </c>
      <c r="Q323">
        <v>369.64555228166802</v>
      </c>
      <c r="R323">
        <v>52.563223877385198</v>
      </c>
      <c r="S323" s="1">
        <f>(Table2[[#This Row],[Close Price]]-Table2[[#This Row],[20D EMA]])/Table2[[#This Row],[20D EMA]]</f>
        <v>9.3249442258039519E-3</v>
      </c>
      <c r="T323" s="1">
        <f>(Table2[[#This Row],[Close Price]]-Table2[[#This Row],[50D EMA]])/Table2[[#This Row],[50D EMA]]</f>
        <v>3.0165516137896673E-2</v>
      </c>
      <c r="U323" s="1">
        <f>(Table2[[#This Row],[Close Price]]-Table2[[#This Row],[200D EMA]])/Table2[[#This Row],[200D EMA]]</f>
        <v>8.9286743786335998E-2</v>
      </c>
      <c r="V323">
        <v>0.68453491253796905</v>
      </c>
      <c r="W323">
        <v>400</v>
      </c>
      <c r="X323">
        <v>416.4</v>
      </c>
      <c r="Y323">
        <v>400</v>
      </c>
      <c r="Z323">
        <v>416.4</v>
      </c>
      <c r="AA323">
        <v>379.55</v>
      </c>
      <c r="AB323">
        <v>438.95</v>
      </c>
      <c r="AC323" s="1">
        <f>(Table2[[#This Row],[Close Price]]/Table2[[#This Row],[Day Low]])-1</f>
        <v>6.624999999999881E-3</v>
      </c>
      <c r="AD323" s="1">
        <f>(Table2[[#This Row],[Day High]]/Table2[[#This Row],[Close Price]])-1</f>
        <v>3.4148764435613987E-2</v>
      </c>
      <c r="AE323" s="1">
        <f>(Table2[[#This Row],[Close Price]]/Table2[[#This Row],[Current Week Low]])-1</f>
        <v>6.624999999999881E-3</v>
      </c>
      <c r="AF323" s="1">
        <f>(Table2[[#This Row],[Current Week High]]/Table2[[#This Row],[Close Price]])-1</f>
        <v>3.4148764435613987E-2</v>
      </c>
      <c r="AG323" s="1">
        <f>(Table2[[#This Row],[Close Price]]/Table2[[#This Row],[Current Month Low]])-1</f>
        <v>6.0861546568304448E-2</v>
      </c>
      <c r="AH323" s="1">
        <f>(Table2[[#This Row],[Current Month High]]/Table2[[#This Row],[Close Price]])-1</f>
        <v>9.0152738110021113E-2</v>
      </c>
      <c r="AI323">
        <v>13.9575313547746</v>
      </c>
      <c r="AJ323">
        <v>43.011898419463598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0.14000000000000001</v>
      </c>
      <c r="AM323" t="s">
        <v>3192</v>
      </c>
      <c r="AN323">
        <v>-2.79</v>
      </c>
      <c r="AO323" t="s">
        <v>3191</v>
      </c>
      <c r="AP323">
        <v>0.12816702022676399</v>
      </c>
      <c r="AQ323">
        <f>(Table2[[#This Row],[Sharpe Ratio]]-AVERAGE(Table2[Sharpe Ratio]))/_xlfn.STDEV.P(Table2[Sharpe Ratio])</f>
        <v>0.7386280780724398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0.45184994363825259</v>
      </c>
      <c r="AS323">
        <f>_xlfn.RANK.AVG(Table2[[#This Row],[1Y Return vs Nifty Z-Score]],Table2[1Y Return vs Nifty Z-Score])</f>
        <v>420</v>
      </c>
      <c r="AT323">
        <f>_xlfn.RANK.AVG(Table2[[#This Row],[6M Return vs Nifty Z-Score]],Table2[6M Return vs Nifty Z-Score])</f>
        <v>427</v>
      </c>
      <c r="AU323">
        <f>_xlfn.RANK.AVG(Table2[[#This Row],[Sharpe Ratio Z-Score]],Table2[Sharpe Ratio Z-Score])</f>
        <v>159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1687</v>
      </c>
      <c r="B324" t="s">
        <v>1688</v>
      </c>
      <c r="C324" t="s">
        <v>3155</v>
      </c>
      <c r="D324" t="s">
        <v>188</v>
      </c>
      <c r="E324">
        <v>5136.5720841900002</v>
      </c>
      <c r="F324">
        <v>7563.3</v>
      </c>
      <c r="G324">
        <v>52.745388813116001</v>
      </c>
      <c r="H324">
        <f>(Table2[[#This Row],[1Y Return vs Nifty]]-AVERAGE(Table2[1Y Return vs Nifty]))/_xlfn.STDEV.P(Table2[1Y Return vs Nifty])</f>
        <v>0.40670684647818794</v>
      </c>
      <c r="I324">
        <v>5.7185830563794902</v>
      </c>
      <c r="J324">
        <f>(Table2[[#This Row],[1M Return vs Nifty]]-AVERAGE(Table2[1M Return vs Nifty]))/_xlfn.STDEV.P(Table2[1M Return vs Nifty])</f>
        <v>0.48597694541428044</v>
      </c>
      <c r="K324">
        <v>-22.3273137427813</v>
      </c>
      <c r="L324">
        <f>(Table2[[#This Row],[6M Return vs Nifty]]-AVERAGE(Table2[6M Return vs Nifty]))/_xlfn.STDEV.P(Table2[6M Return vs Nifty])</f>
        <v>-0.93564310238768178</v>
      </c>
      <c r="M324">
        <v>0.89775479804041602</v>
      </c>
      <c r="N324">
        <f>(Table2[[#This Row],[1W Return vs Nifty]]-AVERAGE(Table2[1W Return vs Nifty]))/_xlfn.STDEV.P(Table2[1W Return vs Nifty])</f>
        <v>0.12216445430280325</v>
      </c>
      <c r="O324">
        <v>7768.7</v>
      </c>
      <c r="P324">
        <v>7664.3331309167697</v>
      </c>
      <c r="Q324">
        <v>6991.0309328099602</v>
      </c>
      <c r="R324">
        <v>35.396635164840397</v>
      </c>
      <c r="S324" s="1">
        <f>(Table2[[#This Row],[Close Price]]-Table2[[#This Row],[20D EMA]])/Table2[[#This Row],[20D EMA]]</f>
        <v>-2.6439430020466698E-2</v>
      </c>
      <c r="T324" s="1">
        <f>(Table2[[#This Row],[Close Price]]-Table2[[#This Row],[50D EMA]])/Table2[[#This Row],[50D EMA]]</f>
        <v>-1.3182246803602138E-2</v>
      </c>
      <c r="U324" s="1">
        <f>(Table2[[#This Row],[Close Price]]-Table2[[#This Row],[200D EMA]])/Table2[[#This Row],[200D EMA]]</f>
        <v>8.185760765329976E-2</v>
      </c>
      <c r="V324">
        <v>0.84366463613113196</v>
      </c>
      <c r="W324">
        <v>7550</v>
      </c>
      <c r="X324">
        <v>7850</v>
      </c>
      <c r="Y324">
        <v>7550</v>
      </c>
      <c r="Z324">
        <v>7850</v>
      </c>
      <c r="AA324">
        <v>7453</v>
      </c>
      <c r="AB324">
        <v>8356.9</v>
      </c>
      <c r="AC324" s="1">
        <f>(Table2[[#This Row],[Close Price]]/Table2[[#This Row],[Day Low]])-1</f>
        <v>1.7615894039735291E-3</v>
      </c>
      <c r="AD324" s="1">
        <f>(Table2[[#This Row],[Day High]]/Table2[[#This Row],[Close Price]])-1</f>
        <v>3.7906733833115158E-2</v>
      </c>
      <c r="AE324" s="1">
        <f>(Table2[[#This Row],[Close Price]]/Table2[[#This Row],[Current Week Low]])-1</f>
        <v>1.7615894039735291E-3</v>
      </c>
      <c r="AF324" s="1">
        <f>(Table2[[#This Row],[Current Week High]]/Table2[[#This Row],[Close Price]])-1</f>
        <v>3.7906733833115158E-2</v>
      </c>
      <c r="AG324" s="1">
        <f>(Table2[[#This Row],[Close Price]]/Table2[[#This Row],[Current Month Low]])-1</f>
        <v>1.4799409633704519E-2</v>
      </c>
      <c r="AH324" s="1">
        <f>(Table2[[#This Row],[Current Month High]]/Table2[[#This Row],[Close Price]])-1</f>
        <v>0.1049277431808866</v>
      </c>
      <c r="AI324">
        <v>20.091758888315901</v>
      </c>
      <c r="AJ324">
        <v>100.349664242857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0.13</v>
      </c>
      <c r="AM324" t="s">
        <v>3192</v>
      </c>
      <c r="AN324">
        <v>-3.75</v>
      </c>
      <c r="AO324" t="s">
        <v>3191</v>
      </c>
      <c r="AP324">
        <v>0.11532277257875199</v>
      </c>
      <c r="AQ324">
        <f>(Table2[[#This Row],[Sharpe Ratio]]-AVERAGE(Table2[Sharpe Ratio]))/_xlfn.STDEV.P(Table2[Sharpe Ratio])</f>
        <v>0.58885627039466137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0.66806141420225118</v>
      </c>
      <c r="AS324">
        <f>_xlfn.RANK.AVG(Table2[[#This Row],[1Y Return vs Nifty Z-Score]],Table2[1Y Return vs Nifty Z-Score])</f>
        <v>190</v>
      </c>
      <c r="AT324">
        <f>_xlfn.RANK.AVG(Table2[[#This Row],[6M Return vs Nifty Z-Score]],Table2[6M Return vs Nifty Z-Score])</f>
        <v>634</v>
      </c>
      <c r="AU324">
        <f>_xlfn.RANK.AVG(Table2[[#This Row],[Sharpe Ratio Z-Score]],Table2[Sharpe Ratio Z-Score])</f>
        <v>186</v>
      </c>
      <c r="AV324">
        <f>(Table2[[#This Row],[Rank 1Y]]+Table2[[#This Row],[Rank 6M]]+Table2[[#This Row],[Rank Sharpe]])/3</f>
        <v>336.66666666666669</v>
      </c>
    </row>
    <row r="325" spans="1:48" x14ac:dyDescent="0.3">
      <c r="A325" t="s">
        <v>310</v>
      </c>
      <c r="B325" t="s">
        <v>311</v>
      </c>
      <c r="C325" t="s">
        <v>3157</v>
      </c>
      <c r="D325" t="s">
        <v>48</v>
      </c>
      <c r="E325">
        <v>87597.264497791999</v>
      </c>
      <c r="F325">
        <v>82.96</v>
      </c>
      <c r="G325">
        <v>25.975628815322899</v>
      </c>
      <c r="H325">
        <f>(Table2[[#This Row],[1Y Return vs Nifty]]-AVERAGE(Table2[1Y Return vs Nifty]))/_xlfn.STDEV.P(Table2[1Y Return vs Nifty])</f>
        <v>-3.5419161118178395E-2</v>
      </c>
      <c r="I325">
        <v>-5.8582825070681803</v>
      </c>
      <c r="J325">
        <f>(Table2[[#This Row],[1M Return vs Nifty]]-AVERAGE(Table2[1M Return vs Nifty]))/_xlfn.STDEV.P(Table2[1M Return vs Nifty])</f>
        <v>-0.83345367467330622</v>
      </c>
      <c r="K325">
        <v>-9.5371401905505593</v>
      </c>
      <c r="L325">
        <f>(Table2[[#This Row],[6M Return vs Nifty]]-AVERAGE(Table2[6M Return vs Nifty]))/_xlfn.STDEV.P(Table2[6M Return vs Nifty])</f>
        <v>-0.51336864347272992</v>
      </c>
      <c r="M325">
        <v>-1.73760400551044</v>
      </c>
      <c r="N325">
        <f>(Table2[[#This Row],[1W Return vs Nifty]]-AVERAGE(Table2[1W Return vs Nifty]))/_xlfn.STDEV.P(Table2[1W Return vs Nifty])</f>
        <v>-0.38260090526187784</v>
      </c>
      <c r="O325">
        <v>89.23</v>
      </c>
      <c r="P325">
        <v>91.6180446569157</v>
      </c>
      <c r="Q325">
        <v>85.892621305432201</v>
      </c>
      <c r="R325">
        <v>22.4089790148644</v>
      </c>
      <c r="S325" s="1">
        <f>(Table2[[#This Row],[Close Price]]-Table2[[#This Row],[20D EMA]])/Table2[[#This Row],[20D EMA]]</f>
        <v>-7.0267847136613354E-2</v>
      </c>
      <c r="T325" s="1">
        <f>(Table2[[#This Row],[Close Price]]-Table2[[#This Row],[50D EMA]])/Table2[[#This Row],[50D EMA]]</f>
        <v>-9.4501521936401225E-2</v>
      </c>
      <c r="U325" s="1">
        <f>(Table2[[#This Row],[Close Price]]-Table2[[#This Row],[200D EMA]])/Table2[[#This Row],[200D EMA]]</f>
        <v>-3.4142878175808286E-2</v>
      </c>
      <c r="V325">
        <v>0.67172130911325101</v>
      </c>
      <c r="W325">
        <v>82.51</v>
      </c>
      <c r="X325">
        <v>85.74</v>
      </c>
      <c r="Y325">
        <v>82.51</v>
      </c>
      <c r="Z325">
        <v>85.74</v>
      </c>
      <c r="AA325">
        <v>82.51</v>
      </c>
      <c r="AB325">
        <v>94.93</v>
      </c>
      <c r="AC325" s="1">
        <f>(Table2[[#This Row],[Close Price]]/Table2[[#This Row],[Day Low]])-1</f>
        <v>5.4538843776510415E-3</v>
      </c>
      <c r="AD325" s="1">
        <f>(Table2[[#This Row],[Day High]]/Table2[[#This Row],[Close Price]])-1</f>
        <v>3.3510125361620124E-2</v>
      </c>
      <c r="AE325" s="1">
        <f>(Table2[[#This Row],[Close Price]]/Table2[[#This Row],[Current Week Low]])-1</f>
        <v>5.4538843776510415E-3</v>
      </c>
      <c r="AF325" s="1">
        <f>(Table2[[#This Row],[Current Week High]]/Table2[[#This Row],[Close Price]])-1</f>
        <v>3.3510125361620124E-2</v>
      </c>
      <c r="AG325" s="1">
        <f>(Table2[[#This Row],[Close Price]]/Table2[[#This Row],[Current Month Low]])-1</f>
        <v>5.4538843776510415E-3</v>
      </c>
      <c r="AH325" s="1">
        <f>(Table2[[#This Row],[Current Month High]]/Table2[[#This Row],[Close Price]])-1</f>
        <v>0.14428640308582463</v>
      </c>
      <c r="AI325">
        <v>25.060270009643201</v>
      </c>
      <c r="AJ325">
        <v>59.538461538461497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-0.14000000000000001</v>
      </c>
      <c r="AM325" t="s">
        <v>3191</v>
      </c>
      <c r="AN325">
        <v>-6.4</v>
      </c>
      <c r="AO325" t="s">
        <v>3191</v>
      </c>
      <c r="AP325">
        <v>0.103817353312147</v>
      </c>
      <c r="AQ325">
        <f>(Table2[[#This Row],[Sharpe Ratio]]-AVERAGE(Table2[Sharpe Ratio]))/_xlfn.STDEV.P(Table2[Sharpe Ratio])</f>
        <v>0.45469602303156403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297</v>
      </c>
      <c r="AT325">
        <f>_xlfn.RANK.AVG(Table2[[#This Row],[6M Return vs Nifty Z-Score]],Table2[6M Return vs Nifty Z-Score])</f>
        <v>495</v>
      </c>
      <c r="AU325">
        <f>_xlfn.RANK.AVG(Table2[[#This Row],[Sharpe Ratio Z-Score]],Table2[Sharpe Ratio Z-Score])</f>
        <v>220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150</v>
      </c>
      <c r="B326" t="s">
        <v>151</v>
      </c>
      <c r="C326" t="s">
        <v>3154</v>
      </c>
      <c r="D326" t="s">
        <v>77</v>
      </c>
      <c r="E326">
        <v>182366.15018652499</v>
      </c>
      <c r="F326">
        <v>2718.25</v>
      </c>
      <c r="G326">
        <v>16.621839129087199</v>
      </c>
      <c r="H326">
        <f>(Table2[[#This Row],[1Y Return vs Nifty]]-AVERAGE(Table2[1Y Return vs Nifty]))/_xlfn.STDEV.P(Table2[1Y Return vs Nifty])</f>
        <v>-0.18990518154616853</v>
      </c>
      <c r="I326">
        <v>6.0499885246496596</v>
      </c>
      <c r="J326">
        <f>(Table2[[#This Row],[1M Return vs Nifty]]-AVERAGE(Table2[1M Return vs Nifty]))/_xlfn.STDEV.P(Table2[1M Return vs Nifty])</f>
        <v>0.52374766323972832</v>
      </c>
      <c r="K326">
        <v>7.2990283847026101</v>
      </c>
      <c r="L326">
        <f>(Table2[[#This Row],[6M Return vs Nifty]]-AVERAGE(Table2[6M Return vs Nifty]))/_xlfn.STDEV.P(Table2[6M Return vs Nifty])</f>
        <v>4.2486517231948712E-2</v>
      </c>
      <c r="M326">
        <v>2.3826950122602302</v>
      </c>
      <c r="N326">
        <f>(Table2[[#This Row],[1W Return vs Nifty]]-AVERAGE(Table2[1W Return vs Nifty]))/_xlfn.STDEV.P(Table2[1W Return vs Nifty])</f>
        <v>0.4065835550919587</v>
      </c>
      <c r="O326">
        <v>2731.78</v>
      </c>
      <c r="P326">
        <v>2710.2568444630301</v>
      </c>
      <c r="Q326">
        <v>2473.7071194196901</v>
      </c>
      <c r="R326">
        <v>46.102880144357997</v>
      </c>
      <c r="S326" s="1">
        <f>(Table2[[#This Row],[Close Price]]-Table2[[#This Row],[20D EMA]])/Table2[[#This Row],[20D EMA]]</f>
        <v>-4.9528146483246082E-3</v>
      </c>
      <c r="T326" s="1">
        <f>(Table2[[#This Row],[Close Price]]-Table2[[#This Row],[50D EMA]])/Table2[[#This Row],[50D EMA]]</f>
        <v>2.9492243708560857E-3</v>
      </c>
      <c r="U326" s="1">
        <f>(Table2[[#This Row],[Close Price]]-Table2[[#This Row],[200D EMA]])/Table2[[#This Row],[200D EMA]]</f>
        <v>9.8856844717202214E-2</v>
      </c>
      <c r="V326">
        <v>0.56297723881738104</v>
      </c>
      <c r="W326">
        <v>2712</v>
      </c>
      <c r="X326">
        <v>2765.4</v>
      </c>
      <c r="Y326">
        <v>2712</v>
      </c>
      <c r="Z326">
        <v>2765.4</v>
      </c>
      <c r="AA326">
        <v>2674.65</v>
      </c>
      <c r="AB326">
        <v>2833</v>
      </c>
      <c r="AC326" s="1">
        <f>(Table2[[#This Row],[Close Price]]/Table2[[#This Row],[Day Low]])-1</f>
        <v>2.3045722713863626E-3</v>
      </c>
      <c r="AD326" s="1">
        <f>(Table2[[#This Row],[Day High]]/Table2[[#This Row],[Close Price]])-1</f>
        <v>1.7345718752874051E-2</v>
      </c>
      <c r="AE326" s="1">
        <f>(Table2[[#This Row],[Close Price]]/Table2[[#This Row],[Current Week Low]])-1</f>
        <v>2.3045722713863626E-3</v>
      </c>
      <c r="AF326" s="1">
        <f>(Table2[[#This Row],[Current Week High]]/Table2[[#This Row],[Close Price]])-1</f>
        <v>1.7345718752874051E-2</v>
      </c>
      <c r="AG326" s="1">
        <f>(Table2[[#This Row],[Close Price]]/Table2[[#This Row],[Current Month Low]])-1</f>
        <v>1.6301198287626439E-2</v>
      </c>
      <c r="AH326" s="1">
        <f>(Table2[[#This Row],[Current Month High]]/Table2[[#This Row],[Close Price]])-1</f>
        <v>4.2214660167387175E-2</v>
      </c>
      <c r="AI326">
        <v>5.8677457923296199</v>
      </c>
      <c r="AJ326">
        <v>49.2879481308455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3192</v>
      </c>
      <c r="AN326">
        <v>-1.73</v>
      </c>
      <c r="AO326" t="s">
        <v>3191</v>
      </c>
      <c r="AP326">
        <v>5.8682840600879999E-2</v>
      </c>
      <c r="AQ326">
        <f>(Table2[[#This Row],[Sharpe Ratio]]-AVERAGE(Table2[Sharpe Ratio]))/_xlfn.STDEV.P(Table2[Sharpe Ratio])</f>
        <v>-7.1600085753632775E-2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0.71131246826383454</v>
      </c>
      <c r="AS326">
        <f>_xlfn.RANK.AVG(Table2[[#This Row],[1Y Return vs Nifty Z-Score]],Table2[1Y Return vs Nifty Z-Score])</f>
        <v>358</v>
      </c>
      <c r="AT326">
        <f>_xlfn.RANK.AVG(Table2[[#This Row],[6M Return vs Nifty Z-Score]],Table2[6M Return vs Nifty Z-Score])</f>
        <v>304</v>
      </c>
      <c r="AU326">
        <f>_xlfn.RANK.AVG(Table2[[#This Row],[Sharpe Ratio Z-Score]],Table2[Sharpe Ratio Z-Score])</f>
        <v>352</v>
      </c>
      <c r="AV326">
        <f>(Table2[[#This Row],[Rank 1Y]]+Table2[[#This Row],[Rank 6M]]+Table2[[#This Row],[Rank Sharpe]])/3</f>
        <v>338</v>
      </c>
    </row>
    <row r="327" spans="1:48" x14ac:dyDescent="0.3">
      <c r="A327" t="s">
        <v>982</v>
      </c>
      <c r="B327" t="s">
        <v>983</v>
      </c>
      <c r="C327" t="s">
        <v>3149</v>
      </c>
      <c r="D327" t="s">
        <v>286</v>
      </c>
      <c r="E327">
        <v>14443.12125602</v>
      </c>
      <c r="F327">
        <v>618.70000000000005</v>
      </c>
      <c r="G327">
        <v>106.446431057205</v>
      </c>
      <c r="H327">
        <f>(Table2[[#This Row],[1Y Return vs Nifty]]-AVERAGE(Table2[1Y Return vs Nifty]))/_xlfn.STDEV.P(Table2[1Y Return vs Nifty])</f>
        <v>1.2936265429229907</v>
      </c>
      <c r="I327">
        <v>-7.5118488474215699</v>
      </c>
      <c r="J327">
        <f>(Table2[[#This Row],[1M Return vs Nifty]]-AVERAGE(Table2[1M Return vs Nifty]))/_xlfn.STDEV.P(Table2[1M Return vs Nifty])</f>
        <v>-1.0219128089572056</v>
      </c>
      <c r="K327">
        <v>-11.7237110185776</v>
      </c>
      <c r="L327">
        <f>(Table2[[#This Row],[6M Return vs Nifty]]-AVERAGE(Table2[6M Return vs Nifty]))/_xlfn.STDEV.P(Table2[6M Return vs Nifty])</f>
        <v>-0.58555945538890575</v>
      </c>
      <c r="M327">
        <v>11.538152166542799</v>
      </c>
      <c r="N327">
        <f>(Table2[[#This Row],[1W Return vs Nifty]]-AVERAGE(Table2[1W Return vs Nifty]))/_xlfn.STDEV.P(Table2[1W Return vs Nifty])</f>
        <v>2.1601806805511945</v>
      </c>
      <c r="O327">
        <v>609.24</v>
      </c>
      <c r="P327">
        <v>639.748667900398</v>
      </c>
      <c r="Q327">
        <v>608.07808038574797</v>
      </c>
      <c r="R327">
        <v>57.746447968743901</v>
      </c>
      <c r="S327" s="1">
        <f>(Table2[[#This Row],[Close Price]]-Table2[[#This Row],[20D EMA]])/Table2[[#This Row],[20D EMA]]</f>
        <v>1.5527542511982202E-2</v>
      </c>
      <c r="T327" s="1">
        <f>(Table2[[#This Row],[Close Price]]-Table2[[#This Row],[50D EMA]])/Table2[[#This Row],[50D EMA]]</f>
        <v>-3.2901464210121668E-2</v>
      </c>
      <c r="U327" s="1">
        <f>(Table2[[#This Row],[Close Price]]-Table2[[#This Row],[200D EMA]])/Table2[[#This Row],[200D EMA]]</f>
        <v>1.746801925093867E-2</v>
      </c>
      <c r="V327">
        <v>1.4614004732327901</v>
      </c>
      <c r="W327">
        <v>611.79999999999995</v>
      </c>
      <c r="X327">
        <v>638</v>
      </c>
      <c r="Y327">
        <v>611.79999999999995</v>
      </c>
      <c r="Z327">
        <v>638</v>
      </c>
      <c r="AA327">
        <v>504.05</v>
      </c>
      <c r="AB327">
        <v>641.70000000000005</v>
      </c>
      <c r="AC327" s="1">
        <f>(Table2[[#This Row],[Close Price]]/Table2[[#This Row],[Day Low]])-1</f>
        <v>1.1278195488721998E-2</v>
      </c>
      <c r="AD327" s="1">
        <f>(Table2[[#This Row],[Day High]]/Table2[[#This Row],[Close Price]])-1</f>
        <v>3.1194439954743691E-2</v>
      </c>
      <c r="AE327" s="1">
        <f>(Table2[[#This Row],[Close Price]]/Table2[[#This Row],[Current Week Low]])-1</f>
        <v>1.1278195488721998E-2</v>
      </c>
      <c r="AF327" s="1">
        <f>(Table2[[#This Row],[Current Week High]]/Table2[[#This Row],[Close Price]])-1</f>
        <v>3.1194439954743691E-2</v>
      </c>
      <c r="AG327" s="1">
        <f>(Table2[[#This Row],[Close Price]]/Table2[[#This Row],[Current Month Low]])-1</f>
        <v>0.22745759349270922</v>
      </c>
      <c r="AH327" s="1">
        <f>(Table2[[#This Row],[Current Month High]]/Table2[[#This Row],[Close Price]])-1</f>
        <v>3.7174721189590976E-2</v>
      </c>
      <c r="AI327">
        <v>33.828996282527797</v>
      </c>
      <c r="AJ327">
        <v>142.24745497259201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-0.04</v>
      </c>
      <c r="AM327" t="s">
        <v>3191</v>
      </c>
      <c r="AN327">
        <v>8.7100000000000009</v>
      </c>
      <c r="AO327" t="s">
        <v>3192</v>
      </c>
      <c r="AP327">
        <v>3.4855088946157999E-2</v>
      </c>
      <c r="AQ327">
        <f>(Table2[[#This Row],[Sharpe Ratio]]-AVERAGE(Table2[Sharpe Ratio]))/_xlfn.STDEV.P(Table2[Sharpe Ratio])</f>
        <v>-0.34944628866278105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74</v>
      </c>
      <c r="AT327">
        <f>_xlfn.RANK.AVG(Table2[[#This Row],[6M Return vs Nifty Z-Score]],Table2[6M Return vs Nifty Z-Score])</f>
        <v>518</v>
      </c>
      <c r="AU327">
        <f>_xlfn.RANK.AVG(Table2[[#This Row],[Sharpe Ratio Z-Score]],Table2[Sharpe Ratio Z-Score])</f>
        <v>426</v>
      </c>
      <c r="AV327">
        <f>(Table2[[#This Row],[Rank 1Y]]+Table2[[#This Row],[Rank 6M]]+Table2[[#This Row],[Rank Sharpe]])/3</f>
        <v>339.33333333333331</v>
      </c>
    </row>
    <row r="328" spans="1:48" x14ac:dyDescent="0.3">
      <c r="A328" t="s">
        <v>949</v>
      </c>
      <c r="B328" t="s">
        <v>950</v>
      </c>
      <c r="C328" t="s">
        <v>3150</v>
      </c>
      <c r="D328" t="s">
        <v>51</v>
      </c>
      <c r="E328">
        <v>15420.383266319999</v>
      </c>
      <c r="F328">
        <v>6695.6</v>
      </c>
      <c r="G328">
        <v>16.373949980486799</v>
      </c>
      <c r="H328">
        <f>(Table2[[#This Row],[1Y Return vs Nifty]]-AVERAGE(Table2[1Y Return vs Nifty]))/_xlfn.STDEV.P(Table2[1Y Return vs Nifty])</f>
        <v>-0.19399928771694452</v>
      </c>
      <c r="I328">
        <v>-2.25637700016562</v>
      </c>
      <c r="J328">
        <f>(Table2[[#This Row],[1M Return vs Nifty]]-AVERAGE(Table2[1M Return vs Nifty]))/_xlfn.STDEV.P(Table2[1M Return vs Nifty])</f>
        <v>-0.42293975875857215</v>
      </c>
      <c r="K328">
        <v>18.330526206591699</v>
      </c>
      <c r="L328">
        <f>(Table2[[#This Row],[6M Return vs Nifty]]-AVERAGE(Table2[6M Return vs Nifty]))/_xlfn.STDEV.P(Table2[6M Return vs Nifty])</f>
        <v>0.40669735102061338</v>
      </c>
      <c r="M328">
        <v>-1.5594063071569699</v>
      </c>
      <c r="N328">
        <f>(Table2[[#This Row],[1W Return vs Nifty]]-AVERAGE(Table2[1W Return vs Nifty]))/_xlfn.STDEV.P(Table2[1W Return vs Nifty])</f>
        <v>-0.34846967988118477</v>
      </c>
      <c r="O328">
        <v>6909.62</v>
      </c>
      <c r="P328">
        <v>6873.21616570693</v>
      </c>
      <c r="Q328">
        <v>6113.0396530690596</v>
      </c>
      <c r="R328">
        <v>33.085528061662302</v>
      </c>
      <c r="S328" s="1">
        <f>(Table2[[#This Row],[Close Price]]-Table2[[#This Row],[20D EMA]])/Table2[[#This Row],[20D EMA]]</f>
        <v>-3.0974206975202621E-2</v>
      </c>
      <c r="T328" s="1">
        <f>(Table2[[#This Row],[Close Price]]-Table2[[#This Row],[50D EMA]])/Table2[[#This Row],[50D EMA]]</f>
        <v>-2.5841783733374164E-2</v>
      </c>
      <c r="U328" s="1">
        <f>(Table2[[#This Row],[Close Price]]-Table2[[#This Row],[200D EMA]])/Table2[[#This Row],[200D EMA]]</f>
        <v>9.5297982671920939E-2</v>
      </c>
      <c r="V328">
        <v>0.74325765940093702</v>
      </c>
      <c r="W328">
        <v>6675</v>
      </c>
      <c r="X328">
        <v>6864.9</v>
      </c>
      <c r="Y328">
        <v>6675</v>
      </c>
      <c r="Z328">
        <v>6864.9</v>
      </c>
      <c r="AA328">
        <v>6649.95</v>
      </c>
      <c r="AB328">
        <v>7248.75</v>
      </c>
      <c r="AC328" s="1">
        <f>(Table2[[#This Row],[Close Price]]/Table2[[#This Row],[Day Low]])-1</f>
        <v>3.0861423220973627E-3</v>
      </c>
      <c r="AD328" s="1">
        <f>(Table2[[#This Row],[Day High]]/Table2[[#This Row],[Close Price]])-1</f>
        <v>2.5285261963080119E-2</v>
      </c>
      <c r="AE328" s="1">
        <f>(Table2[[#This Row],[Close Price]]/Table2[[#This Row],[Current Week Low]])-1</f>
        <v>3.0861423220973627E-3</v>
      </c>
      <c r="AF328" s="1">
        <f>(Table2[[#This Row],[Current Week High]]/Table2[[#This Row],[Close Price]])-1</f>
        <v>2.5285261963080119E-2</v>
      </c>
      <c r="AG328" s="1">
        <f>(Table2[[#This Row],[Close Price]]/Table2[[#This Row],[Current Month Low]])-1</f>
        <v>6.8647132685208945E-3</v>
      </c>
      <c r="AH328" s="1">
        <f>(Table2[[#This Row],[Current Month High]]/Table2[[#This Row],[Close Price]])-1</f>
        <v>8.2613955433418873E-2</v>
      </c>
      <c r="AI328">
        <v>13.5073779795686</v>
      </c>
      <c r="AJ328">
        <v>47.656201911251102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-0.04</v>
      </c>
      <c r="AM328" t="s">
        <v>3191</v>
      </c>
      <c r="AN328">
        <v>-2.99</v>
      </c>
      <c r="AO328" t="s">
        <v>3191</v>
      </c>
      <c r="AP328">
        <v>2.0271275029284001E-2</v>
      </c>
      <c r="AQ328">
        <f>(Table2[[#This Row],[Sharpe Ratio]]-AVERAGE(Table2[Sharpe Ratio]))/_xlfn.STDEV.P(Table2[Sharpe Ratio])</f>
        <v>-0.51950250628052796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-1.078213881616616</v>
      </c>
      <c r="AS328">
        <f>_xlfn.RANK.AVG(Table2[[#This Row],[1Y Return vs Nifty Z-Score]],Table2[1Y Return vs Nifty Z-Score])</f>
        <v>361</v>
      </c>
      <c r="AT328">
        <f>_xlfn.RANK.AVG(Table2[[#This Row],[6M Return vs Nifty Z-Score]],Table2[6M Return vs Nifty Z-Score])</f>
        <v>187</v>
      </c>
      <c r="AU328">
        <f>_xlfn.RANK.AVG(Table2[[#This Row],[Sharpe Ratio Z-Score]],Table2[Sharpe Ratio Z-Score])</f>
        <v>471</v>
      </c>
      <c r="AV328">
        <f>(Table2[[#This Row],[Rank 1Y]]+Table2[[#This Row],[Rank 6M]]+Table2[[#This Row],[Rank Sharpe]])/3</f>
        <v>339.66666666666669</v>
      </c>
    </row>
    <row r="329" spans="1:48" x14ac:dyDescent="0.3">
      <c r="A329" t="s">
        <v>436</v>
      </c>
      <c r="B329" t="s">
        <v>437</v>
      </c>
      <c r="C329" t="s">
        <v>3144</v>
      </c>
      <c r="D329" t="s">
        <v>438</v>
      </c>
      <c r="E329">
        <v>52035.00305272</v>
      </c>
      <c r="F329">
        <v>346.9</v>
      </c>
      <c r="G329">
        <v>30.948305999075501</v>
      </c>
      <c r="H329">
        <f>(Table2[[#This Row],[1Y Return vs Nifty]]-AVERAGE(Table2[1Y Return vs Nifty]))/_xlfn.STDEV.P(Table2[1Y Return vs Nifty])</f>
        <v>4.6708953235455285E-2</v>
      </c>
      <c r="I329">
        <v>10.780964179449599</v>
      </c>
      <c r="J329">
        <f>(Table2[[#This Row],[1M Return vs Nifty]]-AVERAGE(Table2[1M Return vs Nifty]))/_xlfn.STDEV.P(Table2[1M Return vs Nifty])</f>
        <v>1.0629431913920819</v>
      </c>
      <c r="K329">
        <v>4.5352208196384298</v>
      </c>
      <c r="L329">
        <f>(Table2[[#This Row],[6M Return vs Nifty]]-AVERAGE(Table2[6M Return vs Nifty]))/_xlfn.STDEV.P(Table2[6M Return vs Nifty])</f>
        <v>-4.8762076019467755E-2</v>
      </c>
      <c r="M329">
        <v>-0.652184882001549</v>
      </c>
      <c r="N329">
        <f>(Table2[[#This Row],[1W Return vs Nifty]]-AVERAGE(Table2[1W Return vs Nifty]))/_xlfn.STDEV.P(Table2[1W Return vs Nifty])</f>
        <v>-0.1747043663093315</v>
      </c>
      <c r="O329">
        <v>349.39</v>
      </c>
      <c r="P329">
        <v>348.22474670220601</v>
      </c>
      <c r="Q329">
        <v>314.13042068604199</v>
      </c>
      <c r="R329">
        <v>42.578592521226497</v>
      </c>
      <c r="S329" s="1">
        <f>(Table2[[#This Row],[Close Price]]-Table2[[#This Row],[20D EMA]])/Table2[[#This Row],[20D EMA]]</f>
        <v>-7.1267065456939501E-3</v>
      </c>
      <c r="T329" s="1">
        <f>(Table2[[#This Row],[Close Price]]-Table2[[#This Row],[50D EMA]])/Table2[[#This Row],[50D EMA]]</f>
        <v>-3.8042864981647079E-3</v>
      </c>
      <c r="U329" s="1">
        <f>(Table2[[#This Row],[Close Price]]-Table2[[#This Row],[200D EMA]])/Table2[[#This Row],[200D EMA]]</f>
        <v>0.10431838865650514</v>
      </c>
      <c r="V329">
        <v>0.61367601820828499</v>
      </c>
      <c r="W329">
        <v>344.5</v>
      </c>
      <c r="X329">
        <v>350.55</v>
      </c>
      <c r="Y329">
        <v>344.5</v>
      </c>
      <c r="Z329">
        <v>350.55</v>
      </c>
      <c r="AA329">
        <v>340</v>
      </c>
      <c r="AB329">
        <v>368.65</v>
      </c>
      <c r="AC329" s="1">
        <f>(Table2[[#This Row],[Close Price]]/Table2[[#This Row],[Day Low]])-1</f>
        <v>6.9666182873728832E-3</v>
      </c>
      <c r="AD329" s="1">
        <f>(Table2[[#This Row],[Day High]]/Table2[[#This Row],[Close Price]])-1</f>
        <v>1.0521764197175099E-2</v>
      </c>
      <c r="AE329" s="1">
        <f>(Table2[[#This Row],[Close Price]]/Table2[[#This Row],[Current Week Low]])-1</f>
        <v>6.9666182873728832E-3</v>
      </c>
      <c r="AF329" s="1">
        <f>(Table2[[#This Row],[Current Week High]]/Table2[[#This Row],[Close Price]])-1</f>
        <v>1.0521764197175099E-2</v>
      </c>
      <c r="AG329" s="1">
        <f>(Table2[[#This Row],[Close Price]]/Table2[[#This Row],[Current Month Low]])-1</f>
        <v>2.0294117647058796E-2</v>
      </c>
      <c r="AH329" s="1">
        <f>(Table2[[#This Row],[Current Month High]]/Table2[[#This Row],[Close Price]])-1</f>
        <v>6.2698183914672745E-2</v>
      </c>
      <c r="AI329">
        <v>10.752378206975999</v>
      </c>
      <c r="AJ329">
        <v>80.959833072509099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0.03</v>
      </c>
      <c r="AM329" t="s">
        <v>3192</v>
      </c>
      <c r="AN329">
        <v>-4.82</v>
      </c>
      <c r="AO329" t="s">
        <v>3191</v>
      </c>
      <c r="AP329">
        <v>4.3150292338812998E-2</v>
      </c>
      <c r="AQ329">
        <f>(Table2[[#This Row],[Sharpe Ratio]]-AVERAGE(Table2[Sharpe Ratio]))/_xlfn.STDEV.P(Table2[Sharpe Ratio])</f>
        <v>-0.25271912789637568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0.6334665744023622</v>
      </c>
      <c r="AS329">
        <f>_xlfn.RANK.AVG(Table2[[#This Row],[1Y Return vs Nifty Z-Score]],Table2[1Y Return vs Nifty Z-Score])</f>
        <v>282</v>
      </c>
      <c r="AT329">
        <f>_xlfn.RANK.AVG(Table2[[#This Row],[6M Return vs Nifty Z-Score]],Table2[6M Return vs Nifty Z-Score])</f>
        <v>334</v>
      </c>
      <c r="AU329">
        <f>_xlfn.RANK.AVG(Table2[[#This Row],[Sharpe Ratio Z-Score]],Table2[Sharpe Ratio Z-Score])</f>
        <v>407</v>
      </c>
      <c r="AV329">
        <f>(Table2[[#This Row],[Rank 1Y]]+Table2[[#This Row],[Rank 6M]]+Table2[[#This Row],[Rank Sharpe]])/3</f>
        <v>341</v>
      </c>
    </row>
    <row r="330" spans="1:48" x14ac:dyDescent="0.3">
      <c r="A330" t="s">
        <v>951</v>
      </c>
      <c r="B330" t="s">
        <v>952</v>
      </c>
      <c r="C330" t="s">
        <v>3155</v>
      </c>
      <c r="D330" t="s">
        <v>268</v>
      </c>
      <c r="E330">
        <v>15380.7160675</v>
      </c>
      <c r="F330">
        <v>883.75</v>
      </c>
      <c r="G330">
        <v>21.278697285042998</v>
      </c>
      <c r="H330">
        <f>(Table2[[#This Row],[1Y Return vs Nifty]]-AVERAGE(Table2[1Y Return vs Nifty]))/_xlfn.STDEV.P(Table2[1Y Return vs Nifty])</f>
        <v>-0.11299309475102912</v>
      </c>
      <c r="I330">
        <v>2.9209962264929401</v>
      </c>
      <c r="J330">
        <f>(Table2[[#This Row],[1M Return vs Nifty]]-AVERAGE(Table2[1M Return vs Nifty]))/_xlfn.STDEV.P(Table2[1M Return vs Nifty])</f>
        <v>0.16713228876035915</v>
      </c>
      <c r="K330">
        <v>-16.526377364925899</v>
      </c>
      <c r="L330">
        <f>(Table2[[#This Row],[6M Return vs Nifty]]-AVERAGE(Table2[6M Return vs Nifty]))/_xlfn.STDEV.P(Table2[6M Return vs Nifty])</f>
        <v>-0.74412206788758961</v>
      </c>
      <c r="M330">
        <v>-3.33547893546152</v>
      </c>
      <c r="N330">
        <f>(Table2[[#This Row],[1W Return vs Nifty]]-AVERAGE(Table2[1W Return vs Nifty]))/_xlfn.STDEV.P(Table2[1W Return vs Nifty])</f>
        <v>-0.68865103872735001</v>
      </c>
      <c r="O330">
        <v>893.15</v>
      </c>
      <c r="P330">
        <v>902.99706924782402</v>
      </c>
      <c r="Q330">
        <v>846.19812722609697</v>
      </c>
      <c r="R330">
        <v>41.8235484243042</v>
      </c>
      <c r="S330" s="1">
        <f>(Table2[[#This Row],[Close Price]]-Table2[[#This Row],[20D EMA]])/Table2[[#This Row],[20D EMA]]</f>
        <v>-1.0524547948272941E-2</v>
      </c>
      <c r="T330" s="1">
        <f>(Table2[[#This Row],[Close Price]]-Table2[[#This Row],[50D EMA]])/Table2[[#This Row],[50D EMA]]</f>
        <v>-2.131465306289021E-2</v>
      </c>
      <c r="U330" s="1">
        <f>(Table2[[#This Row],[Close Price]]-Table2[[#This Row],[200D EMA]])/Table2[[#This Row],[200D EMA]]</f>
        <v>4.4377163651969989E-2</v>
      </c>
      <c r="V330">
        <v>1.2290685879629899</v>
      </c>
      <c r="W330">
        <v>876.65</v>
      </c>
      <c r="X330">
        <v>893</v>
      </c>
      <c r="Y330">
        <v>876.65</v>
      </c>
      <c r="Z330">
        <v>893</v>
      </c>
      <c r="AA330">
        <v>836.05</v>
      </c>
      <c r="AB330">
        <v>958</v>
      </c>
      <c r="AC330" s="1">
        <f>(Table2[[#This Row],[Close Price]]/Table2[[#This Row],[Day Low]])-1</f>
        <v>8.0990132892260203E-3</v>
      </c>
      <c r="AD330" s="1">
        <f>(Table2[[#This Row],[Day High]]/Table2[[#This Row],[Close Price]])-1</f>
        <v>1.0466760961810539E-2</v>
      </c>
      <c r="AE330" s="1">
        <f>(Table2[[#This Row],[Close Price]]/Table2[[#This Row],[Current Week Low]])-1</f>
        <v>8.0990132892260203E-3</v>
      </c>
      <c r="AF330" s="1">
        <f>(Table2[[#This Row],[Current Week High]]/Table2[[#This Row],[Close Price]])-1</f>
        <v>1.0466760961810539E-2</v>
      </c>
      <c r="AG330" s="1">
        <f>(Table2[[#This Row],[Close Price]]/Table2[[#This Row],[Current Month Low]])-1</f>
        <v>5.7054003947132337E-2</v>
      </c>
      <c r="AH330" s="1">
        <f>(Table2[[#This Row],[Current Month High]]/Table2[[#This Row],[Close Price]])-1</f>
        <v>8.4016973125883965E-2</v>
      </c>
      <c r="AI330">
        <v>19.9434229137199</v>
      </c>
      <c r="AJ330">
        <v>58.111783017855203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-0.05</v>
      </c>
      <c r="AM330" t="s">
        <v>3191</v>
      </c>
      <c r="AN330">
        <v>0.87</v>
      </c>
      <c r="AO330" t="s">
        <v>3192</v>
      </c>
      <c r="AP330">
        <v>0.14737494625230599</v>
      </c>
      <c r="AQ330">
        <f>(Table2[[#This Row],[Sharpe Ratio]]-AVERAGE(Table2[Sharpe Ratio]))/_xlfn.STDEV.P(Table2[Sharpe Ratio])</f>
        <v>0.962604279826206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328</v>
      </c>
      <c r="AT330">
        <f>_xlfn.RANK.AVG(Table2[[#This Row],[6M Return vs Nifty Z-Score]],Table2[6M Return vs Nifty Z-Score])</f>
        <v>578</v>
      </c>
      <c r="AU330">
        <f>_xlfn.RANK.AVG(Table2[[#This Row],[Sharpe Ratio Z-Score]],Table2[Sharpe Ratio Z-Score])</f>
        <v>119</v>
      </c>
      <c r="AV330">
        <f>(Table2[[#This Row],[Rank 1Y]]+Table2[[#This Row],[Rank 6M]]+Table2[[#This Row],[Rank Sharpe]])/3</f>
        <v>341.66666666666669</v>
      </c>
    </row>
    <row r="331" spans="1:48" x14ac:dyDescent="0.3">
      <c r="A331" t="s">
        <v>1931</v>
      </c>
      <c r="B331" t="s">
        <v>1932</v>
      </c>
      <c r="C331" t="s">
        <v>3155</v>
      </c>
      <c r="D331" t="s">
        <v>117</v>
      </c>
      <c r="E331">
        <v>3696.8341360999998</v>
      </c>
      <c r="F331">
        <v>1815.1</v>
      </c>
      <c r="G331">
        <v>15.549983426628801</v>
      </c>
      <c r="H331">
        <f>(Table2[[#This Row],[1Y Return vs Nifty]]-AVERAGE(Table2[1Y Return vs Nifty]))/_xlfn.STDEV.P(Table2[1Y Return vs Nifty])</f>
        <v>-0.20760781625362942</v>
      </c>
      <c r="I331">
        <v>-15.1840188830637</v>
      </c>
      <c r="J331">
        <f>(Table2[[#This Row],[1M Return vs Nifty]]-AVERAGE(Table2[1M Return vs Nifty]))/_xlfn.STDEV.P(Table2[1M Return vs Nifty])</f>
        <v>-1.8963201355401731</v>
      </c>
      <c r="K331">
        <v>-24.387382620772701</v>
      </c>
      <c r="L331">
        <f>(Table2[[#This Row],[6M Return vs Nifty]]-AVERAGE(Table2[6M Return vs Nifty]))/_xlfn.STDEV.P(Table2[6M Return vs Nifty])</f>
        <v>-1.0036573843854135</v>
      </c>
      <c r="M331">
        <v>-7.2769303430650503</v>
      </c>
      <c r="N331">
        <f>(Table2[[#This Row],[1W Return vs Nifty]]-AVERAGE(Table2[1W Return vs Nifty]))/_xlfn.STDEV.P(Table2[1W Return vs Nifty])</f>
        <v>-1.4435797923699549</v>
      </c>
      <c r="O331">
        <v>2026.77</v>
      </c>
      <c r="P331">
        <v>2111.7602028152901</v>
      </c>
      <c r="Q331">
        <v>1940.13036286376</v>
      </c>
      <c r="R331">
        <v>12.128435984315701</v>
      </c>
      <c r="S331" s="1">
        <f>(Table2[[#This Row],[Close Price]]-Table2[[#This Row],[20D EMA]])/Table2[[#This Row],[20D EMA]]</f>
        <v>-0.10443710929212495</v>
      </c>
      <c r="T331" s="1">
        <f>(Table2[[#This Row],[Close Price]]-Table2[[#This Row],[50D EMA]])/Table2[[#This Row],[50D EMA]]</f>
        <v>-0.14048006133451993</v>
      </c>
      <c r="U331" s="1">
        <f>(Table2[[#This Row],[Close Price]]-Table2[[#This Row],[200D EMA]])/Table2[[#This Row],[200D EMA]]</f>
        <v>-6.4444310164398957E-2</v>
      </c>
      <c r="V331">
        <v>0.84235891126561002</v>
      </c>
      <c r="W331">
        <v>1782.55</v>
      </c>
      <c r="X331">
        <v>1894.75</v>
      </c>
      <c r="Y331">
        <v>1782.55</v>
      </c>
      <c r="Z331">
        <v>1894.75</v>
      </c>
      <c r="AA331">
        <v>1782.55</v>
      </c>
      <c r="AB331">
        <v>2189.15</v>
      </c>
      <c r="AC331" s="1">
        <f>(Table2[[#This Row],[Close Price]]/Table2[[#This Row],[Day Low]])-1</f>
        <v>1.8260357353229839E-2</v>
      </c>
      <c r="AD331" s="1">
        <f>(Table2[[#This Row],[Day High]]/Table2[[#This Row],[Close Price]])-1</f>
        <v>4.3881879786237699E-2</v>
      </c>
      <c r="AE331" s="1">
        <f>(Table2[[#This Row],[Close Price]]/Table2[[#This Row],[Current Week Low]])-1</f>
        <v>1.8260357353229839E-2</v>
      </c>
      <c r="AF331" s="1">
        <f>(Table2[[#This Row],[Current Week High]]/Table2[[#This Row],[Close Price]])-1</f>
        <v>4.3881879786237699E-2</v>
      </c>
      <c r="AG331" s="1">
        <f>(Table2[[#This Row],[Close Price]]/Table2[[#This Row],[Current Month Low]])-1</f>
        <v>1.8260357353229839E-2</v>
      </c>
      <c r="AH331" s="1">
        <f>(Table2[[#This Row],[Current Month High]]/Table2[[#This Row],[Close Price]])-1</f>
        <v>0.20607680017629892</v>
      </c>
      <c r="AI331">
        <v>34.998071731585</v>
      </c>
      <c r="AJ331">
        <v>46.965709890287798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-0.16</v>
      </c>
      <c r="AM331" t="s">
        <v>3191</v>
      </c>
      <c r="AN331">
        <v>-12.7</v>
      </c>
      <c r="AO331" t="s">
        <v>3191</v>
      </c>
      <c r="AP331">
        <v>0.24505314523390301</v>
      </c>
      <c r="AQ331">
        <f>(Table2[[#This Row],[Sharpe Ratio]]-AVERAGE(Table2[Sharpe Ratio]))/_xlfn.STDEV.P(Table2[Sharpe Ratio])</f>
        <v>2.1015920067132563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367</v>
      </c>
      <c r="AT331">
        <f>_xlfn.RANK.AVG(Table2[[#This Row],[6M Return vs Nifty Z-Score]],Table2[6M Return vs Nifty Z-Score])</f>
        <v>649</v>
      </c>
      <c r="AU331">
        <f>_xlfn.RANK.AVG(Table2[[#This Row],[Sharpe Ratio Z-Score]],Table2[Sharpe Ratio Z-Score])</f>
        <v>13</v>
      </c>
      <c r="AV331">
        <f>(Table2[[#This Row],[Rank 1Y]]+Table2[[#This Row],[Rank 6M]]+Table2[[#This Row],[Rank Sharpe]])/3</f>
        <v>343</v>
      </c>
    </row>
    <row r="332" spans="1:48" x14ac:dyDescent="0.3">
      <c r="A332" t="s">
        <v>790</v>
      </c>
      <c r="B332" t="s">
        <v>791</v>
      </c>
      <c r="C332" t="s">
        <v>3150</v>
      </c>
      <c r="D332" t="s">
        <v>51</v>
      </c>
      <c r="E332">
        <v>20454.560206079899</v>
      </c>
      <c r="F332">
        <v>1955.2</v>
      </c>
      <c r="G332">
        <v>42.023034843136003</v>
      </c>
      <c r="H332">
        <f>(Table2[[#This Row],[1Y Return vs Nifty]]-AVERAGE(Table2[1Y Return vs Nifty]))/_xlfn.STDEV.P(Table2[1Y Return vs Nifty])</f>
        <v>0.22961778952836384</v>
      </c>
      <c r="I332">
        <v>-16.619613422941701</v>
      </c>
      <c r="J332">
        <f>(Table2[[#This Row],[1M Return vs Nifty]]-AVERAGE(Table2[1M Return vs Nifty]))/_xlfn.STDEV.P(Table2[1M Return vs Nifty])</f>
        <v>-2.0599367365592047</v>
      </c>
      <c r="K332">
        <v>11.5874063755072</v>
      </c>
      <c r="L332">
        <f>(Table2[[#This Row],[6M Return vs Nifty]]-AVERAGE(Table2[6M Return vs Nifty]))/_xlfn.STDEV.P(Table2[6M Return vs Nifty])</f>
        <v>0.18406962306665894</v>
      </c>
      <c r="M332">
        <v>7.5990837983782802</v>
      </c>
      <c r="N332">
        <f>(Table2[[#This Row],[1W Return vs Nifty]]-AVERAGE(Table2[1W Return vs Nifty]))/_xlfn.STDEV.P(Table2[1W Return vs Nifty])</f>
        <v>1.4057083640956889</v>
      </c>
      <c r="O332">
        <v>1976.72</v>
      </c>
      <c r="P332">
        <v>1905.0446904386299</v>
      </c>
      <c r="Q332">
        <v>1620.4606398322801</v>
      </c>
      <c r="R332">
        <v>46.437145212871599</v>
      </c>
      <c r="S332" s="1">
        <f>(Table2[[#This Row],[Close Price]]-Table2[[#This Row],[20D EMA]])/Table2[[#This Row],[20D EMA]]</f>
        <v>-1.0886721437532873E-2</v>
      </c>
      <c r="T332" s="1">
        <f>(Table2[[#This Row],[Close Price]]-Table2[[#This Row],[50D EMA]])/Table2[[#This Row],[50D EMA]]</f>
        <v>2.6327628854639649E-2</v>
      </c>
      <c r="U332" s="1">
        <f>(Table2[[#This Row],[Close Price]]-Table2[[#This Row],[200D EMA]])/Table2[[#This Row],[200D EMA]]</f>
        <v>0.20657049726450988</v>
      </c>
      <c r="V332">
        <v>0.42449751529819602</v>
      </c>
      <c r="W332">
        <v>1930.3</v>
      </c>
      <c r="X332">
        <v>2029.75</v>
      </c>
      <c r="Y332">
        <v>1930.3</v>
      </c>
      <c r="Z332">
        <v>2029.75</v>
      </c>
      <c r="AA332">
        <v>1820</v>
      </c>
      <c r="AB332">
        <v>2120.5</v>
      </c>
      <c r="AC332" s="1">
        <f>(Table2[[#This Row],[Close Price]]/Table2[[#This Row],[Day Low]])-1</f>
        <v>1.2899549292856083E-2</v>
      </c>
      <c r="AD332" s="1">
        <f>(Table2[[#This Row],[Day High]]/Table2[[#This Row],[Close Price]])-1</f>
        <v>3.8129091653027691E-2</v>
      </c>
      <c r="AE332" s="1">
        <f>(Table2[[#This Row],[Close Price]]/Table2[[#This Row],[Current Week Low]])-1</f>
        <v>1.2899549292856083E-2</v>
      </c>
      <c r="AF332" s="1">
        <f>(Table2[[#This Row],[Current Week High]]/Table2[[#This Row],[Close Price]])-1</f>
        <v>3.8129091653027691E-2</v>
      </c>
      <c r="AG332" s="1">
        <f>(Table2[[#This Row],[Close Price]]/Table2[[#This Row],[Current Month Low]])-1</f>
        <v>7.4285714285714288E-2</v>
      </c>
      <c r="AH332" s="1">
        <f>(Table2[[#This Row],[Current Month High]]/Table2[[#This Row],[Close Price]])-1</f>
        <v>8.4543780687397652E-2</v>
      </c>
      <c r="AI332">
        <v>36.2520458265139</v>
      </c>
      <c r="AJ332">
        <v>73.7106303584914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0.15</v>
      </c>
      <c r="AM332" t="s">
        <v>3192</v>
      </c>
      <c r="AN332">
        <v>1.64</v>
      </c>
      <c r="AO332" t="s">
        <v>3192</v>
      </c>
      <c r="AQ332">
        <f>(Table2[[#This Row],[Sharpe Ratio]]-AVERAGE(Table2[Sharpe Ratio]))/_xlfn.STDEV.P(Table2[Sharpe Ratio])</f>
        <v>-0.75587800979545683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-0.99641896966394983</v>
      </c>
      <c r="AS332">
        <f>_xlfn.RANK.AVG(Table2[[#This Row],[1Y Return vs Nifty Z-Score]],Table2[1Y Return vs Nifty Z-Score])</f>
        <v>231</v>
      </c>
      <c r="AT332">
        <f>_xlfn.RANK.AVG(Table2[[#This Row],[6M Return vs Nifty Z-Score]],Table2[6M Return vs Nifty Z-Score])</f>
        <v>254</v>
      </c>
      <c r="AU332">
        <f>_xlfn.RANK.AVG(Table2[[#This Row],[Sharpe Ratio Z-Score]],Table2[Sharpe Ratio Z-Score])</f>
        <v>544.5</v>
      </c>
      <c r="AV332">
        <f>(Table2[[#This Row],[Rank 1Y]]+Table2[[#This Row],[Rank 6M]]+Table2[[#This Row],[Rank Sharpe]])/3</f>
        <v>343.16666666666669</v>
      </c>
    </row>
    <row r="333" spans="1:48" x14ac:dyDescent="0.3">
      <c r="A333" t="s">
        <v>606</v>
      </c>
      <c r="B333" t="s">
        <v>607</v>
      </c>
      <c r="C333" t="s">
        <v>3152</v>
      </c>
      <c r="D333" t="s">
        <v>403</v>
      </c>
      <c r="E333">
        <v>32409.201274380001</v>
      </c>
      <c r="F333">
        <v>510.3</v>
      </c>
      <c r="G333">
        <v>9.2747816698349705</v>
      </c>
      <c r="H333">
        <f>(Table2[[#This Row],[1Y Return vs Nifty]]-AVERAGE(Table2[1Y Return vs Nifty]))/_xlfn.STDEV.P(Table2[1Y Return vs Nifty])</f>
        <v>-0.31124826352778068</v>
      </c>
      <c r="I333">
        <v>1.60723410187169</v>
      </c>
      <c r="J333">
        <f>(Table2[[#This Row],[1M Return vs Nifty]]-AVERAGE(Table2[1M Return vs Nifty]))/_xlfn.STDEV.P(Table2[1M Return vs Nifty])</f>
        <v>1.7401088614991192E-2</v>
      </c>
      <c r="K333">
        <v>-5.5922832743633499</v>
      </c>
      <c r="L333">
        <f>(Table2[[#This Row],[6M Return vs Nifty]]-AVERAGE(Table2[6M Return vs Nifty]))/_xlfn.STDEV.P(Table2[6M Return vs Nifty])</f>
        <v>-0.38312707067645424</v>
      </c>
      <c r="M333">
        <v>1.51893558180183</v>
      </c>
      <c r="N333">
        <f>(Table2[[#This Row],[1W Return vs Nifty]]-AVERAGE(Table2[1W Return vs Nifty]))/_xlfn.STDEV.P(Table2[1W Return vs Nifty])</f>
        <v>0.2411427661924502</v>
      </c>
      <c r="O333">
        <v>514.74</v>
      </c>
      <c r="P333">
        <v>515.57992754045404</v>
      </c>
      <c r="Q333">
        <v>492.05019824735899</v>
      </c>
      <c r="R333">
        <v>46.7155893794923</v>
      </c>
      <c r="S333" s="1">
        <f>(Table2[[#This Row],[Close Price]]-Table2[[#This Row],[20D EMA]])/Table2[[#This Row],[20D EMA]]</f>
        <v>-8.6257139526751316E-3</v>
      </c>
      <c r="T333" s="1">
        <f>(Table2[[#This Row],[Close Price]]-Table2[[#This Row],[50D EMA]])/Table2[[#This Row],[50D EMA]]</f>
        <v>-1.0240754650092047E-2</v>
      </c>
      <c r="U333" s="1">
        <f>(Table2[[#This Row],[Close Price]]-Table2[[#This Row],[200D EMA]])/Table2[[#This Row],[200D EMA]]</f>
        <v>3.708930880964028E-2</v>
      </c>
      <c r="V333">
        <v>0.67648950511887396</v>
      </c>
      <c r="W333">
        <v>502.9</v>
      </c>
      <c r="X333">
        <v>514.4</v>
      </c>
      <c r="Y333">
        <v>502.9</v>
      </c>
      <c r="Z333">
        <v>514.4</v>
      </c>
      <c r="AA333">
        <v>491.4</v>
      </c>
      <c r="AB333">
        <v>552.15</v>
      </c>
      <c r="AC333" s="1">
        <f>(Table2[[#This Row],[Close Price]]/Table2[[#This Row],[Day Low]])-1</f>
        <v>1.4714655000994226E-2</v>
      </c>
      <c r="AD333" s="1">
        <f>(Table2[[#This Row],[Day High]]/Table2[[#This Row],[Close Price]])-1</f>
        <v>8.0344895159709662E-3</v>
      </c>
      <c r="AE333" s="1">
        <f>(Table2[[#This Row],[Close Price]]/Table2[[#This Row],[Current Week Low]])-1</f>
        <v>1.4714655000994226E-2</v>
      </c>
      <c r="AF333" s="1">
        <f>(Table2[[#This Row],[Current Week High]]/Table2[[#This Row],[Close Price]])-1</f>
        <v>8.0344895159709662E-3</v>
      </c>
      <c r="AG333" s="1">
        <f>(Table2[[#This Row],[Close Price]]/Table2[[#This Row],[Current Month Low]])-1</f>
        <v>3.8461538461538547E-2</v>
      </c>
      <c r="AH333" s="1">
        <f>(Table2[[#This Row],[Current Month High]]/Table2[[#This Row],[Close Price]])-1</f>
        <v>8.2010582010581867E-2</v>
      </c>
      <c r="AI333">
        <v>14.6188516558886</v>
      </c>
      <c r="AJ333">
        <v>38.630806845965701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-0.03</v>
      </c>
      <c r="AM333" t="s">
        <v>3191</v>
      </c>
      <c r="AN333">
        <v>-2.95</v>
      </c>
      <c r="AO333" t="s">
        <v>3191</v>
      </c>
      <c r="AP333">
        <v>0.12174499880824501</v>
      </c>
      <c r="AQ333">
        <f>(Table2[[#This Row],[Sharpe Ratio]]-AVERAGE(Table2[Sharpe Ratio]))/_xlfn.STDEV.P(Table2[Sharpe Ratio])</f>
        <v>0.66374336834435621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398</v>
      </c>
      <c r="AT333">
        <f>_xlfn.RANK.AVG(Table2[[#This Row],[6M Return vs Nifty Z-Score]],Table2[6M Return vs Nifty Z-Score])</f>
        <v>459</v>
      </c>
      <c r="AU333">
        <f>_xlfn.RANK.AVG(Table2[[#This Row],[Sharpe Ratio Z-Score]],Table2[Sharpe Ratio Z-Score])</f>
        <v>173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644</v>
      </c>
      <c r="B334" t="s">
        <v>645</v>
      </c>
      <c r="C334" t="s">
        <v>3150</v>
      </c>
      <c r="D334" t="s">
        <v>51</v>
      </c>
      <c r="E334">
        <v>29603.702736840001</v>
      </c>
      <c r="F334">
        <v>1906.05</v>
      </c>
      <c r="G334">
        <v>21.254749821464198</v>
      </c>
      <c r="H334">
        <f>(Table2[[#This Row],[1Y Return vs Nifty]]-AVERAGE(Table2[1Y Return vs Nifty]))/_xlfn.STDEV.P(Table2[1Y Return vs Nifty])</f>
        <v>-0.11338860806399968</v>
      </c>
      <c r="I334">
        <v>2.7347166581323799</v>
      </c>
      <c r="J334">
        <f>(Table2[[#This Row],[1M Return vs Nifty]]-AVERAGE(Table2[1M Return vs Nifty]))/_xlfn.STDEV.P(Table2[1M Return vs Nifty])</f>
        <v>0.14590176094222096</v>
      </c>
      <c r="K334">
        <v>-5.2883800823762597</v>
      </c>
      <c r="L334">
        <f>(Table2[[#This Row],[6M Return vs Nifty]]-AVERAGE(Table2[6M Return vs Nifty]))/_xlfn.STDEV.P(Table2[6M Return vs Nifty])</f>
        <v>-0.37309354334120609</v>
      </c>
      <c r="M334">
        <v>6.0396055646636597</v>
      </c>
      <c r="N334">
        <f>(Table2[[#This Row],[1W Return vs Nifty]]-AVERAGE(Table2[1W Return vs Nifty]))/_xlfn.STDEV.P(Table2[1W Return vs Nifty])</f>
        <v>1.1070125696886319</v>
      </c>
      <c r="O334">
        <v>1856.03</v>
      </c>
      <c r="P334">
        <v>1864.4890012205201</v>
      </c>
      <c r="Q334">
        <v>1751.56860564167</v>
      </c>
      <c r="R334">
        <v>65.014732024138297</v>
      </c>
      <c r="S334" s="1">
        <f>(Table2[[#This Row],[Close Price]]-Table2[[#This Row],[20D EMA]])/Table2[[#This Row],[20D EMA]]</f>
        <v>2.6949995420332638E-2</v>
      </c>
      <c r="T334" s="1">
        <f>(Table2[[#This Row],[Close Price]]-Table2[[#This Row],[50D EMA]])/Table2[[#This Row],[50D EMA]]</f>
        <v>2.2290825396273972E-2</v>
      </c>
      <c r="U334" s="1">
        <f>(Table2[[#This Row],[Close Price]]-Table2[[#This Row],[200D EMA]])/Table2[[#This Row],[200D EMA]]</f>
        <v>8.819602832612837E-2</v>
      </c>
      <c r="V334">
        <v>1.3108907387520901</v>
      </c>
      <c r="W334">
        <v>1881.1</v>
      </c>
      <c r="X334">
        <v>1912.75</v>
      </c>
      <c r="Y334">
        <v>1881.1</v>
      </c>
      <c r="Z334">
        <v>1912.75</v>
      </c>
      <c r="AA334">
        <v>1666</v>
      </c>
      <c r="AB334">
        <v>1932.15</v>
      </c>
      <c r="AC334" s="1">
        <f>(Table2[[#This Row],[Close Price]]/Table2[[#This Row],[Day Low]])-1</f>
        <v>1.3263516027856026E-2</v>
      </c>
      <c r="AD334" s="1">
        <f>(Table2[[#This Row],[Day High]]/Table2[[#This Row],[Close Price]])-1</f>
        <v>3.515122898140266E-3</v>
      </c>
      <c r="AE334" s="1">
        <f>(Table2[[#This Row],[Close Price]]/Table2[[#This Row],[Current Week Low]])-1</f>
        <v>1.3263516027856026E-2</v>
      </c>
      <c r="AF334" s="1">
        <f>(Table2[[#This Row],[Current Week High]]/Table2[[#This Row],[Close Price]])-1</f>
        <v>3.515122898140266E-3</v>
      </c>
      <c r="AG334" s="1">
        <f>(Table2[[#This Row],[Close Price]]/Table2[[#This Row],[Current Month Low]])-1</f>
        <v>0.14408763505402167</v>
      </c>
      <c r="AH334" s="1">
        <f>(Table2[[#This Row],[Current Month High]]/Table2[[#This Row],[Close Price]])-1</f>
        <v>1.3693239946486191E-2</v>
      </c>
      <c r="AI334">
        <v>6.5029773615592399</v>
      </c>
      <c r="AJ334">
        <v>53.164048374784002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-0.06</v>
      </c>
      <c r="AM334" t="s">
        <v>3191</v>
      </c>
      <c r="AN334">
        <v>9.44</v>
      </c>
      <c r="AO334" t="s">
        <v>3192</v>
      </c>
      <c r="AP334">
        <v>9.6395901646959006E-2</v>
      </c>
      <c r="AQ334">
        <f>(Table2[[#This Row],[Sharpe Ratio]]-AVERAGE(Table2[Sharpe Ratio]))/_xlfn.STDEV.P(Table2[Sharpe Ratio])</f>
        <v>0.36815734346472273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329</v>
      </c>
      <c r="AT334">
        <f>_xlfn.RANK.AVG(Table2[[#This Row],[6M Return vs Nifty Z-Score]],Table2[6M Return vs Nifty Z-Score])</f>
        <v>453</v>
      </c>
      <c r="AU334">
        <f>_xlfn.RANK.AVG(Table2[[#This Row],[Sharpe Ratio Z-Score]],Table2[Sharpe Ratio Z-Score])</f>
        <v>248</v>
      </c>
      <c r="AV334">
        <f>(Table2[[#This Row],[Rank 1Y]]+Table2[[#This Row],[Rank 6M]]+Table2[[#This Row],[Rank Sharpe]])/3</f>
        <v>343.33333333333331</v>
      </c>
    </row>
    <row r="335" spans="1:48" x14ac:dyDescent="0.3">
      <c r="A335" t="s">
        <v>1446</v>
      </c>
      <c r="B335" t="s">
        <v>1447</v>
      </c>
      <c r="C335" t="s">
        <v>3153</v>
      </c>
      <c r="D335" t="s">
        <v>1448</v>
      </c>
      <c r="E335">
        <v>7320.3794584249999</v>
      </c>
      <c r="F335">
        <v>359.75</v>
      </c>
      <c r="G335">
        <v>31.2224557308936</v>
      </c>
      <c r="H335">
        <f>(Table2[[#This Row],[1Y Return vs Nifty]]-AVERAGE(Table2[1Y Return vs Nifty]))/_xlfn.STDEV.P(Table2[1Y Return vs Nifty])</f>
        <v>5.1236775913818595E-2</v>
      </c>
      <c r="I335">
        <v>4.9776990496956497E-2</v>
      </c>
      <c r="J335">
        <f>(Table2[[#This Row],[1M Return vs Nifty]]-AVERAGE(Table2[1M Return vs Nifty]))/_xlfn.STDEV.P(Table2[1M Return vs Nifty])</f>
        <v>-0.16010435022410385</v>
      </c>
      <c r="K335">
        <v>-7.8445417347264899</v>
      </c>
      <c r="L335">
        <f>(Table2[[#This Row],[6M Return vs Nifty]]-AVERAGE(Table2[6M Return vs Nifty]))/_xlfn.STDEV.P(Table2[6M Return vs Nifty])</f>
        <v>-0.45748659510375106</v>
      </c>
      <c r="M335">
        <v>-2.8481319000197298</v>
      </c>
      <c r="N335">
        <f>(Table2[[#This Row],[1W Return vs Nifty]]-AVERAGE(Table2[1W Return vs Nifty]))/_xlfn.STDEV.P(Table2[1W Return vs Nifty])</f>
        <v>-0.59530667087652667</v>
      </c>
      <c r="O335">
        <v>380.34</v>
      </c>
      <c r="P335">
        <v>399.86722901332001</v>
      </c>
      <c r="Q335">
        <v>387.86008772162597</v>
      </c>
      <c r="R335">
        <v>28.039523918202001</v>
      </c>
      <c r="S335" s="1">
        <f>(Table2[[#This Row],[Close Price]]-Table2[[#This Row],[20D EMA]])/Table2[[#This Row],[20D EMA]]</f>
        <v>-5.4135773255508168E-2</v>
      </c>
      <c r="T335" s="1">
        <f>(Table2[[#This Row],[Close Price]]-Table2[[#This Row],[50D EMA]])/Table2[[#This Row],[50D EMA]]</f>
        <v>-0.10032637361233637</v>
      </c>
      <c r="U335" s="1">
        <f>(Table2[[#This Row],[Close Price]]-Table2[[#This Row],[200D EMA]])/Table2[[#This Row],[200D EMA]]</f>
        <v>-7.2474814015411351E-2</v>
      </c>
      <c r="V335">
        <v>0.61297579037097705</v>
      </c>
      <c r="W335">
        <v>356.2</v>
      </c>
      <c r="X335">
        <v>373.3</v>
      </c>
      <c r="Y335">
        <v>356.2</v>
      </c>
      <c r="Z335">
        <v>373.3</v>
      </c>
      <c r="AA335">
        <v>356.2</v>
      </c>
      <c r="AB335">
        <v>409.9</v>
      </c>
      <c r="AC335" s="1">
        <f>(Table2[[#This Row],[Close Price]]/Table2[[#This Row],[Day Low]])-1</f>
        <v>9.9663110612016048E-3</v>
      </c>
      <c r="AD335" s="1">
        <f>(Table2[[#This Row],[Day High]]/Table2[[#This Row],[Close Price]])-1</f>
        <v>3.766504517025715E-2</v>
      </c>
      <c r="AE335" s="1">
        <f>(Table2[[#This Row],[Close Price]]/Table2[[#This Row],[Current Week Low]])-1</f>
        <v>9.9663110612016048E-3</v>
      </c>
      <c r="AF335" s="1">
        <f>(Table2[[#This Row],[Current Week High]]/Table2[[#This Row],[Close Price]])-1</f>
        <v>3.766504517025715E-2</v>
      </c>
      <c r="AG335" s="1">
        <f>(Table2[[#This Row],[Close Price]]/Table2[[#This Row],[Current Month Low]])-1</f>
        <v>9.9663110612016048E-3</v>
      </c>
      <c r="AH335" s="1">
        <f>(Table2[[#This Row],[Current Month High]]/Table2[[#This Row],[Close Price]])-1</f>
        <v>0.13940236275191098</v>
      </c>
      <c r="AI335">
        <v>63.446838082001399</v>
      </c>
      <c r="AJ335">
        <v>64.833906071019399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-0.26</v>
      </c>
      <c r="AM335" t="s">
        <v>3191</v>
      </c>
      <c r="AN335">
        <v>-7.98</v>
      </c>
      <c r="AO335" t="s">
        <v>3191</v>
      </c>
      <c r="AP335">
        <v>8.7670480496711001E-2</v>
      </c>
      <c r="AQ335">
        <f>(Table2[[#This Row],[Sharpe Ratio]]-AVERAGE(Table2[Sharpe Ratio]))/_xlfn.STDEV.P(Table2[Sharpe Ratio])</f>
        <v>0.26641357970096252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280</v>
      </c>
      <c r="AT335">
        <f>_xlfn.RANK.AVG(Table2[[#This Row],[6M Return vs Nifty Z-Score]],Table2[6M Return vs Nifty Z-Score])</f>
        <v>477</v>
      </c>
      <c r="AU335">
        <f>_xlfn.RANK.AVG(Table2[[#This Row],[Sharpe Ratio Z-Score]],Table2[Sharpe Ratio Z-Score])</f>
        <v>275</v>
      </c>
      <c r="AV335">
        <f>(Table2[[#This Row],[Rank 1Y]]+Table2[[#This Row],[Rank 6M]]+Table2[[#This Row],[Rank Sharpe]])/3</f>
        <v>344</v>
      </c>
    </row>
    <row r="336" spans="1:48" x14ac:dyDescent="0.3">
      <c r="A336" t="s">
        <v>1377</v>
      </c>
      <c r="B336" t="s">
        <v>1378</v>
      </c>
      <c r="C336" t="s">
        <v>3164</v>
      </c>
      <c r="D336" t="s">
        <v>1379</v>
      </c>
      <c r="E336">
        <v>8063.0082155</v>
      </c>
      <c r="F336">
        <v>655.9</v>
      </c>
      <c r="G336">
        <v>-13.2294607544074</v>
      </c>
      <c r="H336">
        <f>(Table2[[#This Row],[1Y Return vs Nifty]]-AVERAGE(Table2[1Y Return vs Nifty]))/_xlfn.STDEV.P(Table2[1Y Return vs Nifty])</f>
        <v>-0.68292551643670873</v>
      </c>
      <c r="I336">
        <v>2.62859475261825</v>
      </c>
      <c r="J336">
        <f>(Table2[[#This Row],[1M Return vs Nifty]]-AVERAGE(Table2[1M Return vs Nifty]))/_xlfn.STDEV.P(Table2[1M Return vs Nifty])</f>
        <v>0.1338069075615719</v>
      </c>
      <c r="K336">
        <v>3.89762177081698</v>
      </c>
      <c r="L336">
        <f>(Table2[[#This Row],[6M Return vs Nifty]]-AVERAGE(Table2[6M Return vs Nifty]))/_xlfn.STDEV.P(Table2[6M Return vs Nifty])</f>
        <v>-6.9812751543632715E-2</v>
      </c>
      <c r="M336">
        <v>6.9893474122230597</v>
      </c>
      <c r="N336">
        <f>(Table2[[#This Row],[1W Return vs Nifty]]-AVERAGE(Table2[1W Return vs Nifty]))/_xlfn.STDEV.P(Table2[1W Return vs Nifty])</f>
        <v>1.2889220632008667</v>
      </c>
      <c r="O336">
        <v>651.64</v>
      </c>
      <c r="P336">
        <v>651.89298291468697</v>
      </c>
      <c r="Q336">
        <v>592.80662782008505</v>
      </c>
      <c r="R336">
        <v>52.722117637074497</v>
      </c>
      <c r="S336" s="1">
        <f>(Table2[[#This Row],[Close Price]]-Table2[[#This Row],[20D EMA]])/Table2[[#This Row],[20D EMA]]</f>
        <v>6.5373519120986911E-3</v>
      </c>
      <c r="T336" s="1">
        <f>(Table2[[#This Row],[Close Price]]-Table2[[#This Row],[50D EMA]])/Table2[[#This Row],[50D EMA]]</f>
        <v>6.1467406312569655E-3</v>
      </c>
      <c r="U336" s="1">
        <f>(Table2[[#This Row],[Close Price]]-Table2[[#This Row],[200D EMA]])/Table2[[#This Row],[200D EMA]]</f>
        <v>0.1064316241063748</v>
      </c>
      <c r="V336">
        <v>0.55820277856439104</v>
      </c>
      <c r="W336">
        <v>650.5</v>
      </c>
      <c r="X336">
        <v>692</v>
      </c>
      <c r="Y336">
        <v>650.5</v>
      </c>
      <c r="Z336">
        <v>692</v>
      </c>
      <c r="AA336">
        <v>605.4</v>
      </c>
      <c r="AB336">
        <v>692</v>
      </c>
      <c r="AC336" s="1">
        <f>(Table2[[#This Row],[Close Price]]/Table2[[#This Row],[Day Low]])-1</f>
        <v>8.3013066871637786E-3</v>
      </c>
      <c r="AD336" s="1">
        <f>(Table2[[#This Row],[Day High]]/Table2[[#This Row],[Close Price]])-1</f>
        <v>5.5038877877725323E-2</v>
      </c>
      <c r="AE336" s="1">
        <f>(Table2[[#This Row],[Close Price]]/Table2[[#This Row],[Current Week Low]])-1</f>
        <v>8.3013066871637786E-3</v>
      </c>
      <c r="AF336" s="1">
        <f>(Table2[[#This Row],[Current Week High]]/Table2[[#This Row],[Close Price]])-1</f>
        <v>5.5038877877725323E-2</v>
      </c>
      <c r="AG336" s="1">
        <f>(Table2[[#This Row],[Close Price]]/Table2[[#This Row],[Current Month Low]])-1</f>
        <v>8.3415923356458643E-2</v>
      </c>
      <c r="AH336" s="1">
        <f>(Table2[[#This Row],[Current Month High]]/Table2[[#This Row],[Close Price]])-1</f>
        <v>5.5038877877725323E-2</v>
      </c>
      <c r="AI336">
        <v>17.1520048787924</v>
      </c>
      <c r="AJ336">
        <v>61.174591473153903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-0.03</v>
      </c>
      <c r="AM336" t="s">
        <v>3191</v>
      </c>
      <c r="AN336">
        <v>5.61</v>
      </c>
      <c r="AO336" t="s">
        <v>3192</v>
      </c>
      <c r="AP336">
        <v>0.13798433839874899</v>
      </c>
      <c r="AQ336">
        <f>(Table2[[#This Row],[Sharpe Ratio]]-AVERAGE(Table2[Sharpe Ratio]))/_xlfn.STDEV.P(Table2[Sharpe Ratio])</f>
        <v>0.85310403100174015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556</v>
      </c>
      <c r="AT336">
        <f>_xlfn.RANK.AVG(Table2[[#This Row],[6M Return vs Nifty Z-Score]],Table2[6M Return vs Nifty Z-Score])</f>
        <v>344</v>
      </c>
      <c r="AU336">
        <f>_xlfn.RANK.AVG(Table2[[#This Row],[Sharpe Ratio Z-Score]],Table2[Sharpe Ratio Z-Score])</f>
        <v>134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287</v>
      </c>
      <c r="B337" t="s">
        <v>288</v>
      </c>
      <c r="C337" t="s">
        <v>3153</v>
      </c>
      <c r="D337" t="s">
        <v>117</v>
      </c>
      <c r="E337">
        <v>96012.807871109995</v>
      </c>
      <c r="F337">
        <v>948.95</v>
      </c>
      <c r="G337">
        <v>21.4334757259155</v>
      </c>
      <c r="H337">
        <f>(Table2[[#This Row],[1Y Return vs Nifty]]-AVERAGE(Table2[1Y Return vs Nifty]))/_xlfn.STDEV.P(Table2[1Y Return vs Nifty])</f>
        <v>-0.11043679338222376</v>
      </c>
      <c r="I337">
        <v>-1.05984870375492</v>
      </c>
      <c r="J337">
        <f>(Table2[[#This Row],[1M Return vs Nifty]]-AVERAGE(Table2[1M Return vs Nifty]))/_xlfn.STDEV.P(Table2[1M Return vs Nifty])</f>
        <v>-0.28656985246285155</v>
      </c>
      <c r="K337">
        <v>-8.4828237054887392</v>
      </c>
      <c r="L337">
        <f>(Table2[[#This Row],[6M Return vs Nifty]]-AVERAGE(Table2[6M Return vs Nifty]))/_xlfn.STDEV.P(Table2[6M Return vs Nifty])</f>
        <v>-0.47855981766309535</v>
      </c>
      <c r="M337">
        <v>-3.6137543913136598</v>
      </c>
      <c r="N337">
        <f>(Table2[[#This Row],[1W Return vs Nifty]]-AVERAGE(Table2[1W Return vs Nifty]))/_xlfn.STDEV.P(Table2[1W Return vs Nifty])</f>
        <v>-0.7419507299655872</v>
      </c>
      <c r="O337">
        <v>985.77</v>
      </c>
      <c r="P337">
        <v>988.10005019210303</v>
      </c>
      <c r="Q337">
        <v>915.16379160868905</v>
      </c>
      <c r="R337">
        <v>37.333831071180299</v>
      </c>
      <c r="S337" s="1">
        <f>(Table2[[#This Row],[Close Price]]-Table2[[#This Row],[20D EMA]])/Table2[[#This Row],[20D EMA]]</f>
        <v>-3.7351512015987437E-2</v>
      </c>
      <c r="T337" s="1">
        <f>(Table2[[#This Row],[Close Price]]-Table2[[#This Row],[50D EMA]])/Table2[[#This Row],[50D EMA]]</f>
        <v>-3.9621544583963497E-2</v>
      </c>
      <c r="U337" s="1">
        <f>(Table2[[#This Row],[Close Price]]-Table2[[#This Row],[200D EMA]])/Table2[[#This Row],[200D EMA]]</f>
        <v>3.6918209287892689E-2</v>
      </c>
      <c r="V337">
        <v>1.40415216084369</v>
      </c>
      <c r="W337">
        <v>946</v>
      </c>
      <c r="X337">
        <v>973.65</v>
      </c>
      <c r="Y337">
        <v>946</v>
      </c>
      <c r="Z337">
        <v>973.65</v>
      </c>
      <c r="AA337">
        <v>915</v>
      </c>
      <c r="AB337">
        <v>1069</v>
      </c>
      <c r="AC337" s="1">
        <f>(Table2[[#This Row],[Close Price]]/Table2[[#This Row],[Day Low]])-1</f>
        <v>3.1183932346723342E-3</v>
      </c>
      <c r="AD337" s="1">
        <f>(Table2[[#This Row],[Day High]]/Table2[[#This Row],[Close Price]])-1</f>
        <v>2.6028768639021926E-2</v>
      </c>
      <c r="AE337" s="1">
        <f>(Table2[[#This Row],[Close Price]]/Table2[[#This Row],[Current Week Low]])-1</f>
        <v>3.1183932346723342E-3</v>
      </c>
      <c r="AF337" s="1">
        <f>(Table2[[#This Row],[Current Week High]]/Table2[[#This Row],[Close Price]])-1</f>
        <v>2.6028768639021926E-2</v>
      </c>
      <c r="AG337" s="1">
        <f>(Table2[[#This Row],[Close Price]]/Table2[[#This Row],[Current Month Low]])-1</f>
        <v>3.7103825136612034E-2</v>
      </c>
      <c r="AH337" s="1">
        <f>(Table2[[#This Row],[Current Month High]]/Table2[[#This Row],[Close Price]])-1</f>
        <v>0.1265082459560567</v>
      </c>
      <c r="AI337">
        <v>15.601454238895601</v>
      </c>
      <c r="AJ337">
        <v>63.161966987620303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-0.04</v>
      </c>
      <c r="AM337" t="s">
        <v>3191</v>
      </c>
      <c r="AN337">
        <v>-9.7100000000000009</v>
      </c>
      <c r="AO337" t="s">
        <v>3191</v>
      </c>
      <c r="AP337">
        <v>0.10182886208447001</v>
      </c>
      <c r="AQ337">
        <f>(Table2[[#This Row],[Sharpe Ratio]]-AVERAGE(Table2[Sharpe Ratio]))/_xlfn.STDEV.P(Table2[Sharpe Ratio])</f>
        <v>0.43150899535332671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326</v>
      </c>
      <c r="AT337">
        <f>_xlfn.RANK.AVG(Table2[[#This Row],[6M Return vs Nifty Z-Score]],Table2[6M Return vs Nifty Z-Score])</f>
        <v>484</v>
      </c>
      <c r="AU337">
        <f>_xlfn.RANK.AVG(Table2[[#This Row],[Sharpe Ratio Z-Score]],Table2[Sharpe Ratio Z-Score])</f>
        <v>225</v>
      </c>
      <c r="AV337">
        <f>(Table2[[#This Row],[Rank 1Y]]+Table2[[#This Row],[Rank 6M]]+Table2[[#This Row],[Rank Sharpe]])/3</f>
        <v>345</v>
      </c>
    </row>
    <row r="338" spans="1:48" x14ac:dyDescent="0.3">
      <c r="A338" t="s">
        <v>728</v>
      </c>
      <c r="B338" t="s">
        <v>729</v>
      </c>
      <c r="C338" t="s">
        <v>3146</v>
      </c>
      <c r="D338" t="s">
        <v>592</v>
      </c>
      <c r="E338">
        <v>23778.21929501</v>
      </c>
      <c r="F338">
        <v>915.1</v>
      </c>
      <c r="G338">
        <v>1.17184621077617</v>
      </c>
      <c r="H338">
        <f>(Table2[[#This Row],[1Y Return vs Nifty]]-AVERAGE(Table2[1Y Return vs Nifty]))/_xlfn.STDEV.P(Table2[1Y Return vs Nifty])</f>
        <v>-0.44507533200430199</v>
      </c>
      <c r="I338">
        <v>-4.1924542222289798</v>
      </c>
      <c r="J338">
        <f>(Table2[[#This Row],[1M Return vs Nifty]]-AVERAGE(Table2[1M Return vs Nifty]))/_xlfn.STDEV.P(Table2[1M Return vs Nifty])</f>
        <v>-0.64359703042198746</v>
      </c>
      <c r="K338">
        <v>6.9658819457676504</v>
      </c>
      <c r="L338">
        <f>(Table2[[#This Row],[6M Return vs Nifty]]-AVERAGE(Table2[6M Return vs Nifty]))/_xlfn.STDEV.P(Table2[6M Return vs Nifty])</f>
        <v>3.1487508370480435E-2</v>
      </c>
      <c r="M338">
        <v>-2.99222965829511</v>
      </c>
      <c r="N338">
        <f>(Table2[[#This Row],[1W Return vs Nifty]]-AVERAGE(Table2[1W Return vs Nifty]))/_xlfn.STDEV.P(Table2[1W Return vs Nifty])</f>
        <v>-0.62290653950554742</v>
      </c>
      <c r="O338">
        <v>962.09</v>
      </c>
      <c r="P338">
        <v>945.48411102387195</v>
      </c>
      <c r="Q338">
        <v>829.45298980682196</v>
      </c>
      <c r="R338">
        <v>28.633445001657499</v>
      </c>
      <c r="S338" s="1">
        <f>(Table2[[#This Row],[Close Price]]-Table2[[#This Row],[20D EMA]])/Table2[[#This Row],[20D EMA]]</f>
        <v>-4.8841584467149653E-2</v>
      </c>
      <c r="T338" s="1">
        <f>(Table2[[#This Row],[Close Price]]-Table2[[#This Row],[50D EMA]])/Table2[[#This Row],[50D EMA]]</f>
        <v>-3.2136035571204619E-2</v>
      </c>
      <c r="U338" s="1">
        <f>(Table2[[#This Row],[Close Price]]-Table2[[#This Row],[200D EMA]])/Table2[[#This Row],[200D EMA]]</f>
        <v>0.10325722041598173</v>
      </c>
      <c r="V338">
        <v>0.40346415034788102</v>
      </c>
      <c r="W338">
        <v>913.25</v>
      </c>
      <c r="X338">
        <v>941.8</v>
      </c>
      <c r="Y338">
        <v>913.25</v>
      </c>
      <c r="Z338">
        <v>941.8</v>
      </c>
      <c r="AA338">
        <v>895.1</v>
      </c>
      <c r="AB338">
        <v>1014.4</v>
      </c>
      <c r="AC338" s="1">
        <f>(Table2[[#This Row],[Close Price]]/Table2[[#This Row],[Day Low]])-1</f>
        <v>2.0257322748427065E-3</v>
      </c>
      <c r="AD338" s="1">
        <f>(Table2[[#This Row],[Day High]]/Table2[[#This Row],[Close Price]])-1</f>
        <v>2.9177139110479589E-2</v>
      </c>
      <c r="AE338" s="1">
        <f>(Table2[[#This Row],[Close Price]]/Table2[[#This Row],[Current Week Low]])-1</f>
        <v>2.0257322748427065E-3</v>
      </c>
      <c r="AF338" s="1">
        <f>(Table2[[#This Row],[Current Week High]]/Table2[[#This Row],[Close Price]])-1</f>
        <v>2.9177139110479589E-2</v>
      </c>
      <c r="AG338" s="1">
        <f>(Table2[[#This Row],[Close Price]]/Table2[[#This Row],[Current Month Low]])-1</f>
        <v>2.2343872193051117E-2</v>
      </c>
      <c r="AH338" s="1">
        <f>(Table2[[#This Row],[Current Month High]]/Table2[[#This Row],[Close Price]])-1</f>
        <v>0.10851273084908741</v>
      </c>
      <c r="AI338">
        <v>31.373620369358498</v>
      </c>
      <c r="AJ338">
        <v>51.506622516556199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0.11</v>
      </c>
      <c r="AM338" t="s">
        <v>3192</v>
      </c>
      <c r="AN338">
        <v>-2.52</v>
      </c>
      <c r="AO338" t="s">
        <v>3191</v>
      </c>
      <c r="AP338">
        <v>8.9587445528212004E-2</v>
      </c>
      <c r="AQ338">
        <f>(Table2[[#This Row],[Sharpe Ratio]]-AVERAGE(Table2[Sharpe Ratio]))/_xlfn.STDEV.P(Table2[Sharpe Ratio])</f>
        <v>0.28876656804959755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-1.391324825511759</v>
      </c>
      <c r="AS338">
        <f>_xlfn.RANK.AVG(Table2[[#This Row],[1Y Return vs Nifty Z-Score]],Table2[1Y Return vs Nifty Z-Score])</f>
        <v>459</v>
      </c>
      <c r="AT338">
        <f>_xlfn.RANK.AVG(Table2[[#This Row],[6M Return vs Nifty Z-Score]],Table2[6M Return vs Nifty Z-Score])</f>
        <v>307</v>
      </c>
      <c r="AU338">
        <f>_xlfn.RANK.AVG(Table2[[#This Row],[Sharpe Ratio Z-Score]],Table2[Sharpe Ratio Z-Score])</f>
        <v>269</v>
      </c>
      <c r="AV338">
        <f>(Table2[[#This Row],[Rank 1Y]]+Table2[[#This Row],[Rank 6M]]+Table2[[#This Row],[Rank Sharpe]])/3</f>
        <v>345</v>
      </c>
    </row>
    <row r="339" spans="1:48" x14ac:dyDescent="0.3">
      <c r="A339" t="s">
        <v>1267</v>
      </c>
      <c r="B339" t="s">
        <v>1268</v>
      </c>
      <c r="C339" t="s">
        <v>3160</v>
      </c>
      <c r="D339" t="s">
        <v>406</v>
      </c>
      <c r="E339">
        <v>9226.9834725000001</v>
      </c>
      <c r="F339">
        <v>167.25</v>
      </c>
      <c r="G339">
        <v>8.1282225734251199</v>
      </c>
      <c r="H339">
        <f>(Table2[[#This Row],[1Y Return vs Nifty]]-AVERAGE(Table2[1Y Return vs Nifty]))/_xlfn.STDEV.P(Table2[1Y Return vs Nifty])</f>
        <v>-0.33018469014538115</v>
      </c>
      <c r="I339">
        <v>-3.3325704382281902</v>
      </c>
      <c r="J339">
        <f>(Table2[[#This Row],[1M Return vs Nifty]]-AVERAGE(Table2[1M Return vs Nifty]))/_xlfn.STDEV.P(Table2[1M Return vs Nifty])</f>
        <v>-0.54559494271444542</v>
      </c>
      <c r="K339">
        <v>3.5705631772039901</v>
      </c>
      <c r="L339">
        <f>(Table2[[#This Row],[6M Return vs Nifty]]-AVERAGE(Table2[6M Return vs Nifty]))/_xlfn.STDEV.P(Table2[6M Return vs Nifty])</f>
        <v>-8.0610766917499396E-2</v>
      </c>
      <c r="M339">
        <v>-2.91924846803269</v>
      </c>
      <c r="N339">
        <f>(Table2[[#This Row],[1W Return vs Nifty]]-AVERAGE(Table2[1W Return vs Nifty]))/_xlfn.STDEV.P(Table2[1W Return vs Nifty])</f>
        <v>-0.60892803430366249</v>
      </c>
      <c r="O339">
        <v>177.8</v>
      </c>
      <c r="P339">
        <v>184.77581224399901</v>
      </c>
      <c r="Q339">
        <v>172.22371844162001</v>
      </c>
      <c r="R339">
        <v>30.736666050890399</v>
      </c>
      <c r="S339" s="1">
        <f>(Table2[[#This Row],[Close Price]]-Table2[[#This Row],[20D EMA]])/Table2[[#This Row],[20D EMA]]</f>
        <v>-5.9336332958380263E-2</v>
      </c>
      <c r="T339" s="1">
        <f>(Table2[[#This Row],[Close Price]]-Table2[[#This Row],[50D EMA]])/Table2[[#This Row],[50D EMA]]</f>
        <v>-9.4849060768061655E-2</v>
      </c>
      <c r="U339" s="1">
        <f>(Table2[[#This Row],[Close Price]]-Table2[[#This Row],[200D EMA]])/Table2[[#This Row],[200D EMA]]</f>
        <v>-2.887940457113047E-2</v>
      </c>
      <c r="V339">
        <v>0.54157784328911796</v>
      </c>
      <c r="W339">
        <v>166</v>
      </c>
      <c r="X339">
        <v>173.85</v>
      </c>
      <c r="Y339">
        <v>166</v>
      </c>
      <c r="Z339">
        <v>173.85</v>
      </c>
      <c r="AA339">
        <v>162.51</v>
      </c>
      <c r="AB339">
        <v>189.3</v>
      </c>
      <c r="AC339" s="1">
        <f>(Table2[[#This Row],[Close Price]]/Table2[[#This Row],[Day Low]])-1</f>
        <v>7.5301204819278045E-3</v>
      </c>
      <c r="AD339" s="1">
        <f>(Table2[[#This Row],[Day High]]/Table2[[#This Row],[Close Price]])-1</f>
        <v>3.9461883408071774E-2</v>
      </c>
      <c r="AE339" s="1">
        <f>(Table2[[#This Row],[Close Price]]/Table2[[#This Row],[Current Week Low]])-1</f>
        <v>7.5301204819278045E-3</v>
      </c>
      <c r="AF339" s="1">
        <f>(Table2[[#This Row],[Current Week High]]/Table2[[#This Row],[Close Price]])-1</f>
        <v>3.9461883408071774E-2</v>
      </c>
      <c r="AG339" s="1">
        <f>(Table2[[#This Row],[Close Price]]/Table2[[#This Row],[Current Month Low]])-1</f>
        <v>2.9167435850101509E-2</v>
      </c>
      <c r="AH339" s="1">
        <f>(Table2[[#This Row],[Current Month High]]/Table2[[#This Row],[Close Price]])-1</f>
        <v>0.13183856502242164</v>
      </c>
      <c r="AI339">
        <v>46.487294469357202</v>
      </c>
      <c r="AJ339">
        <v>42.219387755101998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-0.18</v>
      </c>
      <c r="AM339" t="s">
        <v>3191</v>
      </c>
      <c r="AN339">
        <v>-7.51</v>
      </c>
      <c r="AO339" t="s">
        <v>3191</v>
      </c>
      <c r="AP339">
        <v>8.4542294150523001E-2</v>
      </c>
      <c r="AQ339">
        <f>(Table2[[#This Row],[Sharpe Ratio]]-AVERAGE(Table2[Sharpe Ratio]))/_xlfn.STDEV.P(Table2[Sharpe Ratio])</f>
        <v>0.22993700772408718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405</v>
      </c>
      <c r="AT339">
        <f>_xlfn.RANK.AVG(Table2[[#This Row],[6M Return vs Nifty Z-Score]],Table2[6M Return vs Nifty Z-Score])</f>
        <v>346</v>
      </c>
      <c r="AU339">
        <f>_xlfn.RANK.AVG(Table2[[#This Row],[Sharpe Ratio Z-Score]],Table2[Sharpe Ratio Z-Score])</f>
        <v>284</v>
      </c>
      <c r="AV339">
        <f>(Table2[[#This Row],[Rank 1Y]]+Table2[[#This Row],[Rank 6M]]+Table2[[#This Row],[Rank Sharpe]])/3</f>
        <v>345</v>
      </c>
    </row>
    <row r="340" spans="1:48" x14ac:dyDescent="0.3">
      <c r="A340" t="s">
        <v>585</v>
      </c>
      <c r="B340" t="s">
        <v>586</v>
      </c>
      <c r="C340" t="s">
        <v>3152</v>
      </c>
      <c r="D340" t="s">
        <v>188</v>
      </c>
      <c r="E340">
        <v>33560.748904319997</v>
      </c>
      <c r="F340">
        <v>2385.9</v>
      </c>
      <c r="G340">
        <v>20.2728238347961</v>
      </c>
      <c r="H340">
        <f>(Table2[[#This Row],[1Y Return vs Nifty]]-AVERAGE(Table2[1Y Return vs Nifty]))/_xlfn.STDEV.P(Table2[1Y Return vs Nifty])</f>
        <v>-0.12960597483443317</v>
      </c>
      <c r="I340">
        <v>2.51472325018934</v>
      </c>
      <c r="J340">
        <f>(Table2[[#This Row],[1M Return vs Nifty]]-AVERAGE(Table2[1M Return vs Nifty]))/_xlfn.STDEV.P(Table2[1M Return vs Nifty])</f>
        <v>0.12082882241091929</v>
      </c>
      <c r="K340">
        <v>17.213432648085199</v>
      </c>
      <c r="L340">
        <f>(Table2[[#This Row],[6M Return vs Nifty]]-AVERAGE(Table2[6M Return vs Nifty]))/_xlfn.STDEV.P(Table2[6M Return vs Nifty])</f>
        <v>0.36981590636707795</v>
      </c>
      <c r="M340">
        <v>3.3285954675549401</v>
      </c>
      <c r="N340">
        <f>(Table2[[#This Row],[1W Return vs Nifty]]-AVERAGE(Table2[1W Return vs Nifty]))/_xlfn.STDEV.P(Table2[1W Return vs Nifty])</f>
        <v>0.58775728475105027</v>
      </c>
      <c r="O340">
        <v>2372.42</v>
      </c>
      <c r="P340">
        <v>2416.2573529890301</v>
      </c>
      <c r="Q340">
        <v>2236.0707784701399</v>
      </c>
      <c r="R340">
        <v>54.604859988766997</v>
      </c>
      <c r="S340" s="1">
        <f>(Table2[[#This Row],[Close Price]]-Table2[[#This Row],[20D EMA]])/Table2[[#This Row],[20D EMA]]</f>
        <v>5.6819618785881156E-3</v>
      </c>
      <c r="T340" s="1">
        <f>(Table2[[#This Row],[Close Price]]-Table2[[#This Row],[50D EMA]])/Table2[[#This Row],[50D EMA]]</f>
        <v>-1.2563791249916511E-2</v>
      </c>
      <c r="U340" s="1">
        <f>(Table2[[#This Row],[Close Price]]-Table2[[#This Row],[200D EMA]])/Table2[[#This Row],[200D EMA]]</f>
        <v>6.7005580937992207E-2</v>
      </c>
      <c r="V340">
        <v>1.1494042602540799</v>
      </c>
      <c r="W340">
        <v>2353.4</v>
      </c>
      <c r="X340">
        <v>2403.1999999999998</v>
      </c>
      <c r="Y340">
        <v>2353.4</v>
      </c>
      <c r="Z340">
        <v>2403.1999999999998</v>
      </c>
      <c r="AA340">
        <v>2158.25</v>
      </c>
      <c r="AB340">
        <v>2459</v>
      </c>
      <c r="AC340" s="1">
        <f>(Table2[[#This Row],[Close Price]]/Table2[[#This Row],[Day Low]])-1</f>
        <v>1.3809807087617809E-2</v>
      </c>
      <c r="AD340" s="1">
        <f>(Table2[[#This Row],[Day High]]/Table2[[#This Row],[Close Price]])-1</f>
        <v>7.2509325621357146E-3</v>
      </c>
      <c r="AE340" s="1">
        <f>(Table2[[#This Row],[Close Price]]/Table2[[#This Row],[Current Week Low]])-1</f>
        <v>1.3809807087617809E-2</v>
      </c>
      <c r="AF340" s="1">
        <f>(Table2[[#This Row],[Current Week High]]/Table2[[#This Row],[Close Price]])-1</f>
        <v>7.2509325621357146E-3</v>
      </c>
      <c r="AG340" s="1">
        <f>(Table2[[#This Row],[Close Price]]/Table2[[#This Row],[Current Month Low]])-1</f>
        <v>0.10547897602224032</v>
      </c>
      <c r="AH340" s="1">
        <f>(Table2[[#This Row],[Current Month High]]/Table2[[#This Row],[Close Price]])-1</f>
        <v>3.0638333542897911E-2</v>
      </c>
      <c r="AI340">
        <v>28.307976025818299</v>
      </c>
      <c r="AJ340">
        <v>53.006060217398201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-0.03</v>
      </c>
      <c r="AM340" t="s">
        <v>3191</v>
      </c>
      <c r="AN340">
        <v>2.09</v>
      </c>
      <c r="AO340" t="s">
        <v>3192</v>
      </c>
      <c r="AP340">
        <v>9.2435183731920008E-3</v>
      </c>
      <c r="AQ340">
        <f>(Table2[[#This Row],[Sharpe Ratio]]-AVERAGE(Table2[Sharpe Ratio]))/_xlfn.STDEV.P(Table2[Sharpe Ratio])</f>
        <v>-0.64809291455322982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335</v>
      </c>
      <c r="AT340">
        <f>_xlfn.RANK.AVG(Table2[[#This Row],[6M Return vs Nifty Z-Score]],Table2[6M Return vs Nifty Z-Score])</f>
        <v>202</v>
      </c>
      <c r="AU340">
        <f>_xlfn.RANK.AVG(Table2[[#This Row],[Sharpe Ratio Z-Score]],Table2[Sharpe Ratio Z-Score])</f>
        <v>500</v>
      </c>
      <c r="AV340">
        <f>(Table2[[#This Row],[Rank 1Y]]+Table2[[#This Row],[Rank 6M]]+Table2[[#This Row],[Rank Sharpe]])/3</f>
        <v>345.66666666666669</v>
      </c>
    </row>
    <row r="341" spans="1:48" x14ac:dyDescent="0.3">
      <c r="A341" t="s">
        <v>926</v>
      </c>
      <c r="B341" t="s">
        <v>927</v>
      </c>
      <c r="C341" t="s">
        <v>3162</v>
      </c>
      <c r="D341" t="s">
        <v>589</v>
      </c>
      <c r="E341">
        <v>16320.13276959</v>
      </c>
      <c r="F341">
        <v>520.65</v>
      </c>
      <c r="G341">
        <v>44.856502738084203</v>
      </c>
      <c r="H341">
        <f>(Table2[[#This Row],[1Y Return vs Nifty]]-AVERAGE(Table2[1Y Return vs Nifty]))/_xlfn.STDEV.P(Table2[1Y Return vs Nifty])</f>
        <v>0.27641499085363552</v>
      </c>
      <c r="I341">
        <v>-6.5501736440358602</v>
      </c>
      <c r="J341">
        <f>(Table2[[#This Row],[1M Return vs Nifty]]-AVERAGE(Table2[1M Return vs Nifty]))/_xlfn.STDEV.P(Table2[1M Return vs Nifty])</f>
        <v>-0.91230941907831453</v>
      </c>
      <c r="K341">
        <v>-28.241717921139902</v>
      </c>
      <c r="L341">
        <f>(Table2[[#This Row],[6M Return vs Nifty]]-AVERAGE(Table2[6M Return vs Nifty]))/_xlfn.STDEV.P(Table2[6M Return vs Nifty])</f>
        <v>-1.1309103373490963</v>
      </c>
      <c r="M341">
        <v>-4.0049535235233398</v>
      </c>
      <c r="N341">
        <f>(Table2[[#This Row],[1W Return vs Nifty]]-AVERAGE(Table2[1W Return vs Nifty]))/_xlfn.STDEV.P(Table2[1W Return vs Nifty])</f>
        <v>-0.81687933944568891</v>
      </c>
      <c r="O341">
        <v>562.67999999999995</v>
      </c>
      <c r="P341">
        <v>598.50700281692195</v>
      </c>
      <c r="Q341">
        <v>588.39489427151796</v>
      </c>
      <c r="R341">
        <v>27.258614059178999</v>
      </c>
      <c r="S341" s="1">
        <f>(Table2[[#This Row],[Close Price]]-Table2[[#This Row],[20D EMA]])/Table2[[#This Row],[20D EMA]]</f>
        <v>-7.4696097248880322E-2</v>
      </c>
      <c r="T341" s="1">
        <f>(Table2[[#This Row],[Close Price]]-Table2[[#This Row],[50D EMA]])/Table2[[#This Row],[50D EMA]]</f>
        <v>-0.13008536650445468</v>
      </c>
      <c r="U341" s="1">
        <f>(Table2[[#This Row],[Close Price]]-Table2[[#This Row],[200D EMA]])/Table2[[#This Row],[200D EMA]]</f>
        <v>-0.11513508178107462</v>
      </c>
      <c r="V341">
        <v>0.65521552951255202</v>
      </c>
      <c r="W341">
        <v>518.65</v>
      </c>
      <c r="X341">
        <v>543.20000000000005</v>
      </c>
      <c r="Y341">
        <v>518.65</v>
      </c>
      <c r="Z341">
        <v>543.20000000000005</v>
      </c>
      <c r="AA341">
        <v>509.55</v>
      </c>
      <c r="AB341">
        <v>589.04999999999995</v>
      </c>
      <c r="AC341" s="1">
        <f>(Table2[[#This Row],[Close Price]]/Table2[[#This Row],[Day Low]])-1</f>
        <v>3.8561650438637685E-3</v>
      </c>
      <c r="AD341" s="1">
        <f>(Table2[[#This Row],[Day High]]/Table2[[#This Row],[Close Price]])-1</f>
        <v>4.3311245558436795E-2</v>
      </c>
      <c r="AE341" s="1">
        <f>(Table2[[#This Row],[Close Price]]/Table2[[#This Row],[Current Week Low]])-1</f>
        <v>3.8561650438637685E-3</v>
      </c>
      <c r="AF341" s="1">
        <f>(Table2[[#This Row],[Current Week High]]/Table2[[#This Row],[Close Price]])-1</f>
        <v>4.3311245558436795E-2</v>
      </c>
      <c r="AG341" s="1">
        <f>(Table2[[#This Row],[Close Price]]/Table2[[#This Row],[Current Month Low]])-1</f>
        <v>2.1783926994406677E-2</v>
      </c>
      <c r="AH341" s="1">
        <f>(Table2[[#This Row],[Current Month High]]/Table2[[#This Row],[Close Price]])-1</f>
        <v>0.13137424373379436</v>
      </c>
      <c r="AI341">
        <v>50.2448861999423</v>
      </c>
      <c r="AJ341">
        <v>76.312224856078501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-0.3</v>
      </c>
      <c r="AM341" t="s">
        <v>3191</v>
      </c>
      <c r="AN341">
        <v>-6.91</v>
      </c>
      <c r="AO341" t="s">
        <v>3191</v>
      </c>
      <c r="AP341">
        <v>0.13331953552840101</v>
      </c>
      <c r="AQ341">
        <f>(Table2[[#This Row],[Sharpe Ratio]]-AVERAGE(Table2[Sharpe Ratio]))/_xlfn.STDEV.P(Table2[Sharpe Ratio])</f>
        <v>0.79870956762025558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218</v>
      </c>
      <c r="AT341">
        <f>_xlfn.RANK.AVG(Table2[[#This Row],[6M Return vs Nifty Z-Score]],Table2[6M Return vs Nifty Z-Score])</f>
        <v>679</v>
      </c>
      <c r="AU341">
        <f>_xlfn.RANK.AVG(Table2[[#This Row],[Sharpe Ratio Z-Score]],Table2[Sharpe Ratio Z-Score])</f>
        <v>146</v>
      </c>
      <c r="AV341">
        <f>(Table2[[#This Row],[Rank 1Y]]+Table2[[#This Row],[Rank 6M]]+Table2[[#This Row],[Rank Sharpe]])/3</f>
        <v>347.66666666666669</v>
      </c>
    </row>
    <row r="342" spans="1:48" x14ac:dyDescent="0.3">
      <c r="A342" t="s">
        <v>718</v>
      </c>
      <c r="B342" t="s">
        <v>719</v>
      </c>
      <c r="C342" t="s">
        <v>3158</v>
      </c>
      <c r="D342" t="s">
        <v>283</v>
      </c>
      <c r="E342">
        <v>24601.826919879899</v>
      </c>
      <c r="F342">
        <v>393.4</v>
      </c>
      <c r="G342">
        <v>54.610506825472498</v>
      </c>
      <c r="H342">
        <f>(Table2[[#This Row],[1Y Return vs Nifty]]-AVERAGE(Table2[1Y Return vs Nifty]))/_xlfn.STDEV.P(Table2[1Y Return vs Nifty])</f>
        <v>0.4375109022697688</v>
      </c>
      <c r="I342">
        <v>12.967893241724401</v>
      </c>
      <c r="J342">
        <f>(Table2[[#This Row],[1M Return vs Nifty]]-AVERAGE(Table2[1M Return vs Nifty]))/_xlfn.STDEV.P(Table2[1M Return vs Nifty])</f>
        <v>1.3121903777665502</v>
      </c>
      <c r="K342">
        <v>-29.626876248371701</v>
      </c>
      <c r="L342">
        <f>(Table2[[#This Row],[6M Return vs Nifty]]-AVERAGE(Table2[6M Return vs Nifty]))/_xlfn.STDEV.P(Table2[6M Return vs Nifty])</f>
        <v>-1.1766420845184951</v>
      </c>
      <c r="M342">
        <v>-5.8547465621489998</v>
      </c>
      <c r="N342">
        <f>(Table2[[#This Row],[1W Return vs Nifty]]-AVERAGE(Table2[1W Return vs Nifty]))/_xlfn.STDEV.P(Table2[1W Return vs Nifty])</f>
        <v>-1.1711807905437526</v>
      </c>
      <c r="O342">
        <v>400.99</v>
      </c>
      <c r="P342">
        <v>397.01334369079802</v>
      </c>
      <c r="Q342">
        <v>381.85286937110601</v>
      </c>
      <c r="R342">
        <v>37.462838016215301</v>
      </c>
      <c r="S342" s="1">
        <f>(Table2[[#This Row],[Close Price]]-Table2[[#This Row],[20D EMA]])/Table2[[#This Row],[20D EMA]]</f>
        <v>-1.8928152821766207E-2</v>
      </c>
      <c r="T342" s="1">
        <f>(Table2[[#This Row],[Close Price]]-Table2[[#This Row],[50D EMA]])/Table2[[#This Row],[50D EMA]]</f>
        <v>-9.1013154802479165E-3</v>
      </c>
      <c r="U342" s="1">
        <f>(Table2[[#This Row],[Close Price]]-Table2[[#This Row],[200D EMA]])/Table2[[#This Row],[200D EMA]]</f>
        <v>3.023973775006996E-2</v>
      </c>
      <c r="V342">
        <v>1.1477215670907901</v>
      </c>
      <c r="W342">
        <v>391.2</v>
      </c>
      <c r="X342">
        <v>403.65</v>
      </c>
      <c r="Y342">
        <v>391.2</v>
      </c>
      <c r="Z342">
        <v>403.65</v>
      </c>
      <c r="AA342">
        <v>369.2</v>
      </c>
      <c r="AB342">
        <v>441.6</v>
      </c>
      <c r="AC342" s="1">
        <f>(Table2[[#This Row],[Close Price]]/Table2[[#This Row],[Day Low]])-1</f>
        <v>5.6237218813905976E-3</v>
      </c>
      <c r="AD342" s="1">
        <f>(Table2[[#This Row],[Day High]]/Table2[[#This Row],[Close Price]])-1</f>
        <v>2.6054905948144302E-2</v>
      </c>
      <c r="AE342" s="1">
        <f>(Table2[[#This Row],[Close Price]]/Table2[[#This Row],[Current Week Low]])-1</f>
        <v>5.6237218813905976E-3</v>
      </c>
      <c r="AF342" s="1">
        <f>(Table2[[#This Row],[Current Week High]]/Table2[[#This Row],[Close Price]])-1</f>
        <v>2.6054905948144302E-2</v>
      </c>
      <c r="AG342" s="1">
        <f>(Table2[[#This Row],[Close Price]]/Table2[[#This Row],[Current Month Low]])-1</f>
        <v>6.5547128927410547E-2</v>
      </c>
      <c r="AH342" s="1">
        <f>(Table2[[#This Row],[Current Month High]]/Table2[[#This Row],[Close Price]])-1</f>
        <v>0.12252160650737176</v>
      </c>
      <c r="AI342">
        <v>27.6563294356888</v>
      </c>
      <c r="AJ342">
        <v>91.388956458282607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-0.1</v>
      </c>
      <c r="AM342" t="s">
        <v>3191</v>
      </c>
      <c r="AN342">
        <v>3.08</v>
      </c>
      <c r="AO342" t="s">
        <v>3192</v>
      </c>
      <c r="AP342">
        <v>0.121317020609541</v>
      </c>
      <c r="AQ342">
        <f>(Table2[[#This Row],[Sharpe Ratio]]-AVERAGE(Table2[Sharpe Ratio]))/_xlfn.STDEV.P(Table2[Sharpe Ratio])</f>
        <v>0.65875287997764365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6.0631284951715214E-2</v>
      </c>
      <c r="AS342">
        <f>_xlfn.RANK.AVG(Table2[[#This Row],[1Y Return vs Nifty Z-Score]],Table2[1Y Return vs Nifty Z-Score])</f>
        <v>181</v>
      </c>
      <c r="AT342">
        <f>_xlfn.RANK.AVG(Table2[[#This Row],[6M Return vs Nifty Z-Score]],Table2[6M Return vs Nifty Z-Score])</f>
        <v>689</v>
      </c>
      <c r="AU342">
        <f>_xlfn.RANK.AVG(Table2[[#This Row],[Sharpe Ratio Z-Score]],Table2[Sharpe Ratio Z-Score])</f>
        <v>174</v>
      </c>
      <c r="AV342">
        <f>(Table2[[#This Row],[Rank 1Y]]+Table2[[#This Row],[Rank 6M]]+Table2[[#This Row],[Rank Sharpe]])/3</f>
        <v>348</v>
      </c>
    </row>
    <row r="343" spans="1:48" x14ac:dyDescent="0.3">
      <c r="A343" t="s">
        <v>327</v>
      </c>
      <c r="B343" t="s">
        <v>328</v>
      </c>
      <c r="C343" t="s">
        <v>3151</v>
      </c>
      <c r="D343" t="s">
        <v>105</v>
      </c>
      <c r="E343">
        <v>82419.510575024993</v>
      </c>
      <c r="F343">
        <v>82.05</v>
      </c>
      <c r="G343">
        <v>35.6700291945874</v>
      </c>
      <c r="H343">
        <f>(Table2[[#This Row],[1Y Return vs Nifty]]-AVERAGE(Table2[1Y Return vs Nifty]))/_xlfn.STDEV.P(Table2[1Y Return vs Nifty])</f>
        <v>0.12469234291018283</v>
      </c>
      <c r="I343">
        <v>-7.1803262286132101</v>
      </c>
      <c r="J343">
        <f>(Table2[[#This Row],[1M Return vs Nifty]]-AVERAGE(Table2[1M Return vs Nifty]))/_xlfn.STDEV.P(Table2[1M Return vs Nifty])</f>
        <v>-0.98412873933058143</v>
      </c>
      <c r="K343">
        <v>-19.2341958104128</v>
      </c>
      <c r="L343">
        <f>(Table2[[#This Row],[6M Return vs Nifty]]-AVERAGE(Table2[6M Return vs Nifty]))/_xlfn.STDEV.P(Table2[6M Return vs Nifty])</f>
        <v>-0.83352215024288168</v>
      </c>
      <c r="M343">
        <v>-6.4021922340974404</v>
      </c>
      <c r="N343">
        <f>(Table2[[#This Row],[1W Return vs Nifty]]-AVERAGE(Table2[1W Return vs Nifty]))/_xlfn.STDEV.P(Table2[1W Return vs Nifty])</f>
        <v>-1.2760361943205958</v>
      </c>
      <c r="O343">
        <v>90.03</v>
      </c>
      <c r="P343">
        <v>93.630140090262998</v>
      </c>
      <c r="Q343">
        <v>89.518321049826795</v>
      </c>
      <c r="R343">
        <v>12.0895087297343</v>
      </c>
      <c r="S343" s="1">
        <f>(Table2[[#This Row],[Close Price]]-Table2[[#This Row],[20D EMA]])/Table2[[#This Row],[20D EMA]]</f>
        <v>-8.8637120959680155E-2</v>
      </c>
      <c r="T343" s="1">
        <f>(Table2[[#This Row],[Close Price]]-Table2[[#This Row],[50D EMA]])/Table2[[#This Row],[50D EMA]]</f>
        <v>-0.12367961939498656</v>
      </c>
      <c r="U343" s="1">
        <f>(Table2[[#This Row],[Close Price]]-Table2[[#This Row],[200D EMA]])/Table2[[#This Row],[200D EMA]]</f>
        <v>-8.3427849877455315E-2</v>
      </c>
      <c r="V343">
        <v>0.75431503691687596</v>
      </c>
      <c r="W343">
        <v>81.650000000000006</v>
      </c>
      <c r="X343">
        <v>84.55</v>
      </c>
      <c r="Y343">
        <v>81.650000000000006</v>
      </c>
      <c r="Z343">
        <v>84.55</v>
      </c>
      <c r="AA343">
        <v>81.650000000000006</v>
      </c>
      <c r="AB343">
        <v>95.55</v>
      </c>
      <c r="AC343" s="1">
        <f>(Table2[[#This Row],[Close Price]]/Table2[[#This Row],[Day Low]])-1</f>
        <v>4.8989589712185033E-3</v>
      </c>
      <c r="AD343" s="1">
        <f>(Table2[[#This Row],[Day High]]/Table2[[#This Row],[Close Price]])-1</f>
        <v>3.0469226081657474E-2</v>
      </c>
      <c r="AE343" s="1">
        <f>(Table2[[#This Row],[Close Price]]/Table2[[#This Row],[Current Week Low]])-1</f>
        <v>4.8989589712185033E-3</v>
      </c>
      <c r="AF343" s="1">
        <f>(Table2[[#This Row],[Current Week High]]/Table2[[#This Row],[Close Price]])-1</f>
        <v>3.0469226081657474E-2</v>
      </c>
      <c r="AG343" s="1">
        <f>(Table2[[#This Row],[Close Price]]/Table2[[#This Row],[Current Month Low]])-1</f>
        <v>4.8989589712185033E-3</v>
      </c>
      <c r="AH343" s="1">
        <f>(Table2[[#This Row],[Current Month High]]/Table2[[#This Row],[Close Price]])-1</f>
        <v>0.16453382084095058</v>
      </c>
      <c r="AI343">
        <v>44.302254722729998</v>
      </c>
      <c r="AJ343">
        <v>69.5247933884297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-0.14000000000000001</v>
      </c>
      <c r="AM343" t="s">
        <v>3191</v>
      </c>
      <c r="AN343">
        <v>-11.74</v>
      </c>
      <c r="AO343" t="s">
        <v>3191</v>
      </c>
      <c r="AP343">
        <v>0.118706011486003</v>
      </c>
      <c r="AQ343">
        <f>(Table2[[#This Row],[Sharpe Ratio]]-AVERAGE(Table2[Sharpe Ratio]))/_xlfn.STDEV.P(Table2[Sharpe Ratio])</f>
        <v>0.62830691171137587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254</v>
      </c>
      <c r="AT343">
        <f>_xlfn.RANK.AVG(Table2[[#This Row],[6M Return vs Nifty Z-Score]],Table2[6M Return vs Nifty Z-Score])</f>
        <v>609</v>
      </c>
      <c r="AU343">
        <f>_xlfn.RANK.AVG(Table2[[#This Row],[Sharpe Ratio Z-Score]],Table2[Sharpe Ratio Z-Score])</f>
        <v>182</v>
      </c>
      <c r="AV343">
        <f>(Table2[[#This Row],[Rank 1Y]]+Table2[[#This Row],[Rank 6M]]+Table2[[#This Row],[Rank Sharpe]])/3</f>
        <v>348.33333333333331</v>
      </c>
    </row>
    <row r="344" spans="1:48" x14ac:dyDescent="0.3">
      <c r="A344" t="s">
        <v>753</v>
      </c>
      <c r="B344" t="s">
        <v>754</v>
      </c>
      <c r="C344" t="s">
        <v>3144</v>
      </c>
      <c r="D344" t="s">
        <v>181</v>
      </c>
      <c r="E344">
        <v>22057.843744720001</v>
      </c>
      <c r="F344">
        <v>390.95</v>
      </c>
      <c r="G344">
        <v>17.138080638907098</v>
      </c>
      <c r="H344">
        <f>(Table2[[#This Row],[1Y Return vs Nifty]]-AVERAGE(Table2[1Y Return vs Nifty]))/_xlfn.STDEV.P(Table2[1Y Return vs Nifty])</f>
        <v>-0.18137900134466473</v>
      </c>
      <c r="I344">
        <v>3.2207316724872901</v>
      </c>
      <c r="J344">
        <f>(Table2[[#This Row],[1M Return vs Nifty]]-AVERAGE(Table2[1M Return vs Nifty]))/_xlfn.STDEV.P(Table2[1M Return vs Nifty])</f>
        <v>0.20129353242368955</v>
      </c>
      <c r="K344">
        <v>16.771749721829199</v>
      </c>
      <c r="L344">
        <f>(Table2[[#This Row],[6M Return vs Nifty]]-AVERAGE(Table2[6M Return vs Nifty]))/_xlfn.STDEV.P(Table2[6M Return vs Nifty])</f>
        <v>0.35523350700126205</v>
      </c>
      <c r="M344">
        <v>-1.1406729601596399</v>
      </c>
      <c r="N344">
        <f>(Table2[[#This Row],[1W Return vs Nifty]]-AVERAGE(Table2[1W Return vs Nifty]))/_xlfn.STDEV.P(Table2[1W Return vs Nifty])</f>
        <v>-0.26826728460429017</v>
      </c>
      <c r="O344">
        <v>406.9</v>
      </c>
      <c r="P344">
        <v>394.80295108922201</v>
      </c>
      <c r="Q344">
        <v>348.92220488979501</v>
      </c>
      <c r="R344">
        <v>31.138801039401599</v>
      </c>
      <c r="S344" s="1">
        <f>(Table2[[#This Row],[Close Price]]-Table2[[#This Row],[20D EMA]])/Table2[[#This Row],[20D EMA]]</f>
        <v>-3.9198820348980069E-2</v>
      </c>
      <c r="T344" s="1">
        <f>(Table2[[#This Row],[Close Price]]-Table2[[#This Row],[50D EMA]])/Table2[[#This Row],[50D EMA]]</f>
        <v>-9.7591749975325902E-3</v>
      </c>
      <c r="U344" s="1">
        <f>(Table2[[#This Row],[Close Price]]-Table2[[#This Row],[200D EMA]])/Table2[[#This Row],[200D EMA]]</f>
        <v>0.12045033110884762</v>
      </c>
      <c r="V344">
        <v>0.30798557438638702</v>
      </c>
      <c r="W344">
        <v>390</v>
      </c>
      <c r="X344">
        <v>401.8</v>
      </c>
      <c r="Y344">
        <v>390</v>
      </c>
      <c r="Z344">
        <v>401.8</v>
      </c>
      <c r="AA344">
        <v>384.05</v>
      </c>
      <c r="AB344">
        <v>433.75</v>
      </c>
      <c r="AC344" s="1">
        <f>(Table2[[#This Row],[Close Price]]/Table2[[#This Row],[Day Low]])-1</f>
        <v>2.4358974358973384E-3</v>
      </c>
      <c r="AD344" s="1">
        <f>(Table2[[#This Row],[Day High]]/Table2[[#This Row],[Close Price]])-1</f>
        <v>2.7752909579230156E-2</v>
      </c>
      <c r="AE344" s="1">
        <f>(Table2[[#This Row],[Close Price]]/Table2[[#This Row],[Current Week Low]])-1</f>
        <v>2.4358974358973384E-3</v>
      </c>
      <c r="AF344" s="1">
        <f>(Table2[[#This Row],[Current Week High]]/Table2[[#This Row],[Close Price]])-1</f>
        <v>2.7752909579230156E-2</v>
      </c>
      <c r="AG344" s="1">
        <f>(Table2[[#This Row],[Close Price]]/Table2[[#This Row],[Current Month Low]])-1</f>
        <v>1.7966410623616591E-2</v>
      </c>
      <c r="AH344" s="1">
        <f>(Table2[[#This Row],[Current Month High]]/Table2[[#This Row],[Close Price]])-1</f>
        <v>0.10947691520654823</v>
      </c>
      <c r="AI344">
        <v>20.143240823634699</v>
      </c>
      <c r="AJ344">
        <v>53.614931237721002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0.26</v>
      </c>
      <c r="AM344" t="s">
        <v>3192</v>
      </c>
      <c r="AN344">
        <v>-7.34</v>
      </c>
      <c r="AO344" t="s">
        <v>3191</v>
      </c>
      <c r="AP344">
        <v>1.5191603476818E-2</v>
      </c>
      <c r="AQ344">
        <f>(Table2[[#This Row],[Sharpe Ratio]]-AVERAGE(Table2[Sharpe Ratio]))/_xlfn.STDEV.P(Table2[Sharpe Ratio])</f>
        <v>-0.57873459302248464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-0.47185383954648791</v>
      </c>
      <c r="AS344">
        <f>_xlfn.RANK.AVG(Table2[[#This Row],[1Y Return vs Nifty Z-Score]],Table2[1Y Return vs Nifty Z-Score])</f>
        <v>355</v>
      </c>
      <c r="AT344">
        <f>_xlfn.RANK.AVG(Table2[[#This Row],[6M Return vs Nifty Z-Score]],Table2[6M Return vs Nifty Z-Score])</f>
        <v>207</v>
      </c>
      <c r="AU344">
        <f>_xlfn.RANK.AVG(Table2[[#This Row],[Sharpe Ratio Z-Score]],Table2[Sharpe Ratio Z-Score])</f>
        <v>483</v>
      </c>
      <c r="AV344">
        <f>(Table2[[#This Row],[Rank 1Y]]+Table2[[#This Row],[Rank 6M]]+Table2[[#This Row],[Rank Sharpe]])/3</f>
        <v>348.33333333333331</v>
      </c>
    </row>
    <row r="345" spans="1:48" x14ac:dyDescent="0.3">
      <c r="A345" t="s">
        <v>162</v>
      </c>
      <c r="B345" t="s">
        <v>163</v>
      </c>
      <c r="C345" t="s">
        <v>3145</v>
      </c>
      <c r="D345" t="s">
        <v>21</v>
      </c>
      <c r="E345">
        <v>166451.85588823899</v>
      </c>
      <c r="F345">
        <v>1701.2</v>
      </c>
      <c r="G345">
        <v>20.363776868589198</v>
      </c>
      <c r="H345">
        <f>(Table2[[#This Row],[1Y Return vs Nifty]]-AVERAGE(Table2[1Y Return vs Nifty]))/_xlfn.STDEV.P(Table2[1Y Return vs Nifty])</f>
        <v>-0.12810380590527448</v>
      </c>
      <c r="I345">
        <v>7.8182600587745101</v>
      </c>
      <c r="J345">
        <f>(Table2[[#This Row],[1M Return vs Nifty]]-AVERAGE(Table2[1M Return vs Nifty]))/_xlfn.STDEV.P(Table2[1M Return vs Nifty])</f>
        <v>0.72527989957492867</v>
      </c>
      <c r="K345">
        <v>28.928275635899102</v>
      </c>
      <c r="L345">
        <f>(Table2[[#This Row],[6M Return vs Nifty]]-AVERAGE(Table2[6M Return vs Nifty]))/_xlfn.STDEV.P(Table2[6M Return vs Nifty])</f>
        <v>0.75658774834024234</v>
      </c>
      <c r="M345">
        <v>3.30666394561716</v>
      </c>
      <c r="N345">
        <f>(Table2[[#This Row],[1W Return vs Nifty]]-AVERAGE(Table2[1W Return vs Nifty]))/_xlfn.STDEV.P(Table2[1W Return vs Nifty])</f>
        <v>0.5835566147922544</v>
      </c>
      <c r="O345">
        <v>1650.93</v>
      </c>
      <c r="P345">
        <v>1609.17875628158</v>
      </c>
      <c r="Q345">
        <v>1440.62952841936</v>
      </c>
      <c r="R345">
        <v>64.011147141313003</v>
      </c>
      <c r="S345" s="1">
        <f>(Table2[[#This Row],[Close Price]]-Table2[[#This Row],[20D EMA]])/Table2[[#This Row],[20D EMA]]</f>
        <v>3.044950421883422E-2</v>
      </c>
      <c r="T345" s="1">
        <f>(Table2[[#This Row],[Close Price]]-Table2[[#This Row],[50D EMA]])/Table2[[#This Row],[50D EMA]]</f>
        <v>5.7185221566719339E-2</v>
      </c>
      <c r="U345" s="1">
        <f>(Table2[[#This Row],[Close Price]]-Table2[[#This Row],[200D EMA]])/Table2[[#This Row],[200D EMA]]</f>
        <v>0.18087264382712925</v>
      </c>
      <c r="V345">
        <v>1.0326796699466501</v>
      </c>
      <c r="W345">
        <v>1690.05</v>
      </c>
      <c r="X345">
        <v>1761.85</v>
      </c>
      <c r="Y345">
        <v>1690.05</v>
      </c>
      <c r="Z345">
        <v>1761.85</v>
      </c>
      <c r="AA345">
        <v>1580</v>
      </c>
      <c r="AB345">
        <v>1761.85</v>
      </c>
      <c r="AC345" s="1">
        <f>(Table2[[#This Row],[Close Price]]/Table2[[#This Row],[Day Low]])-1</f>
        <v>6.5974379456230636E-3</v>
      </c>
      <c r="AD345" s="1">
        <f>(Table2[[#This Row],[Day High]]/Table2[[#This Row],[Close Price]])-1</f>
        <v>3.5651304961203722E-2</v>
      </c>
      <c r="AE345" s="1">
        <f>(Table2[[#This Row],[Close Price]]/Table2[[#This Row],[Current Week Low]])-1</f>
        <v>6.5974379456230636E-3</v>
      </c>
      <c r="AF345" s="1">
        <f>(Table2[[#This Row],[Current Week High]]/Table2[[#This Row],[Close Price]])-1</f>
        <v>3.5651304961203722E-2</v>
      </c>
      <c r="AG345" s="1">
        <f>(Table2[[#This Row],[Close Price]]/Table2[[#This Row],[Current Month Low]])-1</f>
        <v>7.670886075949368E-2</v>
      </c>
      <c r="AH345" s="1">
        <f>(Table2[[#This Row],[Current Month High]]/Table2[[#This Row],[Close Price]])-1</f>
        <v>3.5651304961203722E-2</v>
      </c>
      <c r="AI345">
        <v>3.56513049612037</v>
      </c>
      <c r="AJ345">
        <v>54.915084460228499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0.08</v>
      </c>
      <c r="AM345" t="s">
        <v>3192</v>
      </c>
      <c r="AN345">
        <v>6.06</v>
      </c>
      <c r="AO345" t="s">
        <v>3192</v>
      </c>
      <c r="AP345">
        <v>-9.2270668947299992E-3</v>
      </c>
      <c r="AQ345">
        <f>(Table2[[#This Row],[Sharpe Ratio]]-AVERAGE(Table2[Sharpe Ratio]))/_xlfn.STDEV.P(Table2[Sharpe Ratio])</f>
        <v>-0.86347127070563512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1.0738491860965158</v>
      </c>
      <c r="AS345">
        <f>_xlfn.RANK.AVG(Table2[[#This Row],[1Y Return vs Nifty Z-Score]],Table2[1Y Return vs Nifty Z-Score])</f>
        <v>334</v>
      </c>
      <c r="AT345">
        <f>_xlfn.RANK.AVG(Table2[[#This Row],[6M Return vs Nifty Z-Score]],Table2[6M Return vs Nifty Z-Score])</f>
        <v>121</v>
      </c>
      <c r="AU345">
        <f>_xlfn.RANK.AVG(Table2[[#This Row],[Sharpe Ratio Z-Score]],Table2[Sharpe Ratio Z-Score])</f>
        <v>591</v>
      </c>
      <c r="AV345">
        <f>(Table2[[#This Row],[Rank 1Y]]+Table2[[#This Row],[Rank 6M]]+Table2[[#This Row],[Rank Sharpe]])/3</f>
        <v>348.66666666666669</v>
      </c>
    </row>
    <row r="346" spans="1:48" x14ac:dyDescent="0.3">
      <c r="A346" t="s">
        <v>509</v>
      </c>
      <c r="B346" t="s">
        <v>510</v>
      </c>
      <c r="C346" t="s">
        <v>3155</v>
      </c>
      <c r="D346" t="s">
        <v>511</v>
      </c>
      <c r="E346">
        <v>41170.164007799998</v>
      </c>
      <c r="F346">
        <v>3743.4</v>
      </c>
      <c r="G346">
        <v>-7.3680413791089299</v>
      </c>
      <c r="H346">
        <f>(Table2[[#This Row],[1Y Return vs Nifty]]-AVERAGE(Table2[1Y Return vs Nifty]))/_xlfn.STDEV.P(Table2[1Y Return vs Nifty])</f>
        <v>-0.5861190472168748</v>
      </c>
      <c r="I346">
        <v>-2.5548728132295202</v>
      </c>
      <c r="J346">
        <f>(Table2[[#This Row],[1M Return vs Nifty]]-AVERAGE(Table2[1M Return vs Nifty]))/_xlfn.STDEV.P(Table2[1M Return vs Nifty])</f>
        <v>-0.45695971982367761</v>
      </c>
      <c r="K346">
        <v>5.9938000258733704</v>
      </c>
      <c r="L346">
        <f>(Table2[[#This Row],[6M Return vs Nifty]]-AVERAGE(Table2[6M Return vs Nifty]))/_xlfn.STDEV.P(Table2[6M Return vs Nifty])</f>
        <v>-6.0629904097347443E-4</v>
      </c>
      <c r="M346">
        <v>-1.9048356594598901</v>
      </c>
      <c r="N346">
        <f>(Table2[[#This Row],[1W Return vs Nifty]]-AVERAGE(Table2[1W Return vs Nifty]))/_xlfn.STDEV.P(Table2[1W Return vs Nifty])</f>
        <v>-0.4146317413752198</v>
      </c>
      <c r="O346">
        <v>3937.68</v>
      </c>
      <c r="P346">
        <v>3936.1877855983998</v>
      </c>
      <c r="Q346">
        <v>3607.7846209281902</v>
      </c>
      <c r="R346">
        <v>29.364843003051199</v>
      </c>
      <c r="S346" s="1">
        <f>(Table2[[#This Row],[Close Price]]-Table2[[#This Row],[20D EMA]])/Table2[[#This Row],[20D EMA]]</f>
        <v>-4.9338696897665568E-2</v>
      </c>
      <c r="T346" s="1">
        <f>(Table2[[#This Row],[Close Price]]-Table2[[#This Row],[50D EMA]])/Table2[[#This Row],[50D EMA]]</f>
        <v>-4.8978299842239649E-2</v>
      </c>
      <c r="U346" s="1">
        <f>(Table2[[#This Row],[Close Price]]-Table2[[#This Row],[200D EMA]])/Table2[[#This Row],[200D EMA]]</f>
        <v>3.7589654960311782E-2</v>
      </c>
      <c r="V346">
        <v>0.81836776584806203</v>
      </c>
      <c r="W346">
        <v>3733.95</v>
      </c>
      <c r="X346">
        <v>3825.85</v>
      </c>
      <c r="Y346">
        <v>3733.95</v>
      </c>
      <c r="Z346">
        <v>3825.85</v>
      </c>
      <c r="AA346">
        <v>3701</v>
      </c>
      <c r="AB346">
        <v>4340.95</v>
      </c>
      <c r="AC346" s="1">
        <f>(Table2[[#This Row],[Close Price]]/Table2[[#This Row],[Day Low]])-1</f>
        <v>2.5308319607921792E-3</v>
      </c>
      <c r="AD346" s="1">
        <f>(Table2[[#This Row],[Day High]]/Table2[[#This Row],[Close Price]])-1</f>
        <v>2.2025431425976238E-2</v>
      </c>
      <c r="AE346" s="1">
        <f>(Table2[[#This Row],[Close Price]]/Table2[[#This Row],[Current Week Low]])-1</f>
        <v>2.5308319607921792E-3</v>
      </c>
      <c r="AF346" s="1">
        <f>(Table2[[#This Row],[Current Week High]]/Table2[[#This Row],[Close Price]])-1</f>
        <v>2.2025431425976238E-2</v>
      </c>
      <c r="AG346" s="1">
        <f>(Table2[[#This Row],[Close Price]]/Table2[[#This Row],[Current Month Low]])-1</f>
        <v>1.1456363145095905E-2</v>
      </c>
      <c r="AH346" s="1">
        <f>(Table2[[#This Row],[Current Month High]]/Table2[[#This Row],[Close Price]])-1</f>
        <v>0.15962761126248859</v>
      </c>
      <c r="AI346">
        <v>18.0744777475022</v>
      </c>
      <c r="AJ346">
        <v>41.345718169460703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-0.05</v>
      </c>
      <c r="AM346" t="s">
        <v>3191</v>
      </c>
      <c r="AN346">
        <v>-9.84</v>
      </c>
      <c r="AO346" t="s">
        <v>3191</v>
      </c>
      <c r="AP346">
        <v>0.10803968315404799</v>
      </c>
      <c r="AQ346">
        <f>(Table2[[#This Row],[Sharpe Ratio]]-AVERAGE(Table2[Sharpe Ratio]))/_xlfn.STDEV.P(Table2[Sharpe Ratio])</f>
        <v>0.50393097943877874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-0.9543858280179669</v>
      </c>
      <c r="AS346">
        <f>_xlfn.RANK.AVG(Table2[[#This Row],[1Y Return vs Nifty Z-Score]],Table2[1Y Return vs Nifty Z-Score])</f>
        <v>517</v>
      </c>
      <c r="AT346">
        <f>_xlfn.RANK.AVG(Table2[[#This Row],[6M Return vs Nifty Z-Score]],Table2[6M Return vs Nifty Z-Score])</f>
        <v>317</v>
      </c>
      <c r="AU346">
        <f>_xlfn.RANK.AVG(Table2[[#This Row],[Sharpe Ratio Z-Score]],Table2[Sharpe Ratio Z-Score])</f>
        <v>212</v>
      </c>
      <c r="AV346">
        <f>(Table2[[#This Row],[Rank 1Y]]+Table2[[#This Row],[Rank 6M]]+Table2[[#This Row],[Rank Sharpe]])/3</f>
        <v>348.66666666666669</v>
      </c>
    </row>
    <row r="347" spans="1:48" x14ac:dyDescent="0.3">
      <c r="A347" t="s">
        <v>998</v>
      </c>
      <c r="B347" t="s">
        <v>999</v>
      </c>
      <c r="C347" t="s">
        <v>3150</v>
      </c>
      <c r="D347" t="s">
        <v>263</v>
      </c>
      <c r="E347">
        <v>14176.613550800001</v>
      </c>
      <c r="F347">
        <v>1396</v>
      </c>
      <c r="G347">
        <v>-1.1922251237044099</v>
      </c>
      <c r="H347">
        <f>(Table2[[#This Row],[1Y Return vs Nifty]]-AVERAGE(Table2[1Y Return vs Nifty]))/_xlfn.STDEV.P(Table2[1Y Return vs Nifty])</f>
        <v>-0.48412003845191603</v>
      </c>
      <c r="I347">
        <v>8.1996737598376193</v>
      </c>
      <c r="J347">
        <f>(Table2[[#This Row],[1M Return vs Nifty]]-AVERAGE(Table2[1M Return vs Nifty]))/_xlfn.STDEV.P(Table2[1M Return vs Nifty])</f>
        <v>0.76875012157461553</v>
      </c>
      <c r="K347">
        <v>-4.3063340000483601</v>
      </c>
      <c r="L347">
        <f>(Table2[[#This Row],[6M Return vs Nifty]]-AVERAGE(Table2[6M Return vs Nifty]))/_xlfn.STDEV.P(Table2[6M Return vs Nifty])</f>
        <v>-0.34067076374786459</v>
      </c>
      <c r="M347">
        <v>2.42516424659033</v>
      </c>
      <c r="N347">
        <f>(Table2[[#This Row],[1W Return vs Nifty]]-AVERAGE(Table2[1W Return vs Nifty]))/_xlfn.STDEV.P(Table2[1W Return vs Nifty])</f>
        <v>0.41471793068748886</v>
      </c>
      <c r="O347">
        <v>1400.94</v>
      </c>
      <c r="P347">
        <v>1346.7232549928999</v>
      </c>
      <c r="Q347">
        <v>1254.3663864816001</v>
      </c>
      <c r="R347">
        <v>43.687174750900702</v>
      </c>
      <c r="S347" s="1">
        <f>(Table2[[#This Row],[Close Price]]-Table2[[#This Row],[20D EMA]])/Table2[[#This Row],[20D EMA]]</f>
        <v>-3.5262038345682573E-3</v>
      </c>
      <c r="T347" s="1">
        <f>(Table2[[#This Row],[Close Price]]-Table2[[#This Row],[50D EMA]])/Table2[[#This Row],[50D EMA]]</f>
        <v>3.6590104777955948E-2</v>
      </c>
      <c r="U347" s="1">
        <f>(Table2[[#This Row],[Close Price]]-Table2[[#This Row],[200D EMA]])/Table2[[#This Row],[200D EMA]]</f>
        <v>0.11291247521042966</v>
      </c>
      <c r="V347">
        <v>0.324792217899877</v>
      </c>
      <c r="W347">
        <v>1390</v>
      </c>
      <c r="X347">
        <v>1429.15</v>
      </c>
      <c r="Y347">
        <v>1390</v>
      </c>
      <c r="Z347">
        <v>1429.15</v>
      </c>
      <c r="AA347">
        <v>1339.15</v>
      </c>
      <c r="AB347">
        <v>1474.1</v>
      </c>
      <c r="AC347" s="1">
        <f>(Table2[[#This Row],[Close Price]]/Table2[[#This Row],[Day Low]])-1</f>
        <v>4.3165467625898568E-3</v>
      </c>
      <c r="AD347" s="1">
        <f>(Table2[[#This Row],[Day High]]/Table2[[#This Row],[Close Price]])-1</f>
        <v>2.3746418338108866E-2</v>
      </c>
      <c r="AE347" s="1">
        <f>(Table2[[#This Row],[Close Price]]/Table2[[#This Row],[Current Week Low]])-1</f>
        <v>4.3165467625898568E-3</v>
      </c>
      <c r="AF347" s="1">
        <f>(Table2[[#This Row],[Current Week High]]/Table2[[#This Row],[Close Price]])-1</f>
        <v>2.3746418338108866E-2</v>
      </c>
      <c r="AG347" s="1">
        <f>(Table2[[#This Row],[Close Price]]/Table2[[#This Row],[Current Month Low]])-1</f>
        <v>4.2452301833252326E-2</v>
      </c>
      <c r="AH347" s="1">
        <f>(Table2[[#This Row],[Current Month High]]/Table2[[#This Row],[Close Price]])-1</f>
        <v>5.5945558739254997E-2</v>
      </c>
      <c r="AI347">
        <v>18.123209169054402</v>
      </c>
      <c r="AJ347">
        <v>40.591167732514201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</v>
      </c>
      <c r="AM347" t="s">
        <v>3192</v>
      </c>
      <c r="AN347">
        <v>-0.62</v>
      </c>
      <c r="AO347" t="s">
        <v>3191</v>
      </c>
      <c r="AP347">
        <v>0.13796098411906199</v>
      </c>
      <c r="AQ347">
        <f>(Table2[[#This Row],[Sharpe Ratio]]-AVERAGE(Table2[Sharpe Ratio]))/_xlfn.STDEV.P(Table2[Sharpe Ratio])</f>
        <v>0.85283170577245537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1.2115089558347791</v>
      </c>
      <c r="AS347">
        <f>_xlfn.RANK.AVG(Table2[[#This Row],[1Y Return vs Nifty Z-Score]],Table2[1Y Return vs Nifty Z-Score])</f>
        <v>475</v>
      </c>
      <c r="AT347">
        <f>_xlfn.RANK.AVG(Table2[[#This Row],[6M Return vs Nifty Z-Score]],Table2[6M Return vs Nifty Z-Score])</f>
        <v>437</v>
      </c>
      <c r="AU347">
        <f>_xlfn.RANK.AVG(Table2[[#This Row],[Sharpe Ratio Z-Score]],Table2[Sharpe Ratio Z-Score])</f>
        <v>135</v>
      </c>
      <c r="AV347">
        <f>(Table2[[#This Row],[Rank 1Y]]+Table2[[#This Row],[Rank 6M]]+Table2[[#This Row],[Rank Sharpe]])/3</f>
        <v>349</v>
      </c>
    </row>
    <row r="348" spans="1:48" x14ac:dyDescent="0.3">
      <c r="A348" t="s">
        <v>1000</v>
      </c>
      <c r="B348" t="s">
        <v>1001</v>
      </c>
      <c r="C348" t="s">
        <v>3152</v>
      </c>
      <c r="D348" t="s">
        <v>227</v>
      </c>
      <c r="E348">
        <v>14174.112068844999</v>
      </c>
      <c r="F348">
        <v>1726.85</v>
      </c>
      <c r="G348">
        <v>33.029102291826803</v>
      </c>
      <c r="H348">
        <f>(Table2[[#This Row],[1Y Return vs Nifty]]-AVERAGE(Table2[1Y Return vs Nifty]))/_xlfn.STDEV.P(Table2[1Y Return vs Nifty])</f>
        <v>8.1075124527663189E-2</v>
      </c>
      <c r="I348">
        <v>4.1089443520520597</v>
      </c>
      <c r="J348">
        <f>(Table2[[#This Row],[1M Return vs Nifty]]-AVERAGE(Table2[1M Return vs Nifty]))/_xlfn.STDEV.P(Table2[1M Return vs Nifty])</f>
        <v>0.30252430168026806</v>
      </c>
      <c r="K348">
        <v>-15.784067799150799</v>
      </c>
      <c r="L348">
        <f>(Table2[[#This Row],[6M Return vs Nifty]]-AVERAGE(Table2[6M Return vs Nifty]))/_xlfn.STDEV.P(Table2[6M Return vs Nifty])</f>
        <v>-0.71961431832852252</v>
      </c>
      <c r="M348">
        <v>-2.1882291117301298</v>
      </c>
      <c r="N348">
        <f>(Table2[[#This Row],[1W Return vs Nifty]]-AVERAGE(Table2[1W Return vs Nifty]))/_xlfn.STDEV.P(Table2[1W Return vs Nifty])</f>
        <v>-0.46891171176889956</v>
      </c>
      <c r="O348">
        <v>1684.75</v>
      </c>
      <c r="P348">
        <v>1668.56904487151</v>
      </c>
      <c r="Q348">
        <v>1619.2054551756801</v>
      </c>
      <c r="R348">
        <v>58.260013174981403</v>
      </c>
      <c r="S348" s="1">
        <f>(Table2[[#This Row],[Close Price]]-Table2[[#This Row],[20D EMA]])/Table2[[#This Row],[20D EMA]]</f>
        <v>2.4988870752337088E-2</v>
      </c>
      <c r="T348" s="1">
        <f>(Table2[[#This Row],[Close Price]]-Table2[[#This Row],[50D EMA]])/Table2[[#This Row],[50D EMA]]</f>
        <v>3.492870451338017E-2</v>
      </c>
      <c r="U348" s="1">
        <f>(Table2[[#This Row],[Close Price]]-Table2[[#This Row],[200D EMA]])/Table2[[#This Row],[200D EMA]]</f>
        <v>6.6479855586109457E-2</v>
      </c>
      <c r="V348">
        <v>1.0565012498841799</v>
      </c>
      <c r="W348">
        <v>1690</v>
      </c>
      <c r="X348">
        <v>1738.8</v>
      </c>
      <c r="Y348">
        <v>1690</v>
      </c>
      <c r="Z348">
        <v>1738.8</v>
      </c>
      <c r="AA348">
        <v>1552.7</v>
      </c>
      <c r="AB348">
        <v>1787</v>
      </c>
      <c r="AC348" s="1">
        <f>(Table2[[#This Row],[Close Price]]/Table2[[#This Row],[Day Low]])-1</f>
        <v>2.1804733727810666E-2</v>
      </c>
      <c r="AD348" s="1">
        <f>(Table2[[#This Row],[Day High]]/Table2[[#This Row],[Close Price]])-1</f>
        <v>6.9201146596404861E-3</v>
      </c>
      <c r="AE348" s="1">
        <f>(Table2[[#This Row],[Close Price]]/Table2[[#This Row],[Current Week Low]])-1</f>
        <v>2.1804733727810666E-2</v>
      </c>
      <c r="AF348" s="1">
        <f>(Table2[[#This Row],[Current Week High]]/Table2[[#This Row],[Close Price]])-1</f>
        <v>6.9201146596404861E-3</v>
      </c>
      <c r="AG348" s="1">
        <f>(Table2[[#This Row],[Close Price]]/Table2[[#This Row],[Current Month Low]])-1</f>
        <v>0.11215946415920652</v>
      </c>
      <c r="AH348" s="1">
        <f>(Table2[[#This Row],[Current Month High]]/Table2[[#This Row],[Close Price]])-1</f>
        <v>3.4832208935344777E-2</v>
      </c>
      <c r="AI348">
        <v>28.670700987346802</v>
      </c>
      <c r="AJ348">
        <v>69.631630648330002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7.0000000000000007E-2</v>
      </c>
      <c r="AM348" t="s">
        <v>3192</v>
      </c>
      <c r="AN348">
        <v>0.94</v>
      </c>
      <c r="AO348" t="s">
        <v>3192</v>
      </c>
      <c r="AP348">
        <v>0.106947315984322</v>
      </c>
      <c r="AQ348">
        <f>(Table2[[#This Row],[Sharpe Ratio]]-AVERAGE(Table2[Sharpe Ratio]))/_xlfn.STDEV.P(Table2[Sharpe Ratio])</f>
        <v>0.49119330805924538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-0.31373329583024545</v>
      </c>
      <c r="AS348">
        <f>_xlfn.RANK.AVG(Table2[[#This Row],[1Y Return vs Nifty Z-Score]],Table2[1Y Return vs Nifty Z-Score])</f>
        <v>268</v>
      </c>
      <c r="AT348">
        <f>_xlfn.RANK.AVG(Table2[[#This Row],[6M Return vs Nifty Z-Score]],Table2[6M Return vs Nifty Z-Score])</f>
        <v>563</v>
      </c>
      <c r="AU348">
        <f>_xlfn.RANK.AVG(Table2[[#This Row],[Sharpe Ratio Z-Score]],Table2[Sharpe Ratio Z-Score])</f>
        <v>216</v>
      </c>
      <c r="AV348">
        <f>(Table2[[#This Row],[Rank 1Y]]+Table2[[#This Row],[Rank 6M]]+Table2[[#This Row],[Rank Sharpe]])/3</f>
        <v>349</v>
      </c>
    </row>
    <row r="349" spans="1:48" x14ac:dyDescent="0.3">
      <c r="A349" t="s">
        <v>747</v>
      </c>
      <c r="B349" t="s">
        <v>748</v>
      </c>
      <c r="C349" t="s">
        <v>3150</v>
      </c>
      <c r="D349" t="s">
        <v>51</v>
      </c>
      <c r="E349">
        <v>22421.95555468</v>
      </c>
      <c r="F349">
        <v>1140.7</v>
      </c>
      <c r="G349">
        <v>24.461191960247302</v>
      </c>
      <c r="H349">
        <f>(Table2[[#This Row],[1Y Return vs Nifty]]-AVERAGE(Table2[1Y Return vs Nifty]))/_xlfn.STDEV.P(Table2[1Y Return vs Nifty])</f>
        <v>-6.0431410781476472E-2</v>
      </c>
      <c r="I349">
        <v>7.0031745817310904</v>
      </c>
      <c r="J349">
        <f>(Table2[[#This Row],[1M Return vs Nifty]]-AVERAGE(Table2[1M Return vs Nifty]))/_xlfn.STDEV.P(Table2[1M Return vs Nifty])</f>
        <v>0.63238353393038282</v>
      </c>
      <c r="K349">
        <v>7.91513339980696</v>
      </c>
      <c r="L349">
        <f>(Table2[[#This Row],[6M Return vs Nifty]]-AVERAGE(Table2[6M Return vs Nifty]))/_xlfn.STDEV.P(Table2[6M Return vs Nifty])</f>
        <v>6.2827555672557045E-2</v>
      </c>
      <c r="M349">
        <v>0.398855542203153</v>
      </c>
      <c r="N349">
        <f>(Table2[[#This Row],[1W Return vs Nifty]]-AVERAGE(Table2[1W Return vs Nifty]))/_xlfn.STDEV.P(Table2[1W Return vs Nifty])</f>
        <v>2.6607423541019082E-2</v>
      </c>
      <c r="O349">
        <v>1178.1199999999999</v>
      </c>
      <c r="P349">
        <v>1154.26450808355</v>
      </c>
      <c r="Q349">
        <v>1020.11762459906</v>
      </c>
      <c r="R349">
        <v>38.332872733998101</v>
      </c>
      <c r="S349" s="1">
        <f>(Table2[[#This Row],[Close Price]]-Table2[[#This Row],[20D EMA]])/Table2[[#This Row],[20D EMA]]</f>
        <v>-3.1762469018436025E-2</v>
      </c>
      <c r="T349" s="1">
        <f>(Table2[[#This Row],[Close Price]]-Table2[[#This Row],[50D EMA]])/Table2[[#This Row],[50D EMA]]</f>
        <v>-1.1751646168235238E-2</v>
      </c>
      <c r="U349" s="1">
        <f>(Table2[[#This Row],[Close Price]]-Table2[[#This Row],[200D EMA]])/Table2[[#This Row],[200D EMA]]</f>
        <v>0.11820438397810534</v>
      </c>
      <c r="V349">
        <v>0.66317439386682697</v>
      </c>
      <c r="W349">
        <v>1131</v>
      </c>
      <c r="X349">
        <v>1188</v>
      </c>
      <c r="Y349">
        <v>1131</v>
      </c>
      <c r="Z349">
        <v>1188</v>
      </c>
      <c r="AA349">
        <v>1117.55</v>
      </c>
      <c r="AB349">
        <v>1303.9000000000001</v>
      </c>
      <c r="AC349" s="1">
        <f>(Table2[[#This Row],[Close Price]]/Table2[[#This Row],[Day Low]])-1</f>
        <v>8.5764809902741934E-3</v>
      </c>
      <c r="AD349" s="1">
        <f>(Table2[[#This Row],[Day High]]/Table2[[#This Row],[Close Price]])-1</f>
        <v>4.1465766634522616E-2</v>
      </c>
      <c r="AE349" s="1">
        <f>(Table2[[#This Row],[Close Price]]/Table2[[#This Row],[Current Week Low]])-1</f>
        <v>8.5764809902741934E-3</v>
      </c>
      <c r="AF349" s="1">
        <f>(Table2[[#This Row],[Current Week High]]/Table2[[#This Row],[Close Price]])-1</f>
        <v>4.1465766634522616E-2</v>
      </c>
      <c r="AG349" s="1">
        <f>(Table2[[#This Row],[Close Price]]/Table2[[#This Row],[Current Month Low]])-1</f>
        <v>2.0714956825198083E-2</v>
      </c>
      <c r="AH349" s="1">
        <f>(Table2[[#This Row],[Current Month High]]/Table2[[#This Row],[Close Price]])-1</f>
        <v>0.14307004470938911</v>
      </c>
      <c r="AI349">
        <v>14.307004470938899</v>
      </c>
      <c r="AJ349">
        <v>61.309481722406801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-0.11</v>
      </c>
      <c r="AM349" t="s">
        <v>3191</v>
      </c>
      <c r="AN349">
        <v>-8.09</v>
      </c>
      <c r="AO349" t="s">
        <v>3191</v>
      </c>
      <c r="AP349">
        <v>2.9248916646703E-2</v>
      </c>
      <c r="AQ349">
        <f>(Table2[[#This Row],[Sharpe Ratio]]-AVERAGE(Table2[Sharpe Ratio]))/_xlfn.STDEV.P(Table2[Sharpe Ratio])</f>
        <v>-0.4148176971292335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0.24656940523324899</v>
      </c>
      <c r="AS349">
        <f>_xlfn.RANK.AVG(Table2[[#This Row],[1Y Return vs Nifty Z-Score]],Table2[1Y Return vs Nifty Z-Score])</f>
        <v>305</v>
      </c>
      <c r="AT349">
        <f>_xlfn.RANK.AVG(Table2[[#This Row],[6M Return vs Nifty Z-Score]],Table2[6M Return vs Nifty Z-Score])</f>
        <v>298</v>
      </c>
      <c r="AU349">
        <f>_xlfn.RANK.AVG(Table2[[#This Row],[Sharpe Ratio Z-Score]],Table2[Sharpe Ratio Z-Score])</f>
        <v>447</v>
      </c>
      <c r="AV349">
        <f>(Table2[[#This Row],[Rank 1Y]]+Table2[[#This Row],[Rank 6M]]+Table2[[#This Row],[Rank Sharpe]])/3</f>
        <v>350</v>
      </c>
    </row>
    <row r="350" spans="1:48" x14ac:dyDescent="0.3">
      <c r="A350" t="s">
        <v>126</v>
      </c>
      <c r="B350" t="s">
        <v>127</v>
      </c>
      <c r="C350" t="s">
        <v>3144</v>
      </c>
      <c r="D350" t="s">
        <v>18</v>
      </c>
      <c r="E350">
        <v>226109.26898859499</v>
      </c>
      <c r="F350">
        <v>160.12</v>
      </c>
      <c r="G350">
        <v>55.252769162728598</v>
      </c>
      <c r="H350">
        <f>(Table2[[#This Row],[1Y Return vs Nifty]]-AVERAGE(Table2[1Y Return vs Nifty]))/_xlfn.STDEV.P(Table2[1Y Return vs Nifty])</f>
        <v>0.44811842669374419</v>
      </c>
      <c r="I350">
        <v>2.5200887071431399</v>
      </c>
      <c r="J350">
        <f>(Table2[[#This Row],[1M Return vs Nifty]]-AVERAGE(Table2[1M Return vs Nifty]))/_xlfn.STDEV.P(Table2[1M Return vs Nifty])</f>
        <v>0.12144033060860948</v>
      </c>
      <c r="K350">
        <v>-18.201492537904901</v>
      </c>
      <c r="L350">
        <f>(Table2[[#This Row],[6M Return vs Nifty]]-AVERAGE(Table2[6M Return vs Nifty]))/_xlfn.STDEV.P(Table2[6M Return vs Nifty])</f>
        <v>-0.7994268962702008</v>
      </c>
      <c r="M350">
        <v>1.9887930032868799</v>
      </c>
      <c r="N350">
        <f>(Table2[[#This Row],[1W Return vs Nifty]]-AVERAGE(Table2[1W Return vs Nifty]))/_xlfn.STDEV.P(Table2[1W Return vs Nifty])</f>
        <v>0.33113724815083767</v>
      </c>
      <c r="O350">
        <v>167.33</v>
      </c>
      <c r="P350">
        <v>169.55057236606501</v>
      </c>
      <c r="Q350">
        <v>159.09534755321801</v>
      </c>
      <c r="R350">
        <v>31.491573371261701</v>
      </c>
      <c r="S350" s="1">
        <f>(Table2[[#This Row],[Close Price]]-Table2[[#This Row],[20D EMA]])/Table2[[#This Row],[20D EMA]]</f>
        <v>-4.3088507739198034E-2</v>
      </c>
      <c r="T350" s="1">
        <f>(Table2[[#This Row],[Close Price]]-Table2[[#This Row],[50D EMA]])/Table2[[#This Row],[50D EMA]]</f>
        <v>-5.5620999884943505E-2</v>
      </c>
      <c r="U350" s="1">
        <f>(Table2[[#This Row],[Close Price]]-Table2[[#This Row],[200D EMA]])/Table2[[#This Row],[200D EMA]]</f>
        <v>6.4404928399257513E-3</v>
      </c>
      <c r="V350">
        <v>0.77286875963138801</v>
      </c>
      <c r="W350">
        <v>159.75</v>
      </c>
      <c r="X350">
        <v>166.68</v>
      </c>
      <c r="Y350">
        <v>159.75</v>
      </c>
      <c r="Z350">
        <v>166.68</v>
      </c>
      <c r="AA350">
        <v>159.75</v>
      </c>
      <c r="AB350">
        <v>181.34</v>
      </c>
      <c r="AC350" s="1">
        <f>(Table2[[#This Row],[Close Price]]/Table2[[#This Row],[Day Low]])-1</f>
        <v>2.3161189358371637E-3</v>
      </c>
      <c r="AD350" s="1">
        <f>(Table2[[#This Row],[Day High]]/Table2[[#This Row],[Close Price]])-1</f>
        <v>4.0969273045216026E-2</v>
      </c>
      <c r="AE350" s="1">
        <f>(Table2[[#This Row],[Close Price]]/Table2[[#This Row],[Current Week Low]])-1</f>
        <v>2.3161189358371637E-3</v>
      </c>
      <c r="AF350" s="1">
        <f>(Table2[[#This Row],[Current Week High]]/Table2[[#This Row],[Close Price]])-1</f>
        <v>4.0969273045216026E-2</v>
      </c>
      <c r="AG350" s="1">
        <f>(Table2[[#This Row],[Close Price]]/Table2[[#This Row],[Current Month Low]])-1</f>
        <v>2.3161189358371637E-3</v>
      </c>
      <c r="AH350" s="1">
        <f>(Table2[[#This Row],[Current Month High]]/Table2[[#This Row],[Close Price]])-1</f>
        <v>0.1325256057956532</v>
      </c>
      <c r="AI350">
        <v>22.9078191356482</v>
      </c>
      <c r="AJ350">
        <v>87.274853801169598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-0.02</v>
      </c>
      <c r="AM350" t="s">
        <v>3191</v>
      </c>
      <c r="AN350">
        <v>-6.54</v>
      </c>
      <c r="AO350" t="s">
        <v>3191</v>
      </c>
      <c r="AP350">
        <v>8.1971771345195996E-2</v>
      </c>
      <c r="AQ350">
        <f>(Table2[[#This Row],[Sharpe Ratio]]-AVERAGE(Table2[Sharpe Ratio]))/_xlfn.STDEV.P(Table2[Sharpe Ratio])</f>
        <v>0.19996313476700758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172</v>
      </c>
      <c r="AT350">
        <f>_xlfn.RANK.AVG(Table2[[#This Row],[6M Return vs Nifty Z-Score]],Table2[6M Return vs Nifty Z-Score])</f>
        <v>594</v>
      </c>
      <c r="AU350">
        <f>_xlfn.RANK.AVG(Table2[[#This Row],[Sharpe Ratio Z-Score]],Table2[Sharpe Ratio Z-Score])</f>
        <v>290</v>
      </c>
      <c r="AV350">
        <f>(Table2[[#This Row],[Rank 1Y]]+Table2[[#This Row],[Rank 6M]]+Table2[[#This Row],[Rank Sharpe]])/3</f>
        <v>352</v>
      </c>
    </row>
    <row r="351" spans="1:48" x14ac:dyDescent="0.3">
      <c r="A351" t="s">
        <v>788</v>
      </c>
      <c r="B351" t="s">
        <v>789</v>
      </c>
      <c r="C351" t="s">
        <v>3155</v>
      </c>
      <c r="D351" t="s">
        <v>268</v>
      </c>
      <c r="E351">
        <v>20516.864146299999</v>
      </c>
      <c r="F351">
        <v>648.5</v>
      </c>
      <c r="G351">
        <v>9.1486600765435604</v>
      </c>
      <c r="H351">
        <f>(Table2[[#This Row],[1Y Return vs Nifty]]-AVERAGE(Table2[1Y Return vs Nifty]))/_xlfn.STDEV.P(Table2[1Y Return vs Nifty])</f>
        <v>-0.31333127198651256</v>
      </c>
      <c r="I351">
        <v>-4.6053125789601799</v>
      </c>
      <c r="J351">
        <f>(Table2[[#This Row],[1M Return vs Nifty]]-AVERAGE(Table2[1M Return vs Nifty]))/_xlfn.STDEV.P(Table2[1M Return vs Nifty])</f>
        <v>-0.69065104125460219</v>
      </c>
      <c r="K351">
        <v>-6.1887387339150299</v>
      </c>
      <c r="L351">
        <f>(Table2[[#This Row],[6M Return vs Nifty]]-AVERAGE(Table2[6M Return vs Nifty]))/_xlfn.STDEV.P(Table2[6M Return vs Nifty])</f>
        <v>-0.40281936847214184</v>
      </c>
      <c r="M351">
        <v>-0.291680679810919</v>
      </c>
      <c r="N351">
        <f>(Table2[[#This Row],[1W Return vs Nifty]]-AVERAGE(Table2[1W Return vs Nifty]))/_xlfn.STDEV.P(Table2[1W Return vs Nifty])</f>
        <v>-0.10565493250997668</v>
      </c>
      <c r="O351">
        <v>674.05</v>
      </c>
      <c r="P351">
        <v>681.38009575938395</v>
      </c>
      <c r="Q351">
        <v>644.68094756763196</v>
      </c>
      <c r="R351">
        <v>32.7267012574452</v>
      </c>
      <c r="S351" s="1">
        <f>(Table2[[#This Row],[Close Price]]-Table2[[#This Row],[20D EMA]])/Table2[[#This Row],[20D EMA]]</f>
        <v>-3.7905199910985767E-2</v>
      </c>
      <c r="T351" s="1">
        <f>(Table2[[#This Row],[Close Price]]-Table2[[#This Row],[50D EMA]])/Table2[[#This Row],[50D EMA]]</f>
        <v>-4.8255145643401526E-2</v>
      </c>
      <c r="U351" s="1">
        <f>(Table2[[#This Row],[Close Price]]-Table2[[#This Row],[200D EMA]])/Table2[[#This Row],[200D EMA]]</f>
        <v>5.9239418301056451E-3</v>
      </c>
      <c r="V351">
        <v>0.63178923756307404</v>
      </c>
      <c r="W351">
        <v>645.04999999999995</v>
      </c>
      <c r="X351">
        <v>661.95</v>
      </c>
      <c r="Y351">
        <v>645.04999999999995</v>
      </c>
      <c r="Z351">
        <v>661.95</v>
      </c>
      <c r="AA351">
        <v>624.70000000000005</v>
      </c>
      <c r="AB351">
        <v>698.9</v>
      </c>
      <c r="AC351" s="1">
        <f>(Table2[[#This Row],[Close Price]]/Table2[[#This Row],[Day Low]])-1</f>
        <v>5.3484226028990278E-3</v>
      </c>
      <c r="AD351" s="1">
        <f>(Table2[[#This Row],[Day High]]/Table2[[#This Row],[Close Price]])-1</f>
        <v>2.0740169622205151E-2</v>
      </c>
      <c r="AE351" s="1">
        <f>(Table2[[#This Row],[Close Price]]/Table2[[#This Row],[Current Week Low]])-1</f>
        <v>5.3484226028990278E-3</v>
      </c>
      <c r="AF351" s="1">
        <f>(Table2[[#This Row],[Current Week High]]/Table2[[#This Row],[Close Price]])-1</f>
        <v>2.0740169622205151E-2</v>
      </c>
      <c r="AG351" s="1">
        <f>(Table2[[#This Row],[Close Price]]/Table2[[#This Row],[Current Month Low]])-1</f>
        <v>3.8098287177845247E-2</v>
      </c>
      <c r="AH351" s="1">
        <f>(Table2[[#This Row],[Current Month High]]/Table2[[#This Row],[Close Price]])-1</f>
        <v>7.7717810331534354E-2</v>
      </c>
      <c r="AI351">
        <v>23.1996915959907</v>
      </c>
      <c r="AJ351">
        <v>38.924592973436098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-0.04</v>
      </c>
      <c r="AM351" t="s">
        <v>3191</v>
      </c>
      <c r="AN351">
        <v>-4.53</v>
      </c>
      <c r="AO351" t="s">
        <v>3191</v>
      </c>
      <c r="AP351">
        <v>0.113680679492545</v>
      </c>
      <c r="AQ351">
        <f>(Table2[[#This Row],[Sharpe Ratio]]-AVERAGE(Table2[Sharpe Ratio]))/_xlfn.STDEV.P(Table2[Sharpe Ratio])</f>
        <v>0.56970845756543187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400</v>
      </c>
      <c r="AT351">
        <f>_xlfn.RANK.AVG(Table2[[#This Row],[6M Return vs Nifty Z-Score]],Table2[6M Return vs Nifty Z-Score])</f>
        <v>467</v>
      </c>
      <c r="AU351">
        <f>_xlfn.RANK.AVG(Table2[[#This Row],[Sharpe Ratio Z-Score]],Table2[Sharpe Ratio Z-Score])</f>
        <v>194</v>
      </c>
      <c r="AV351">
        <f>(Table2[[#This Row],[Rank 1Y]]+Table2[[#This Row],[Rank 6M]]+Table2[[#This Row],[Rank Sharpe]])/3</f>
        <v>353.66666666666669</v>
      </c>
    </row>
    <row r="352" spans="1:48" x14ac:dyDescent="0.3">
      <c r="A352" t="s">
        <v>1606</v>
      </c>
      <c r="B352" t="s">
        <v>1607</v>
      </c>
      <c r="C352" t="s">
        <v>589</v>
      </c>
      <c r="D352" t="s">
        <v>454</v>
      </c>
      <c r="E352">
        <v>5855.7080827250002</v>
      </c>
      <c r="F352">
        <v>1947.25</v>
      </c>
      <c r="G352">
        <v>23.596419114802899</v>
      </c>
      <c r="H352">
        <f>(Table2[[#This Row],[1Y Return vs Nifty]]-AVERAGE(Table2[1Y Return vs Nifty]))/_xlfn.STDEV.P(Table2[1Y Return vs Nifty])</f>
        <v>-7.4713890925699036E-2</v>
      </c>
      <c r="I352">
        <v>-3.09731739326554</v>
      </c>
      <c r="J352">
        <f>(Table2[[#This Row],[1M Return vs Nifty]]-AVERAGE(Table2[1M Return vs Nifty]))/_xlfn.STDEV.P(Table2[1M Return vs Nifty])</f>
        <v>-0.51878284324836832</v>
      </c>
      <c r="K352">
        <v>57.402933852844598</v>
      </c>
      <c r="L352">
        <f>(Table2[[#This Row],[6M Return vs Nifty]]-AVERAGE(Table2[6M Return vs Nifty]))/_xlfn.STDEV.P(Table2[6M Return vs Nifty])</f>
        <v>1.6966939042298717</v>
      </c>
      <c r="M352">
        <v>-1.2880589608488799</v>
      </c>
      <c r="N352">
        <f>(Table2[[#This Row],[1W Return vs Nifty]]-AVERAGE(Table2[1W Return vs Nifty]))/_xlfn.STDEV.P(Table2[1W Return vs Nifty])</f>
        <v>-0.29649696912863849</v>
      </c>
      <c r="O352">
        <v>2092.2800000000002</v>
      </c>
      <c r="P352">
        <v>2106.0309653672798</v>
      </c>
      <c r="Q352">
        <v>1777.9594390585501</v>
      </c>
      <c r="R352">
        <v>27.3565945699449</v>
      </c>
      <c r="S352" s="1">
        <f>(Table2[[#This Row],[Close Price]]-Table2[[#This Row],[20D EMA]])/Table2[[#This Row],[20D EMA]]</f>
        <v>-6.9316726250788704E-2</v>
      </c>
      <c r="T352" s="1">
        <f>(Table2[[#This Row],[Close Price]]-Table2[[#This Row],[50D EMA]])/Table2[[#This Row],[50D EMA]]</f>
        <v>-7.5393461909326345E-2</v>
      </c>
      <c r="U352" s="1">
        <f>(Table2[[#This Row],[Close Price]]-Table2[[#This Row],[200D EMA]])/Table2[[#This Row],[200D EMA]]</f>
        <v>9.5216210911476834E-2</v>
      </c>
      <c r="V352">
        <v>0.44042157137939503</v>
      </c>
      <c r="W352">
        <v>1938</v>
      </c>
      <c r="X352">
        <v>2045.95</v>
      </c>
      <c r="Y352">
        <v>1938</v>
      </c>
      <c r="Z352">
        <v>2045.95</v>
      </c>
      <c r="AA352">
        <v>1938</v>
      </c>
      <c r="AB352">
        <v>2299.8000000000002</v>
      </c>
      <c r="AC352" s="1">
        <f>(Table2[[#This Row],[Close Price]]/Table2[[#This Row],[Day Low]])-1</f>
        <v>4.7729618163054877E-3</v>
      </c>
      <c r="AD352" s="1">
        <f>(Table2[[#This Row],[Day High]]/Table2[[#This Row],[Close Price]])-1</f>
        <v>5.0686866093208494E-2</v>
      </c>
      <c r="AE352" s="1">
        <f>(Table2[[#This Row],[Close Price]]/Table2[[#This Row],[Current Week Low]])-1</f>
        <v>4.7729618163054877E-3</v>
      </c>
      <c r="AF352" s="1">
        <f>(Table2[[#This Row],[Current Week High]]/Table2[[#This Row],[Close Price]])-1</f>
        <v>5.0686866093208494E-2</v>
      </c>
      <c r="AG352" s="1">
        <f>(Table2[[#This Row],[Close Price]]/Table2[[#This Row],[Current Month Low]])-1</f>
        <v>4.7729618163054877E-3</v>
      </c>
      <c r="AH352" s="1">
        <f>(Table2[[#This Row],[Current Month High]]/Table2[[#This Row],[Close Price]])-1</f>
        <v>0.18105019899858776</v>
      </c>
      <c r="AI352">
        <v>28.0267043266144</v>
      </c>
      <c r="AJ352">
        <v>81.688826685327697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-0.04</v>
      </c>
      <c r="AM352" t="s">
        <v>3191</v>
      </c>
      <c r="AN352">
        <v>-7.79</v>
      </c>
      <c r="AO352" t="s">
        <v>3191</v>
      </c>
      <c r="AP352">
        <v>-8.0325469812472003E-2</v>
      </c>
      <c r="AQ352">
        <f>(Table2[[#This Row],[Sharpe Ratio]]-AVERAGE(Table2[Sharpe Ratio]))/_xlfn.STDEV.P(Table2[Sharpe Ratio])</f>
        <v>-1.6925222684603705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312</v>
      </c>
      <c r="AT352">
        <f>_xlfn.RANK.AVG(Table2[[#This Row],[6M Return vs Nifty Z-Score]],Table2[6M Return vs Nifty Z-Score])</f>
        <v>49</v>
      </c>
      <c r="AU352">
        <f>_xlfn.RANK.AVG(Table2[[#This Row],[Sharpe Ratio Z-Score]],Table2[Sharpe Ratio Z-Score])</f>
        <v>701</v>
      </c>
      <c r="AV352">
        <f>(Table2[[#This Row],[Rank 1Y]]+Table2[[#This Row],[Rank 6M]]+Table2[[#This Row],[Rank Sharpe]])/3</f>
        <v>354</v>
      </c>
    </row>
    <row r="353" spans="1:48" x14ac:dyDescent="0.3">
      <c r="A353" t="s">
        <v>1338</v>
      </c>
      <c r="B353" t="s">
        <v>1339</v>
      </c>
      <c r="C353" t="s">
        <v>3159</v>
      </c>
      <c r="D353" t="s">
        <v>130</v>
      </c>
      <c r="E353">
        <v>8477.9014996250007</v>
      </c>
      <c r="F353">
        <v>578.75</v>
      </c>
      <c r="G353">
        <v>5.9203865316627304</v>
      </c>
      <c r="H353">
        <f>(Table2[[#This Row],[1Y Return vs Nifty]]-AVERAGE(Table2[1Y Return vs Nifty]))/_xlfn.STDEV.P(Table2[1Y Return vs Nifty])</f>
        <v>-0.36664903404133853</v>
      </c>
      <c r="I353">
        <v>4.8696867110949098</v>
      </c>
      <c r="J353">
        <f>(Table2[[#This Row],[1M Return vs Nifty]]-AVERAGE(Table2[1M Return vs Nifty]))/_xlfn.STDEV.P(Table2[1M Return vs Nifty])</f>
        <v>0.3892271105725118</v>
      </c>
      <c r="K353">
        <v>21.643437921999102</v>
      </c>
      <c r="L353">
        <f>(Table2[[#This Row],[6M Return vs Nifty]]-AVERAGE(Table2[6M Return vs Nifty]))/_xlfn.STDEV.P(Table2[6M Return vs Nifty])</f>
        <v>0.51607491312669385</v>
      </c>
      <c r="M353">
        <v>7.7251258946061698</v>
      </c>
      <c r="N353">
        <f>(Table2[[#This Row],[1W Return vs Nifty]]-AVERAGE(Table2[1W Return vs Nifty]))/_xlfn.STDEV.P(Table2[1W Return vs Nifty])</f>
        <v>1.4298499284007216</v>
      </c>
      <c r="O353">
        <v>576.98</v>
      </c>
      <c r="P353">
        <v>574.63175243461706</v>
      </c>
      <c r="Q353">
        <v>520.57184769548201</v>
      </c>
      <c r="R353">
        <v>50.678238761040099</v>
      </c>
      <c r="S353" s="1">
        <f>(Table2[[#This Row],[Close Price]]-Table2[[#This Row],[20D EMA]])/Table2[[#This Row],[20D EMA]]</f>
        <v>3.0676973205310092E-3</v>
      </c>
      <c r="T353" s="1">
        <f>(Table2[[#This Row],[Close Price]]-Table2[[#This Row],[50D EMA]])/Table2[[#This Row],[50D EMA]]</f>
        <v>7.1667594906383598E-3</v>
      </c>
      <c r="U353" s="1">
        <f>(Table2[[#This Row],[Close Price]]-Table2[[#This Row],[200D EMA]])/Table2[[#This Row],[200D EMA]]</f>
        <v>0.11175816088032169</v>
      </c>
      <c r="V353">
        <v>0.76475121350415898</v>
      </c>
      <c r="W353">
        <v>575</v>
      </c>
      <c r="X353">
        <v>593.95000000000005</v>
      </c>
      <c r="Y353">
        <v>575</v>
      </c>
      <c r="Z353">
        <v>593.95000000000005</v>
      </c>
      <c r="AA353">
        <v>540.1</v>
      </c>
      <c r="AB353">
        <v>602.75</v>
      </c>
      <c r="AC353" s="1">
        <f>(Table2[[#This Row],[Close Price]]/Table2[[#This Row],[Day Low]])-1</f>
        <v>6.521739130434856E-3</v>
      </c>
      <c r="AD353" s="1">
        <f>(Table2[[#This Row],[Day High]]/Table2[[#This Row],[Close Price]])-1</f>
        <v>2.6263498920086503E-2</v>
      </c>
      <c r="AE353" s="1">
        <f>(Table2[[#This Row],[Close Price]]/Table2[[#This Row],[Current Week Low]])-1</f>
        <v>6.521739130434856E-3</v>
      </c>
      <c r="AF353" s="1">
        <f>(Table2[[#This Row],[Current Week High]]/Table2[[#This Row],[Close Price]])-1</f>
        <v>2.6263498920086503E-2</v>
      </c>
      <c r="AG353" s="1">
        <f>(Table2[[#This Row],[Close Price]]/Table2[[#This Row],[Current Month Low]])-1</f>
        <v>7.156082206998704E-2</v>
      </c>
      <c r="AH353" s="1">
        <f>(Table2[[#This Row],[Current Month High]]/Table2[[#This Row],[Close Price]])-1</f>
        <v>4.146868250539959E-2</v>
      </c>
      <c r="AI353">
        <v>20.777537796976201</v>
      </c>
      <c r="AJ353">
        <v>52.282594395474199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0.02</v>
      </c>
      <c r="AM353" t="s">
        <v>3192</v>
      </c>
      <c r="AN353">
        <v>1.53</v>
      </c>
      <c r="AO353" t="s">
        <v>3192</v>
      </c>
      <c r="AP353">
        <v>1.7116152745501E-2</v>
      </c>
      <c r="AQ353">
        <f>(Table2[[#This Row],[Sharpe Ratio]]-AVERAGE(Table2[Sharpe Ratio]))/_xlfn.STDEV.P(Table2[Sharpe Ratio])</f>
        <v>-0.55629316781528582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1.4122097502433029</v>
      </c>
      <c r="AS353">
        <f>_xlfn.RANK.AVG(Table2[[#This Row],[1Y Return vs Nifty Z-Score]],Table2[1Y Return vs Nifty Z-Score])</f>
        <v>424</v>
      </c>
      <c r="AT353">
        <f>_xlfn.RANK.AVG(Table2[[#This Row],[6M Return vs Nifty Z-Score]],Table2[6M Return vs Nifty Z-Score])</f>
        <v>161</v>
      </c>
      <c r="AU353">
        <f>_xlfn.RANK.AVG(Table2[[#This Row],[Sharpe Ratio Z-Score]],Table2[Sharpe Ratio Z-Score])</f>
        <v>480</v>
      </c>
      <c r="AV353">
        <f>(Table2[[#This Row],[Rank 1Y]]+Table2[[#This Row],[Rank 6M]]+Table2[[#This Row],[Rank Sharpe]])/3</f>
        <v>355</v>
      </c>
    </row>
    <row r="354" spans="1:48" x14ac:dyDescent="0.3">
      <c r="A354" t="s">
        <v>637</v>
      </c>
      <c r="B354" t="s">
        <v>638</v>
      </c>
      <c r="C354" t="s">
        <v>3156</v>
      </c>
      <c r="D354" t="s">
        <v>300</v>
      </c>
      <c r="E354">
        <v>29809.17081765</v>
      </c>
      <c r="F354">
        <v>2349.5500000000002</v>
      </c>
      <c r="G354">
        <v>16.1505785728802</v>
      </c>
      <c r="H354">
        <f>(Table2[[#This Row],[1Y Return vs Nifty]]-AVERAGE(Table2[1Y Return vs Nifty]))/_xlfn.STDEV.P(Table2[1Y Return vs Nifty])</f>
        <v>-0.19768846194429762</v>
      </c>
      <c r="I354">
        <v>16.185312095886299</v>
      </c>
      <c r="J354">
        <f>(Table2[[#This Row],[1M Return vs Nifty]]-AVERAGE(Table2[1M Return vs Nifty]))/_xlfn.STDEV.P(Table2[1M Return vs Nifty])</f>
        <v>1.6788838433304785</v>
      </c>
      <c r="K354">
        <v>42.104454567766098</v>
      </c>
      <c r="L354">
        <f>(Table2[[#This Row],[6M Return vs Nifty]]-AVERAGE(Table2[6M Return vs Nifty]))/_xlfn.STDEV.P(Table2[6M Return vs Nifty])</f>
        <v>1.1916063824736556</v>
      </c>
      <c r="M354">
        <v>0.19891689556452699</v>
      </c>
      <c r="N354">
        <f>(Table2[[#This Row],[1W Return vs Nifty]]-AVERAGE(Table2[1W Return vs Nifty]))/_xlfn.STDEV.P(Table2[1W Return vs Nifty])</f>
        <v>-1.1687970135713037E-2</v>
      </c>
      <c r="O354">
        <v>2301.2800000000002</v>
      </c>
      <c r="P354">
        <v>2191.8998807542298</v>
      </c>
      <c r="Q354">
        <v>1845.7759038807001</v>
      </c>
      <c r="R354">
        <v>56.524105946354503</v>
      </c>
      <c r="S354" s="1">
        <f>(Table2[[#This Row],[Close Price]]-Table2[[#This Row],[20D EMA]])/Table2[[#This Row],[20D EMA]]</f>
        <v>2.0975283320586794E-2</v>
      </c>
      <c r="T354" s="1">
        <f>(Table2[[#This Row],[Close Price]]-Table2[[#This Row],[50D EMA]])/Table2[[#This Row],[50D EMA]]</f>
        <v>7.1923959953646782E-2</v>
      </c>
      <c r="U354" s="1">
        <f>(Table2[[#This Row],[Close Price]]-Table2[[#This Row],[200D EMA]])/Table2[[#This Row],[200D EMA]]</f>
        <v>0.27293350999984722</v>
      </c>
      <c r="V354">
        <v>1.06745197434964</v>
      </c>
      <c r="W354">
        <v>2305</v>
      </c>
      <c r="X354">
        <v>2380</v>
      </c>
      <c r="Y354">
        <v>2305</v>
      </c>
      <c r="Z354">
        <v>2380</v>
      </c>
      <c r="AA354">
        <v>2241.1</v>
      </c>
      <c r="AB354">
        <v>2440</v>
      </c>
      <c r="AC354" s="1">
        <f>(Table2[[#This Row],[Close Price]]/Table2[[#This Row],[Day Low]])-1</f>
        <v>1.9327548806941541E-2</v>
      </c>
      <c r="AD354" s="1">
        <f>(Table2[[#This Row],[Day High]]/Table2[[#This Row],[Close Price]])-1</f>
        <v>1.295992849694616E-2</v>
      </c>
      <c r="AE354" s="1">
        <f>(Table2[[#This Row],[Close Price]]/Table2[[#This Row],[Current Week Low]])-1</f>
        <v>1.9327548806941541E-2</v>
      </c>
      <c r="AF354" s="1">
        <f>(Table2[[#This Row],[Current Week High]]/Table2[[#This Row],[Close Price]])-1</f>
        <v>1.295992849694616E-2</v>
      </c>
      <c r="AG354" s="1">
        <f>(Table2[[#This Row],[Close Price]]/Table2[[#This Row],[Current Month Low]])-1</f>
        <v>4.8391414930168297E-2</v>
      </c>
      <c r="AH354" s="1">
        <f>(Table2[[#This Row],[Current Month High]]/Table2[[#This Row],[Close Price]])-1</f>
        <v>3.8496733417037188E-2</v>
      </c>
      <c r="AI354">
        <v>3.8496733417037099</v>
      </c>
      <c r="AJ354">
        <v>98.090380237754005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0.09</v>
      </c>
      <c r="AM354" t="s">
        <v>3192</v>
      </c>
      <c r="AN354">
        <v>0.98</v>
      </c>
      <c r="AO354" t="s">
        <v>3192</v>
      </c>
      <c r="AP354">
        <v>-3.4672974843125003E-2</v>
      </c>
      <c r="AQ354">
        <f>(Table2[[#This Row],[Sharpe Ratio]]-AVERAGE(Table2[Sharpe Ratio]))/_xlfn.STDEV.P(Table2[Sharpe Ratio])</f>
        <v>-1.1601861687575534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1.50092762496657</v>
      </c>
      <c r="AS354">
        <f>_xlfn.RANK.AVG(Table2[[#This Row],[1Y Return vs Nifty Z-Score]],Table2[1Y Return vs Nifty Z-Score])</f>
        <v>364</v>
      </c>
      <c r="AT354">
        <f>_xlfn.RANK.AVG(Table2[[#This Row],[6M Return vs Nifty Z-Score]],Table2[6M Return vs Nifty Z-Score])</f>
        <v>73</v>
      </c>
      <c r="AU354">
        <f>_xlfn.RANK.AVG(Table2[[#This Row],[Sharpe Ratio Z-Score]],Table2[Sharpe Ratio Z-Score])</f>
        <v>633</v>
      </c>
      <c r="AV354">
        <f>(Table2[[#This Row],[Rank 1Y]]+Table2[[#This Row],[Rank 6M]]+Table2[[#This Row],[Rank Sharpe]])/3</f>
        <v>356.66666666666669</v>
      </c>
    </row>
    <row r="355" spans="1:48" x14ac:dyDescent="0.3">
      <c r="A355" t="s">
        <v>945</v>
      </c>
      <c r="B355" t="s">
        <v>946</v>
      </c>
      <c r="C355" t="s">
        <v>3144</v>
      </c>
      <c r="D355" t="s">
        <v>181</v>
      </c>
      <c r="E355">
        <v>15474.03281259</v>
      </c>
      <c r="F355">
        <v>1566.55</v>
      </c>
      <c r="G355">
        <v>26.9665608109392</v>
      </c>
      <c r="H355">
        <f>(Table2[[#This Row],[1Y Return vs Nifty]]-AVERAGE(Table2[1Y Return vs Nifty]))/_xlfn.STDEV.P(Table2[1Y Return vs Nifty])</f>
        <v>-1.9053052230483727E-2</v>
      </c>
      <c r="I355">
        <v>-12.884794744509399</v>
      </c>
      <c r="J355">
        <f>(Table2[[#This Row],[1M Return vs Nifty]]-AVERAGE(Table2[1M Return vs Nifty]))/_xlfn.STDEV.P(Table2[1M Return vs Nifty])</f>
        <v>-1.6342745313801468</v>
      </c>
      <c r="K355">
        <v>1.3208594230880299</v>
      </c>
      <c r="L355">
        <f>(Table2[[#This Row],[6M Return vs Nifty]]-AVERAGE(Table2[6M Return vs Nifty]))/_xlfn.STDEV.P(Table2[6M Return vs Nifty])</f>
        <v>-0.15488594634401814</v>
      </c>
      <c r="M355">
        <v>-12.634826364259601</v>
      </c>
      <c r="N355">
        <f>(Table2[[#This Row],[1W Return vs Nifty]]-AVERAGE(Table2[1W Return vs Nifty]))/_xlfn.STDEV.P(Table2[1W Return vs Nifty])</f>
        <v>-2.4698082922631959</v>
      </c>
      <c r="O355">
        <v>1797.59</v>
      </c>
      <c r="P355">
        <v>1804.3457034722401</v>
      </c>
      <c r="Q355">
        <v>1573.2187464272599</v>
      </c>
      <c r="R355">
        <v>17.057848918572201</v>
      </c>
      <c r="S355" s="1">
        <f>(Table2[[#This Row],[Close Price]]-Table2[[#This Row],[20D EMA]])/Table2[[#This Row],[20D EMA]]</f>
        <v>-0.12852763978437795</v>
      </c>
      <c r="T355" s="1">
        <f>(Table2[[#This Row],[Close Price]]-Table2[[#This Row],[50D EMA]])/Table2[[#This Row],[50D EMA]]</f>
        <v>-0.13179054491311265</v>
      </c>
      <c r="U355" s="1">
        <f>(Table2[[#This Row],[Close Price]]-Table2[[#This Row],[200D EMA]])/Table2[[#This Row],[200D EMA]]</f>
        <v>-4.2389187405785303E-3</v>
      </c>
      <c r="V355">
        <v>1.3684056152272699</v>
      </c>
      <c r="W355">
        <v>1562.5</v>
      </c>
      <c r="X355">
        <v>1616.6</v>
      </c>
      <c r="Y355">
        <v>1562.5</v>
      </c>
      <c r="Z355">
        <v>1616.6</v>
      </c>
      <c r="AA355">
        <v>1503.75</v>
      </c>
      <c r="AB355">
        <v>1958</v>
      </c>
      <c r="AC355" s="1">
        <f>(Table2[[#This Row],[Close Price]]/Table2[[#This Row],[Day Low]])-1</f>
        <v>2.5919999999999277E-3</v>
      </c>
      <c r="AD355" s="1">
        <f>(Table2[[#This Row],[Day High]]/Table2[[#This Row],[Close Price]])-1</f>
        <v>3.1949187705467397E-2</v>
      </c>
      <c r="AE355" s="1">
        <f>(Table2[[#This Row],[Close Price]]/Table2[[#This Row],[Current Week Low]])-1</f>
        <v>2.5919999999999277E-3</v>
      </c>
      <c r="AF355" s="1">
        <f>(Table2[[#This Row],[Current Week High]]/Table2[[#This Row],[Close Price]])-1</f>
        <v>3.1949187705467397E-2</v>
      </c>
      <c r="AG355" s="1">
        <f>(Table2[[#This Row],[Close Price]]/Table2[[#This Row],[Current Month Low]])-1</f>
        <v>4.1762261014131274E-2</v>
      </c>
      <c r="AH355" s="1">
        <f>(Table2[[#This Row],[Current Month High]]/Table2[[#This Row],[Close Price]])-1</f>
        <v>0.24988031023586865</v>
      </c>
      <c r="AI355">
        <v>26.903067249688799</v>
      </c>
      <c r="AJ355">
        <v>60.0561941251596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-0.06</v>
      </c>
      <c r="AM355" t="s">
        <v>3191</v>
      </c>
      <c r="AN355">
        <v>-19.53</v>
      </c>
      <c r="AO355" t="s">
        <v>3191</v>
      </c>
      <c r="AP355">
        <v>4.3640636587380002E-2</v>
      </c>
      <c r="AQ355">
        <f>(Table2[[#This Row],[Sharpe Ratio]]-AVERAGE(Table2[Sharpe Ratio]))/_xlfn.STDEV.P(Table2[Sharpe Ratio])</f>
        <v>-0.24700141312593141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293</v>
      </c>
      <c r="AT355">
        <f>_xlfn.RANK.AVG(Table2[[#This Row],[6M Return vs Nifty Z-Score]],Table2[6M Return vs Nifty Z-Score])</f>
        <v>375</v>
      </c>
      <c r="AU355">
        <f>_xlfn.RANK.AVG(Table2[[#This Row],[Sharpe Ratio Z-Score]],Table2[Sharpe Ratio Z-Score])</f>
        <v>406</v>
      </c>
      <c r="AV355">
        <f>(Table2[[#This Row],[Rank 1Y]]+Table2[[#This Row],[Rank 6M]]+Table2[[#This Row],[Rank Sharpe]])/3</f>
        <v>358</v>
      </c>
    </row>
    <row r="356" spans="1:48" x14ac:dyDescent="0.3">
      <c r="A356" t="s">
        <v>1559</v>
      </c>
      <c r="B356" t="s">
        <v>1560</v>
      </c>
      <c r="C356" t="s">
        <v>3155</v>
      </c>
      <c r="D356" t="s">
        <v>589</v>
      </c>
      <c r="E356">
        <v>6312.0371451749998</v>
      </c>
      <c r="F356">
        <v>359.65</v>
      </c>
      <c r="G356">
        <v>-5.0138197524474704</v>
      </c>
      <c r="H356">
        <f>(Table2[[#This Row],[1Y Return vs Nifty]]-AVERAGE(Table2[1Y Return vs Nifty]))/_xlfn.STDEV.P(Table2[1Y Return vs Nifty])</f>
        <v>-0.54723701731153895</v>
      </c>
      <c r="I356">
        <v>5.1152975400874396</v>
      </c>
      <c r="J356">
        <f>(Table2[[#This Row],[1M Return vs Nifty]]-AVERAGE(Table2[1M Return vs Nifty]))/_xlfn.STDEV.P(Table2[1M Return vs Nifty])</f>
        <v>0.41721970033022948</v>
      </c>
      <c r="K356">
        <v>-0.89062378930457498</v>
      </c>
      <c r="L356">
        <f>(Table2[[#This Row],[6M Return vs Nifty]]-AVERAGE(Table2[6M Return vs Nifty]))/_xlfn.STDEV.P(Table2[6M Return vs Nifty])</f>
        <v>-0.2278992540289411</v>
      </c>
      <c r="M356">
        <v>0.90015983612254102</v>
      </c>
      <c r="N356">
        <f>(Table2[[#This Row],[1W Return vs Nifty]]-AVERAGE(Table2[1W Return vs Nifty]))/_xlfn.STDEV.P(Table2[1W Return vs Nifty])</f>
        <v>0.12262510501596414</v>
      </c>
      <c r="O356">
        <v>360.21</v>
      </c>
      <c r="P356">
        <v>361.16094007660701</v>
      </c>
      <c r="Q356">
        <v>336.52443914768099</v>
      </c>
      <c r="R356">
        <v>49.396694652789499</v>
      </c>
      <c r="S356" s="1">
        <f>(Table2[[#This Row],[Close Price]]-Table2[[#This Row],[20D EMA]])/Table2[[#This Row],[20D EMA]]</f>
        <v>-1.5546486771605516E-3</v>
      </c>
      <c r="T356" s="1">
        <f>(Table2[[#This Row],[Close Price]]-Table2[[#This Row],[50D EMA]])/Table2[[#This Row],[50D EMA]]</f>
        <v>-4.1835644693098252E-3</v>
      </c>
      <c r="U356" s="1">
        <f>(Table2[[#This Row],[Close Price]]-Table2[[#This Row],[200D EMA]])/Table2[[#This Row],[200D EMA]]</f>
        <v>6.8718815521658205E-2</v>
      </c>
      <c r="V356">
        <v>0.77460482972101496</v>
      </c>
      <c r="W356">
        <v>358.1</v>
      </c>
      <c r="X356">
        <v>371.8</v>
      </c>
      <c r="Y356">
        <v>358.1</v>
      </c>
      <c r="Z356">
        <v>371.8</v>
      </c>
      <c r="AA356">
        <v>324.05</v>
      </c>
      <c r="AB356">
        <v>382.4</v>
      </c>
      <c r="AC356" s="1">
        <f>(Table2[[#This Row],[Close Price]]/Table2[[#This Row],[Day Low]])-1</f>
        <v>4.3283998882992503E-3</v>
      </c>
      <c r="AD356" s="1">
        <f>(Table2[[#This Row],[Day High]]/Table2[[#This Row],[Close Price]])-1</f>
        <v>3.37828444320869E-2</v>
      </c>
      <c r="AE356" s="1">
        <f>(Table2[[#This Row],[Close Price]]/Table2[[#This Row],[Current Week Low]])-1</f>
        <v>4.3283998882992503E-3</v>
      </c>
      <c r="AF356" s="1">
        <f>(Table2[[#This Row],[Current Week High]]/Table2[[#This Row],[Close Price]])-1</f>
        <v>3.37828444320869E-2</v>
      </c>
      <c r="AG356" s="1">
        <f>(Table2[[#This Row],[Close Price]]/Table2[[#This Row],[Current Month Low]])-1</f>
        <v>0.1098595895695107</v>
      </c>
      <c r="AH356" s="1">
        <f>(Table2[[#This Row],[Current Month High]]/Table2[[#This Row],[Close Price]])-1</f>
        <v>6.3255943278187177E-2</v>
      </c>
      <c r="AI356">
        <v>21.868483247601802</v>
      </c>
      <c r="AJ356">
        <v>44.408753262396999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-0.06</v>
      </c>
      <c r="AM356" t="s">
        <v>3191</v>
      </c>
      <c r="AN356">
        <v>1.93</v>
      </c>
      <c r="AO356" t="s">
        <v>3192</v>
      </c>
      <c r="AP356">
        <v>0.116112987334398</v>
      </c>
      <c r="AQ356">
        <f>(Table2[[#This Row],[Sharpe Ratio]]-AVERAGE(Table2[Sharpe Ratio]))/_xlfn.STDEV.P(Table2[Sharpe Ratio])</f>
        <v>0.59807065925184555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498</v>
      </c>
      <c r="AT356">
        <f>_xlfn.RANK.AVG(Table2[[#This Row],[6M Return vs Nifty Z-Score]],Table2[6M Return vs Nifty Z-Score])</f>
        <v>396</v>
      </c>
      <c r="AU356">
        <f>_xlfn.RANK.AVG(Table2[[#This Row],[Sharpe Ratio Z-Score]],Table2[Sharpe Ratio Z-Score])</f>
        <v>184</v>
      </c>
      <c r="AV356">
        <f>(Table2[[#This Row],[Rank 1Y]]+Table2[[#This Row],[Rank 6M]]+Table2[[#This Row],[Rank Sharpe]])/3</f>
        <v>359.33333333333331</v>
      </c>
    </row>
    <row r="357" spans="1:48" x14ac:dyDescent="0.3">
      <c r="A357" t="s">
        <v>1303</v>
      </c>
      <c r="B357" t="s">
        <v>1304</v>
      </c>
      <c r="C357" t="s">
        <v>3158</v>
      </c>
      <c r="D357" t="s">
        <v>875</v>
      </c>
      <c r="E357">
        <v>8841.0159776679993</v>
      </c>
      <c r="F357">
        <v>189.91</v>
      </c>
      <c r="G357">
        <v>26.533497858773199</v>
      </c>
      <c r="H357">
        <f>(Table2[[#This Row],[1Y Return vs Nifty]]-AVERAGE(Table2[1Y Return vs Nifty]))/_xlfn.STDEV.P(Table2[1Y Return vs Nifty])</f>
        <v>-2.6205465778264311E-2</v>
      </c>
      <c r="I357">
        <v>-2.83435922642377</v>
      </c>
      <c r="J357">
        <f>(Table2[[#This Row],[1M Return vs Nifty]]-AVERAGE(Table2[1M Return vs Nifty]))/_xlfn.STDEV.P(Table2[1M Return vs Nifty])</f>
        <v>-0.48881315454190238</v>
      </c>
      <c r="K357">
        <v>-17.151879328538801</v>
      </c>
      <c r="L357">
        <f>(Table2[[#This Row],[6M Return vs Nifty]]-AVERAGE(Table2[6M Return vs Nifty]))/_xlfn.STDEV.P(Table2[6M Return vs Nifty])</f>
        <v>-0.764773351637278</v>
      </c>
      <c r="M357">
        <v>-5.6685232446482203</v>
      </c>
      <c r="N357">
        <f>(Table2[[#This Row],[1W Return vs Nifty]]-AVERAGE(Table2[1W Return vs Nifty]))/_xlfn.STDEV.P(Table2[1W Return vs Nifty])</f>
        <v>-1.1355123723796092</v>
      </c>
      <c r="O357">
        <v>198.01</v>
      </c>
      <c r="P357">
        <v>206.78892402055499</v>
      </c>
      <c r="Q357">
        <v>194.74209223925999</v>
      </c>
      <c r="R357">
        <v>40.111128388173498</v>
      </c>
      <c r="S357" s="1">
        <f>(Table2[[#This Row],[Close Price]]-Table2[[#This Row],[20D EMA]])/Table2[[#This Row],[20D EMA]]</f>
        <v>-4.0907024897732409E-2</v>
      </c>
      <c r="T357" s="1">
        <f>(Table2[[#This Row],[Close Price]]-Table2[[#This Row],[50D EMA]])/Table2[[#This Row],[50D EMA]]</f>
        <v>-8.1623926912435654E-2</v>
      </c>
      <c r="U357" s="1">
        <f>(Table2[[#This Row],[Close Price]]-Table2[[#This Row],[200D EMA]])/Table2[[#This Row],[200D EMA]]</f>
        <v>-2.4812777677890446E-2</v>
      </c>
      <c r="V357">
        <v>0.74006763244628004</v>
      </c>
      <c r="W357">
        <v>189.28</v>
      </c>
      <c r="X357">
        <v>199.2</v>
      </c>
      <c r="Y357">
        <v>189.28</v>
      </c>
      <c r="Z357">
        <v>199.2</v>
      </c>
      <c r="AA357">
        <v>182.99</v>
      </c>
      <c r="AB357">
        <v>208.99</v>
      </c>
      <c r="AC357" s="1">
        <f>(Table2[[#This Row],[Close Price]]/Table2[[#This Row],[Day Low]])-1</f>
        <v>3.3284023668638252E-3</v>
      </c>
      <c r="AD357" s="1">
        <f>(Table2[[#This Row],[Day High]]/Table2[[#This Row],[Close Price]])-1</f>
        <v>4.8917908482965622E-2</v>
      </c>
      <c r="AE357" s="1">
        <f>(Table2[[#This Row],[Close Price]]/Table2[[#This Row],[Current Week Low]])-1</f>
        <v>3.3284023668638252E-3</v>
      </c>
      <c r="AF357" s="1">
        <f>(Table2[[#This Row],[Current Week High]]/Table2[[#This Row],[Close Price]])-1</f>
        <v>4.8917908482965622E-2</v>
      </c>
      <c r="AG357" s="1">
        <f>(Table2[[#This Row],[Close Price]]/Table2[[#This Row],[Current Month Low]])-1</f>
        <v>3.7816274113339432E-2</v>
      </c>
      <c r="AH357" s="1">
        <f>(Table2[[#This Row],[Current Month High]]/Table2[[#This Row],[Close Price]])-1</f>
        <v>0.10046864304144076</v>
      </c>
      <c r="AI357">
        <v>39.013216786899001</v>
      </c>
      <c r="AJ357">
        <v>67.247908410391901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-0.21</v>
      </c>
      <c r="AM357" t="s">
        <v>3191</v>
      </c>
      <c r="AN357">
        <v>-5.89</v>
      </c>
      <c r="AO357" t="s">
        <v>3191</v>
      </c>
      <c r="AP357">
        <v>0.112288591311702</v>
      </c>
      <c r="AQ357">
        <f>(Table2[[#This Row],[Sharpe Ratio]]-AVERAGE(Table2[Sharpe Ratio]))/_xlfn.STDEV.P(Table2[Sharpe Ratio])</f>
        <v>0.55347585531379317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294</v>
      </c>
      <c r="AT357">
        <f>_xlfn.RANK.AVG(Table2[[#This Row],[6M Return vs Nifty Z-Score]],Table2[6M Return vs Nifty Z-Score])</f>
        <v>585</v>
      </c>
      <c r="AU357">
        <f>_xlfn.RANK.AVG(Table2[[#This Row],[Sharpe Ratio Z-Score]],Table2[Sharpe Ratio Z-Score])</f>
        <v>200</v>
      </c>
      <c r="AV357">
        <f>(Table2[[#This Row],[Rank 1Y]]+Table2[[#This Row],[Rank 6M]]+Table2[[#This Row],[Rank Sharpe]])/3</f>
        <v>359.66666666666669</v>
      </c>
    </row>
    <row r="358" spans="1:48" x14ac:dyDescent="0.3">
      <c r="A358" t="s">
        <v>28</v>
      </c>
      <c r="B358" t="s">
        <v>29</v>
      </c>
      <c r="C358" t="s">
        <v>3146</v>
      </c>
      <c r="D358" t="s">
        <v>24</v>
      </c>
      <c r="E358">
        <v>887367.46964554</v>
      </c>
      <c r="F358">
        <v>1259.05</v>
      </c>
      <c r="G358">
        <v>9.1698340920081893</v>
      </c>
      <c r="H358">
        <f>(Table2[[#This Row],[1Y Return vs Nifty]]-AVERAGE(Table2[1Y Return vs Nifty]))/_xlfn.STDEV.P(Table2[1Y Return vs Nifty])</f>
        <v>-0.31298156459567561</v>
      </c>
      <c r="I358">
        <v>-0.90552474636072899</v>
      </c>
      <c r="J358">
        <f>(Table2[[#This Row],[1M Return vs Nifty]]-AVERAGE(Table2[1M Return vs Nifty]))/_xlfn.STDEV.P(Table2[1M Return vs Nifty])</f>
        <v>-0.26898134772613863</v>
      </c>
      <c r="K358">
        <v>3.9715637982123702</v>
      </c>
      <c r="L358">
        <f>(Table2[[#This Row],[6M Return vs Nifty]]-AVERAGE(Table2[6M Return vs Nifty]))/_xlfn.STDEV.P(Table2[6M Return vs Nifty])</f>
        <v>-6.7371515740071858E-2</v>
      </c>
      <c r="M358">
        <v>5.1001402252219501</v>
      </c>
      <c r="N358">
        <f>(Table2[[#This Row],[1W Return vs Nifty]]-AVERAGE(Table2[1W Return vs Nifty]))/_xlfn.STDEV.P(Table2[1W Return vs Nifty])</f>
        <v>0.92707139461110366</v>
      </c>
      <c r="O358">
        <v>1253.8</v>
      </c>
      <c r="P358">
        <v>1242.6054629058101</v>
      </c>
      <c r="Q358">
        <v>1151.27730588094</v>
      </c>
      <c r="R358">
        <v>53.734092401573498</v>
      </c>
      <c r="S358" s="1">
        <f>(Table2[[#This Row],[Close Price]]-Table2[[#This Row],[20D EMA]])/Table2[[#This Row],[20D EMA]]</f>
        <v>4.1872706970808747E-3</v>
      </c>
      <c r="T358" s="1">
        <f>(Table2[[#This Row],[Close Price]]-Table2[[#This Row],[50D EMA]])/Table2[[#This Row],[50D EMA]]</f>
        <v>1.3233916625261414E-2</v>
      </c>
      <c r="U358" s="1">
        <f>(Table2[[#This Row],[Close Price]]-Table2[[#This Row],[200D EMA]])/Table2[[#This Row],[200D EMA]]</f>
        <v>9.3611411923553781E-2</v>
      </c>
      <c r="V358">
        <v>0.80425275058932</v>
      </c>
      <c r="W358">
        <v>1250.55</v>
      </c>
      <c r="X358">
        <v>1272.3499999999999</v>
      </c>
      <c r="Y358">
        <v>1250.55</v>
      </c>
      <c r="Z358">
        <v>1272.3499999999999</v>
      </c>
      <c r="AA358">
        <v>1217.4000000000001</v>
      </c>
      <c r="AB358">
        <v>1280.25</v>
      </c>
      <c r="AC358" s="1">
        <f>(Table2[[#This Row],[Close Price]]/Table2[[#This Row],[Day Low]])-1</f>
        <v>6.7970093159011036E-3</v>
      </c>
      <c r="AD358" s="1">
        <f>(Table2[[#This Row],[Day High]]/Table2[[#This Row],[Close Price]])-1</f>
        <v>1.0563520114371894E-2</v>
      </c>
      <c r="AE358" s="1">
        <f>(Table2[[#This Row],[Close Price]]/Table2[[#This Row],[Current Week Low]])-1</f>
        <v>6.7970093159011036E-3</v>
      </c>
      <c r="AF358" s="1">
        <f>(Table2[[#This Row],[Current Week High]]/Table2[[#This Row],[Close Price]])-1</f>
        <v>1.0563520114371894E-2</v>
      </c>
      <c r="AG358" s="1">
        <f>(Table2[[#This Row],[Close Price]]/Table2[[#This Row],[Current Month Low]])-1</f>
        <v>3.4212255626745458E-2</v>
      </c>
      <c r="AH358" s="1">
        <f>(Table2[[#This Row],[Current Month High]]/Table2[[#This Row],[Close Price]])-1</f>
        <v>1.6838092212382305E-2</v>
      </c>
      <c r="AI358">
        <v>8.2045987053730904</v>
      </c>
      <c r="AJ358">
        <v>40.050055617352598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0.03</v>
      </c>
      <c r="AM358" t="s">
        <v>3192</v>
      </c>
      <c r="AN358">
        <v>0.21</v>
      </c>
      <c r="AO358" t="s">
        <v>3192</v>
      </c>
      <c r="AP358">
        <v>6.1304311024164997E-2</v>
      </c>
      <c r="AQ358">
        <f>(Table2[[#This Row],[Sharpe Ratio]]-AVERAGE(Table2[Sharpe Ratio]))/_xlfn.STDEV.P(Table2[Sharpe Ratio])</f>
        <v>-4.1032132314180486E-2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0.23670483423503719</v>
      </c>
      <c r="AS358">
        <f>_xlfn.RANK.AVG(Table2[[#This Row],[1Y Return vs Nifty Z-Score]],Table2[1Y Return vs Nifty Z-Score])</f>
        <v>399</v>
      </c>
      <c r="AT358">
        <f>_xlfn.RANK.AVG(Table2[[#This Row],[6M Return vs Nifty Z-Score]],Table2[6M Return vs Nifty Z-Score])</f>
        <v>343</v>
      </c>
      <c r="AU358">
        <f>_xlfn.RANK.AVG(Table2[[#This Row],[Sharpe Ratio Z-Score]],Table2[Sharpe Ratio Z-Score])</f>
        <v>341</v>
      </c>
      <c r="AV358">
        <f>(Table2[[#This Row],[Rank 1Y]]+Table2[[#This Row],[Rank 6M]]+Table2[[#This Row],[Rank Sharpe]])/3</f>
        <v>361</v>
      </c>
    </row>
    <row r="359" spans="1:48" x14ac:dyDescent="0.3">
      <c r="A359" t="s">
        <v>1190</v>
      </c>
      <c r="B359" t="s">
        <v>1191</v>
      </c>
      <c r="C359" t="s">
        <v>3146</v>
      </c>
      <c r="D359" t="s">
        <v>592</v>
      </c>
      <c r="E359">
        <v>10027.309761300001</v>
      </c>
      <c r="F359">
        <v>1124.5</v>
      </c>
      <c r="G359">
        <v>-3.76112160185777</v>
      </c>
      <c r="H359">
        <f>(Table2[[#This Row],[1Y Return vs Nifty]]-AVERAGE(Table2[1Y Return vs Nifty]))/_xlfn.STDEV.P(Table2[1Y Return vs Nifty])</f>
        <v>-0.52654761135163364</v>
      </c>
      <c r="I359">
        <v>-3.5847754658567101</v>
      </c>
      <c r="J359">
        <f>(Table2[[#This Row],[1M Return vs Nifty]]-AVERAGE(Table2[1M Return vs Nifty]))/_xlfn.STDEV.P(Table2[1M Return vs Nifty])</f>
        <v>-0.57433908197816541</v>
      </c>
      <c r="K359">
        <v>17.978669533391901</v>
      </c>
      <c r="L359">
        <f>(Table2[[#This Row],[6M Return vs Nifty]]-AVERAGE(Table2[6M Return vs Nifty]))/_xlfn.STDEV.P(Table2[6M Return vs Nifty])</f>
        <v>0.39508061371174819</v>
      </c>
      <c r="M359">
        <v>-3.06682897948291</v>
      </c>
      <c r="N359">
        <f>(Table2[[#This Row],[1W Return vs Nifty]]-AVERAGE(Table2[1W Return vs Nifty]))/_xlfn.STDEV.P(Table2[1W Return vs Nifty])</f>
        <v>-0.6371949745876716</v>
      </c>
      <c r="O359">
        <v>1205.1199999999999</v>
      </c>
      <c r="P359">
        <v>1165.73291800782</v>
      </c>
      <c r="Q359">
        <v>1025.9789175605399</v>
      </c>
      <c r="R359">
        <v>27.419740690780699</v>
      </c>
      <c r="S359" s="1">
        <f>(Table2[[#This Row],[Close Price]]-Table2[[#This Row],[20D EMA]])/Table2[[#This Row],[20D EMA]]</f>
        <v>-6.6897902283589925E-2</v>
      </c>
      <c r="T359" s="1">
        <f>(Table2[[#This Row],[Close Price]]-Table2[[#This Row],[50D EMA]])/Table2[[#This Row],[50D EMA]]</f>
        <v>-3.5370810389643119E-2</v>
      </c>
      <c r="U359" s="1">
        <f>(Table2[[#This Row],[Close Price]]-Table2[[#This Row],[200D EMA]])/Table2[[#This Row],[200D EMA]]</f>
        <v>9.6026419990883155E-2</v>
      </c>
      <c r="V359">
        <v>0.84660768766073802</v>
      </c>
      <c r="W359">
        <v>1115.8</v>
      </c>
      <c r="X359">
        <v>1177.2</v>
      </c>
      <c r="Y359">
        <v>1115.8</v>
      </c>
      <c r="Z359">
        <v>1177.2</v>
      </c>
      <c r="AA359">
        <v>1115.8</v>
      </c>
      <c r="AB359">
        <v>1383.3</v>
      </c>
      <c r="AC359" s="1">
        <f>(Table2[[#This Row],[Close Price]]/Table2[[#This Row],[Day Low]])-1</f>
        <v>7.7970962538089772E-3</v>
      </c>
      <c r="AD359" s="1">
        <f>(Table2[[#This Row],[Day High]]/Table2[[#This Row],[Close Price]])-1</f>
        <v>4.6865273454868905E-2</v>
      </c>
      <c r="AE359" s="1">
        <f>(Table2[[#This Row],[Close Price]]/Table2[[#This Row],[Current Week Low]])-1</f>
        <v>7.7970962538089772E-3</v>
      </c>
      <c r="AF359" s="1">
        <f>(Table2[[#This Row],[Current Week High]]/Table2[[#This Row],[Close Price]])-1</f>
        <v>4.6865273454868905E-2</v>
      </c>
      <c r="AG359" s="1">
        <f>(Table2[[#This Row],[Close Price]]/Table2[[#This Row],[Current Month Low]])-1</f>
        <v>7.7970962538089772E-3</v>
      </c>
      <c r="AH359" s="1">
        <f>(Table2[[#This Row],[Current Month High]]/Table2[[#This Row],[Close Price]])-1</f>
        <v>0.2301467318808359</v>
      </c>
      <c r="AI359">
        <v>23.014673188083499</v>
      </c>
      <c r="AJ359">
        <v>44.7885147749951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7.0000000000000007E-2</v>
      </c>
      <c r="AM359" t="s">
        <v>3192</v>
      </c>
      <c r="AN359">
        <v>-4.87</v>
      </c>
      <c r="AO359" t="s">
        <v>3191</v>
      </c>
      <c r="AP359">
        <v>4.5828579160504999E-2</v>
      </c>
      <c r="AQ359">
        <f>(Table2[[#This Row],[Sharpe Ratio]]-AVERAGE(Table2[Sharpe Ratio]))/_xlfn.STDEV.P(Table2[Sharpe Ratio])</f>
        <v>-0.22148866039394713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-1.5644897145996697</v>
      </c>
      <c r="AS359">
        <f>_xlfn.RANK.AVG(Table2[[#This Row],[1Y Return vs Nifty Z-Score]],Table2[1Y Return vs Nifty Z-Score])</f>
        <v>494</v>
      </c>
      <c r="AT359">
        <f>_xlfn.RANK.AVG(Table2[[#This Row],[6M Return vs Nifty Z-Score]],Table2[6M Return vs Nifty Z-Score])</f>
        <v>190</v>
      </c>
      <c r="AU359">
        <f>_xlfn.RANK.AVG(Table2[[#This Row],[Sharpe Ratio Z-Score]],Table2[Sharpe Ratio Z-Score])</f>
        <v>400</v>
      </c>
      <c r="AV359">
        <f>(Table2[[#This Row],[Rank 1Y]]+Table2[[#This Row],[Rank 6M]]+Table2[[#This Row],[Rank Sharpe]])/3</f>
        <v>361.33333333333331</v>
      </c>
    </row>
    <row r="360" spans="1:48" x14ac:dyDescent="0.3">
      <c r="A360" t="s">
        <v>1982</v>
      </c>
      <c r="B360" t="s">
        <v>1983</v>
      </c>
      <c r="C360" t="s">
        <v>3155</v>
      </c>
      <c r="D360" t="s">
        <v>117</v>
      </c>
      <c r="E360">
        <v>3470.4182700000001</v>
      </c>
      <c r="F360">
        <v>795</v>
      </c>
      <c r="G360">
        <v>49.841820887699598</v>
      </c>
      <c r="H360">
        <f>(Table2[[#This Row],[1Y Return vs Nifty]]-AVERAGE(Table2[1Y Return vs Nifty]))/_xlfn.STDEV.P(Table2[1Y Return vs Nifty])</f>
        <v>0.35875188181824891</v>
      </c>
      <c r="I360">
        <v>-0.24797845619931899</v>
      </c>
      <c r="J360">
        <f>(Table2[[#This Row],[1M Return vs Nifty]]-AVERAGE(Table2[1M Return vs Nifty]))/_xlfn.STDEV.P(Table2[1M Return vs Nifty])</f>
        <v>-0.19403993075890316</v>
      </c>
      <c r="K360">
        <v>-19.398073210802799</v>
      </c>
      <c r="L360">
        <f>(Table2[[#This Row],[6M Return vs Nifty]]-AVERAGE(Table2[6M Return vs Nifty]))/_xlfn.STDEV.P(Table2[6M Return vs Nifty])</f>
        <v>-0.83893265075684897</v>
      </c>
      <c r="M360">
        <v>-1.0544782250921301</v>
      </c>
      <c r="N360">
        <f>(Table2[[#This Row],[1W Return vs Nifty]]-AVERAGE(Table2[1W Return vs Nifty]))/_xlfn.STDEV.P(Table2[1W Return vs Nifty])</f>
        <v>-0.2517579135158784</v>
      </c>
      <c r="O360">
        <v>826.59</v>
      </c>
      <c r="P360">
        <v>830.19056137503105</v>
      </c>
      <c r="Q360">
        <v>783.03630432420096</v>
      </c>
      <c r="R360">
        <v>26.423542761480601</v>
      </c>
      <c r="S360" s="1">
        <f>(Table2[[#This Row],[Close Price]]-Table2[[#This Row],[20D EMA]])/Table2[[#This Row],[20D EMA]]</f>
        <v>-3.821725401952604E-2</v>
      </c>
      <c r="T360" s="1">
        <f>(Table2[[#This Row],[Close Price]]-Table2[[#This Row],[50D EMA]])/Table2[[#This Row],[50D EMA]]</f>
        <v>-4.2388534647690407E-2</v>
      </c>
      <c r="U360" s="1">
        <f>(Table2[[#This Row],[Close Price]]-Table2[[#This Row],[200D EMA]])/Table2[[#This Row],[200D EMA]]</f>
        <v>1.5278596419771757E-2</v>
      </c>
      <c r="V360">
        <v>0.57139707624011904</v>
      </c>
      <c r="W360">
        <v>787.1</v>
      </c>
      <c r="X360">
        <v>826.55</v>
      </c>
      <c r="Y360">
        <v>787.1</v>
      </c>
      <c r="Z360">
        <v>826.55</v>
      </c>
      <c r="AA360">
        <v>787.1</v>
      </c>
      <c r="AB360">
        <v>902</v>
      </c>
      <c r="AC360" s="1">
        <f>(Table2[[#This Row],[Close Price]]/Table2[[#This Row],[Day Low]])-1</f>
        <v>1.0036844111294574E-2</v>
      </c>
      <c r="AD360" s="1">
        <f>(Table2[[#This Row],[Day High]]/Table2[[#This Row],[Close Price]])-1</f>
        <v>3.9685534591194838E-2</v>
      </c>
      <c r="AE360" s="1">
        <f>(Table2[[#This Row],[Close Price]]/Table2[[#This Row],[Current Week Low]])-1</f>
        <v>1.0036844111294574E-2</v>
      </c>
      <c r="AF360" s="1">
        <f>(Table2[[#This Row],[Current Week High]]/Table2[[#This Row],[Close Price]])-1</f>
        <v>3.9685534591194838E-2</v>
      </c>
      <c r="AG360" s="1">
        <f>(Table2[[#This Row],[Close Price]]/Table2[[#This Row],[Current Month Low]])-1</f>
        <v>1.0036844111294574E-2</v>
      </c>
      <c r="AH360" s="1">
        <f>(Table2[[#This Row],[Current Month High]]/Table2[[#This Row],[Close Price]])-1</f>
        <v>0.13459119496855343</v>
      </c>
      <c r="AI360">
        <v>36.2264150943396</v>
      </c>
      <c r="AJ360">
        <v>87.721369539551304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-0.09</v>
      </c>
      <c r="AM360" t="s">
        <v>3191</v>
      </c>
      <c r="AN360">
        <v>-8.5299999999999994</v>
      </c>
      <c r="AO360" t="s">
        <v>3191</v>
      </c>
      <c r="AP360">
        <v>8.8074225804893005E-2</v>
      </c>
      <c r="AQ360">
        <f>(Table2[[#This Row],[Sharpe Ratio]]-AVERAGE(Table2[Sharpe Ratio]))/_xlfn.STDEV.P(Table2[Sharpe Ratio])</f>
        <v>0.27112149769701582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198</v>
      </c>
      <c r="AT360">
        <f>_xlfn.RANK.AVG(Table2[[#This Row],[6M Return vs Nifty Z-Score]],Table2[6M Return vs Nifty Z-Score])</f>
        <v>612</v>
      </c>
      <c r="AU360">
        <f>_xlfn.RANK.AVG(Table2[[#This Row],[Sharpe Ratio Z-Score]],Table2[Sharpe Ratio Z-Score])</f>
        <v>274</v>
      </c>
      <c r="AV360">
        <f>(Table2[[#This Row],[Rank 1Y]]+Table2[[#This Row],[Rank 6M]]+Table2[[#This Row],[Rank Sharpe]])/3</f>
        <v>361.33333333333331</v>
      </c>
    </row>
    <row r="361" spans="1:48" x14ac:dyDescent="0.3">
      <c r="A361" t="s">
        <v>684</v>
      </c>
      <c r="B361" t="s">
        <v>685</v>
      </c>
      <c r="C361" t="s">
        <v>3160</v>
      </c>
      <c r="D361" t="s">
        <v>249</v>
      </c>
      <c r="E361">
        <v>26322.450387960002</v>
      </c>
      <c r="F361">
        <v>527.35</v>
      </c>
      <c r="G361">
        <v>4.4906860642081803</v>
      </c>
      <c r="H361">
        <f>(Table2[[#This Row],[1Y Return vs Nifty]]-AVERAGE(Table2[1Y Return vs Nifty]))/_xlfn.STDEV.P(Table2[1Y Return vs Nifty])</f>
        <v>-0.3902617881260389</v>
      </c>
      <c r="I361">
        <v>1.69409154570153</v>
      </c>
      <c r="J361">
        <f>(Table2[[#This Row],[1M Return vs Nifty]]-AVERAGE(Table2[1M Return vs Nifty]))/_xlfn.STDEV.P(Table2[1M Return vs Nifty])</f>
        <v>2.7300345917716497E-2</v>
      </c>
      <c r="K361">
        <v>17.295412769874201</v>
      </c>
      <c r="L361">
        <f>(Table2[[#This Row],[6M Return vs Nifty]]-AVERAGE(Table2[6M Return vs Nifty]))/_xlfn.STDEV.P(Table2[6M Return vs Nifty])</f>
        <v>0.37252252418026588</v>
      </c>
      <c r="M361">
        <v>1.38946036335864</v>
      </c>
      <c r="N361">
        <f>(Table2[[#This Row],[1W Return vs Nifty]]-AVERAGE(Table2[1W Return vs Nifty]))/_xlfn.STDEV.P(Table2[1W Return vs Nifty])</f>
        <v>0.21634363633425621</v>
      </c>
      <c r="O361">
        <v>550.97</v>
      </c>
      <c r="P361">
        <v>542.91127001704297</v>
      </c>
      <c r="Q361">
        <v>481.67785284779802</v>
      </c>
      <c r="R361">
        <v>36.625830100376902</v>
      </c>
      <c r="S361" s="1">
        <f>(Table2[[#This Row],[Close Price]]-Table2[[#This Row],[20D EMA]])/Table2[[#This Row],[20D EMA]]</f>
        <v>-4.2869847723106529E-2</v>
      </c>
      <c r="T361" s="1">
        <f>(Table2[[#This Row],[Close Price]]-Table2[[#This Row],[50D EMA]])/Table2[[#This Row],[50D EMA]]</f>
        <v>-2.8662639507473196E-2</v>
      </c>
      <c r="U361" s="1">
        <f>(Table2[[#This Row],[Close Price]]-Table2[[#This Row],[200D EMA]])/Table2[[#This Row],[200D EMA]]</f>
        <v>9.4818864687626861E-2</v>
      </c>
      <c r="V361">
        <v>0.469665256592327</v>
      </c>
      <c r="W361">
        <v>524</v>
      </c>
      <c r="X361">
        <v>553</v>
      </c>
      <c r="Y361">
        <v>524</v>
      </c>
      <c r="Z361">
        <v>553</v>
      </c>
      <c r="AA361">
        <v>518</v>
      </c>
      <c r="AB361">
        <v>577.95000000000005</v>
      </c>
      <c r="AC361" s="1">
        <f>(Table2[[#This Row],[Close Price]]/Table2[[#This Row],[Day Low]])-1</f>
        <v>6.3931297709924895E-3</v>
      </c>
      <c r="AD361" s="1">
        <f>(Table2[[#This Row],[Day High]]/Table2[[#This Row],[Close Price]])-1</f>
        <v>4.8639423532758075E-2</v>
      </c>
      <c r="AE361" s="1">
        <f>(Table2[[#This Row],[Close Price]]/Table2[[#This Row],[Current Week Low]])-1</f>
        <v>6.3931297709924895E-3</v>
      </c>
      <c r="AF361" s="1">
        <f>(Table2[[#This Row],[Current Week High]]/Table2[[#This Row],[Close Price]])-1</f>
        <v>4.8639423532758075E-2</v>
      </c>
      <c r="AG361" s="1">
        <f>(Table2[[#This Row],[Close Price]]/Table2[[#This Row],[Current Month Low]])-1</f>
        <v>1.8050193050193064E-2</v>
      </c>
      <c r="AH361" s="1">
        <f>(Table2[[#This Row],[Current Month High]]/Table2[[#This Row],[Close Price]])-1</f>
        <v>9.5951455390158369E-2</v>
      </c>
      <c r="AI361">
        <v>19.142884232483102</v>
      </c>
      <c r="AJ361">
        <v>56.9027075275215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0.09</v>
      </c>
      <c r="AM361" t="s">
        <v>3192</v>
      </c>
      <c r="AN361">
        <v>-3.86</v>
      </c>
      <c r="AO361" t="s">
        <v>3191</v>
      </c>
      <c r="AP361">
        <v>2.7879726093612001E-2</v>
      </c>
      <c r="AQ361">
        <f>(Table2[[#This Row],[Sharpe Ratio]]-AVERAGE(Table2[Sharpe Ratio]))/_xlfn.STDEV.P(Table2[Sharpe Ratio])</f>
        <v>-0.43078329899331119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-0.20487858068711154</v>
      </c>
      <c r="AS361">
        <f>_xlfn.RANK.AVG(Table2[[#This Row],[1Y Return vs Nifty Z-Score]],Table2[1Y Return vs Nifty Z-Score])</f>
        <v>431</v>
      </c>
      <c r="AT361">
        <f>_xlfn.RANK.AVG(Table2[[#This Row],[6M Return vs Nifty Z-Score]],Table2[6M Return vs Nifty Z-Score])</f>
        <v>198</v>
      </c>
      <c r="AU361">
        <f>_xlfn.RANK.AVG(Table2[[#This Row],[Sharpe Ratio Z-Score]],Table2[Sharpe Ratio Z-Score])</f>
        <v>457</v>
      </c>
      <c r="AV361">
        <f>(Table2[[#This Row],[Rank 1Y]]+Table2[[#This Row],[Rank 6M]]+Table2[[#This Row],[Rank Sharpe]])/3</f>
        <v>362</v>
      </c>
    </row>
    <row r="362" spans="1:48" x14ac:dyDescent="0.3">
      <c r="A362" t="s">
        <v>1207</v>
      </c>
      <c r="B362" t="s">
        <v>1208</v>
      </c>
      <c r="C362" t="s">
        <v>3157</v>
      </c>
      <c r="D362" t="s">
        <v>92</v>
      </c>
      <c r="E362">
        <v>9840.9028079599993</v>
      </c>
      <c r="F362">
        <v>203.56</v>
      </c>
      <c r="G362">
        <v>38.960253982538497</v>
      </c>
      <c r="H362">
        <f>(Table2[[#This Row],[1Y Return vs Nifty]]-AVERAGE(Table2[1Y Return vs Nifty]))/_xlfn.STDEV.P(Table2[1Y Return vs Nifty])</f>
        <v>0.17903328394631257</v>
      </c>
      <c r="I362">
        <v>-0.38280107104182198</v>
      </c>
      <c r="J362">
        <f>(Table2[[#This Row],[1M Return vs Nifty]]-AVERAGE(Table2[1M Return vs Nifty]))/_xlfn.STDEV.P(Table2[1M Return vs Nifty])</f>
        <v>-0.20940584179315871</v>
      </c>
      <c r="K362">
        <v>-11.741188683842401</v>
      </c>
      <c r="L362">
        <f>(Table2[[#This Row],[6M Return vs Nifty]]-AVERAGE(Table2[6M Return vs Nifty]))/_xlfn.STDEV.P(Table2[6M Return vs Nifty])</f>
        <v>-0.58613648990783962</v>
      </c>
      <c r="M362">
        <v>4.3399670224384401E-3</v>
      </c>
      <c r="N362">
        <f>(Table2[[#This Row],[1W Return vs Nifty]]-AVERAGE(Table2[1W Return vs Nifty]))/_xlfn.STDEV.P(Table2[1W Return vs Nifty])</f>
        <v>-4.8956403248579396E-2</v>
      </c>
      <c r="O362">
        <v>214.04</v>
      </c>
      <c r="P362">
        <v>218.29317118116299</v>
      </c>
      <c r="Q362">
        <v>201.48561472093499</v>
      </c>
      <c r="R362">
        <v>24.1755486708931</v>
      </c>
      <c r="S362" s="1">
        <f>(Table2[[#This Row],[Close Price]]-Table2[[#This Row],[20D EMA]])/Table2[[#This Row],[20D EMA]]</f>
        <v>-4.8962810689590686E-2</v>
      </c>
      <c r="T362" s="1">
        <f>(Table2[[#This Row],[Close Price]]-Table2[[#This Row],[50D EMA]])/Table2[[#This Row],[50D EMA]]</f>
        <v>-6.7492588528735187E-2</v>
      </c>
      <c r="U362" s="1">
        <f>(Table2[[#This Row],[Close Price]]-Table2[[#This Row],[200D EMA]])/Table2[[#This Row],[200D EMA]]</f>
        <v>1.0295451027300943E-2</v>
      </c>
      <c r="V362">
        <v>0.39484011604137198</v>
      </c>
      <c r="W362">
        <v>201.6</v>
      </c>
      <c r="X362">
        <v>215.9</v>
      </c>
      <c r="Y362">
        <v>201.6</v>
      </c>
      <c r="Z362">
        <v>215.9</v>
      </c>
      <c r="AA362">
        <v>201.1</v>
      </c>
      <c r="AB362">
        <v>221.9</v>
      </c>
      <c r="AC362" s="1">
        <f>(Table2[[#This Row],[Close Price]]/Table2[[#This Row],[Day Low]])-1</f>
        <v>9.7222222222221877E-3</v>
      </c>
      <c r="AD362" s="1">
        <f>(Table2[[#This Row],[Day High]]/Table2[[#This Row],[Close Price]])-1</f>
        <v>6.0620947140892056E-2</v>
      </c>
      <c r="AE362" s="1">
        <f>(Table2[[#This Row],[Close Price]]/Table2[[#This Row],[Current Week Low]])-1</f>
        <v>9.7222222222221877E-3</v>
      </c>
      <c r="AF362" s="1">
        <f>(Table2[[#This Row],[Current Week High]]/Table2[[#This Row],[Close Price]])-1</f>
        <v>6.0620947140892056E-2</v>
      </c>
      <c r="AG362" s="1">
        <f>(Table2[[#This Row],[Close Price]]/Table2[[#This Row],[Current Month Low]])-1</f>
        <v>1.2232720039781153E-2</v>
      </c>
      <c r="AH362" s="1">
        <f>(Table2[[#This Row],[Current Month High]]/Table2[[#This Row],[Close Price]])-1</f>
        <v>9.0096286107290258E-2</v>
      </c>
      <c r="AI362">
        <v>23.1528787581057</v>
      </c>
      <c r="AJ362">
        <v>75.105376344085997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-0.08</v>
      </c>
      <c r="AM362" t="s">
        <v>3191</v>
      </c>
      <c r="AN362">
        <v>-7.18</v>
      </c>
      <c r="AO362" t="s">
        <v>3191</v>
      </c>
      <c r="AP362">
        <v>6.7203275394520007E-2</v>
      </c>
      <c r="AQ362">
        <f>(Table2[[#This Row],[Sharpe Ratio]]-AVERAGE(Table2[Sharpe Ratio]))/_xlfn.STDEV.P(Table2[Sharpe Ratio])</f>
        <v>2.7753411330458302E-2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240</v>
      </c>
      <c r="AT362">
        <f>_xlfn.RANK.AVG(Table2[[#This Row],[6M Return vs Nifty Z-Score]],Table2[6M Return vs Nifty Z-Score])</f>
        <v>519</v>
      </c>
      <c r="AU362">
        <f>_xlfn.RANK.AVG(Table2[[#This Row],[Sharpe Ratio Z-Score]],Table2[Sharpe Ratio Z-Score])</f>
        <v>331</v>
      </c>
      <c r="AV362">
        <f>(Table2[[#This Row],[Rank 1Y]]+Table2[[#This Row],[Rank 6M]]+Table2[[#This Row],[Rank Sharpe]])/3</f>
        <v>363.33333333333331</v>
      </c>
    </row>
    <row r="363" spans="1:48" x14ac:dyDescent="0.3">
      <c r="A363" t="s">
        <v>376</v>
      </c>
      <c r="B363" t="s">
        <v>377</v>
      </c>
      <c r="C363" t="s">
        <v>3155</v>
      </c>
      <c r="D363" t="s">
        <v>198</v>
      </c>
      <c r="E363">
        <v>63955.386071280001</v>
      </c>
      <c r="F363">
        <v>217.8</v>
      </c>
      <c r="G363">
        <v>0.936717153705938</v>
      </c>
      <c r="H363">
        <f>(Table2[[#This Row],[1Y Return vs Nifty]]-AVERAGE(Table2[1Y Return vs Nifty]))/_xlfn.STDEV.P(Table2[1Y Return vs Nifty])</f>
        <v>-0.44895869409947692</v>
      </c>
      <c r="I363">
        <v>-2.5836417246888201</v>
      </c>
      <c r="J363">
        <f>(Table2[[#This Row],[1M Return vs Nifty]]-AVERAGE(Table2[1M Return vs Nifty]))/_xlfn.STDEV.P(Table2[1M Return vs Nifty])</f>
        <v>-0.46023855056399809</v>
      </c>
      <c r="K363">
        <v>14.220939472471001</v>
      </c>
      <c r="L363">
        <f>(Table2[[#This Row],[6M Return vs Nifty]]-AVERAGE(Table2[6M Return vs Nifty]))/_xlfn.STDEV.P(Table2[6M Return vs Nifty])</f>
        <v>0.27101713468670641</v>
      </c>
      <c r="M363">
        <v>-0.98104290208428901</v>
      </c>
      <c r="N363">
        <f>(Table2[[#This Row],[1W Return vs Nifty]]-AVERAGE(Table2[1W Return vs Nifty]))/_xlfn.STDEV.P(Table2[1W Return vs Nifty])</f>
        <v>-0.23769242566926832</v>
      </c>
      <c r="O363">
        <v>228.58</v>
      </c>
      <c r="P363">
        <v>234.892415786378</v>
      </c>
      <c r="Q363">
        <v>216.027087108214</v>
      </c>
      <c r="R363">
        <v>30.261955410586499</v>
      </c>
      <c r="S363" s="1">
        <f>(Table2[[#This Row],[Close Price]]-Table2[[#This Row],[20D EMA]])/Table2[[#This Row],[20D EMA]]</f>
        <v>-4.7160731472569779E-2</v>
      </c>
      <c r="T363" s="1">
        <f>(Table2[[#This Row],[Close Price]]-Table2[[#This Row],[50D EMA]])/Table2[[#This Row],[50D EMA]]</f>
        <v>-7.276699730451329E-2</v>
      </c>
      <c r="U363" s="1">
        <f>(Table2[[#This Row],[Close Price]]-Table2[[#This Row],[200D EMA]])/Table2[[#This Row],[200D EMA]]</f>
        <v>8.2069008822856782E-3</v>
      </c>
      <c r="V363">
        <v>1.0446990957737501</v>
      </c>
      <c r="W363">
        <v>217.22</v>
      </c>
      <c r="X363">
        <v>224.2</v>
      </c>
      <c r="Y363">
        <v>217.22</v>
      </c>
      <c r="Z363">
        <v>224.2</v>
      </c>
      <c r="AA363">
        <v>215.2</v>
      </c>
      <c r="AB363">
        <v>242.19</v>
      </c>
      <c r="AC363" s="1">
        <f>(Table2[[#This Row],[Close Price]]/Table2[[#This Row],[Day Low]])-1</f>
        <v>2.6701040419851996E-3</v>
      </c>
      <c r="AD363" s="1">
        <f>(Table2[[#This Row],[Day High]]/Table2[[#This Row],[Close Price]])-1</f>
        <v>2.9384756657483857E-2</v>
      </c>
      <c r="AE363" s="1">
        <f>(Table2[[#This Row],[Close Price]]/Table2[[#This Row],[Current Week Low]])-1</f>
        <v>2.6701040419851996E-3</v>
      </c>
      <c r="AF363" s="1">
        <f>(Table2[[#This Row],[Current Week High]]/Table2[[#This Row],[Close Price]])-1</f>
        <v>2.9384756657483857E-2</v>
      </c>
      <c r="AG363" s="1">
        <f>(Table2[[#This Row],[Close Price]]/Table2[[#This Row],[Current Month Low]])-1</f>
        <v>1.2081784386617223E-2</v>
      </c>
      <c r="AH363" s="1">
        <f>(Table2[[#This Row],[Current Month High]]/Table2[[#This Row],[Close Price]])-1</f>
        <v>0.11198347107438011</v>
      </c>
      <c r="AI363">
        <v>21.510560146923702</v>
      </c>
      <c r="AJ363">
        <v>38.241827991113901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-0.09</v>
      </c>
      <c r="AM363" t="s">
        <v>3191</v>
      </c>
      <c r="AN363">
        <v>-5.59</v>
      </c>
      <c r="AO363" t="s">
        <v>3191</v>
      </c>
      <c r="AP363">
        <v>4.3005815517380003E-2</v>
      </c>
      <c r="AQ363">
        <f>(Table2[[#This Row],[Sharpe Ratio]]-AVERAGE(Table2[Sharpe Ratio]))/_xlfn.STDEV.P(Table2[Sharpe Ratio])</f>
        <v>-0.25440381627256942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462</v>
      </c>
      <c r="AT363">
        <f>_xlfn.RANK.AVG(Table2[[#This Row],[6M Return vs Nifty Z-Score]],Table2[6M Return vs Nifty Z-Score])</f>
        <v>222</v>
      </c>
      <c r="AU363">
        <f>_xlfn.RANK.AVG(Table2[[#This Row],[Sharpe Ratio Z-Score]],Table2[Sharpe Ratio Z-Score])</f>
        <v>409</v>
      </c>
      <c r="AV363">
        <f>(Table2[[#This Row],[Rank 1Y]]+Table2[[#This Row],[Rank 6M]]+Table2[[#This Row],[Rank Sharpe]])/3</f>
        <v>364.33333333333331</v>
      </c>
    </row>
    <row r="364" spans="1:48" x14ac:dyDescent="0.3">
      <c r="A364" t="s">
        <v>103</v>
      </c>
      <c r="B364" t="s">
        <v>104</v>
      </c>
      <c r="C364" t="s">
        <v>3151</v>
      </c>
      <c r="D364" t="s">
        <v>105</v>
      </c>
      <c r="E364">
        <v>270996.27633624</v>
      </c>
      <c r="F364">
        <v>1710.8</v>
      </c>
      <c r="G364">
        <v>67.427297564476206</v>
      </c>
      <c r="H364">
        <f>(Table2[[#This Row],[1Y Return vs Nifty]]-AVERAGE(Table2[1Y Return vs Nifty]))/_xlfn.STDEV.P(Table2[1Y Return vs Nifty])</f>
        <v>0.64919141491168075</v>
      </c>
      <c r="I364">
        <v>-10.419186013286099</v>
      </c>
      <c r="J364">
        <f>(Table2[[#This Row],[1M Return vs Nifty]]-AVERAGE(Table2[1M Return vs Nifty]))/_xlfn.STDEV.P(Table2[1M Return vs Nifty])</f>
        <v>-1.3532658559919788</v>
      </c>
      <c r="K364">
        <v>-16.518100452960098</v>
      </c>
      <c r="L364">
        <f>(Table2[[#This Row],[6M Return vs Nifty]]-AVERAGE(Table2[6M Return vs Nifty]))/_xlfn.STDEV.P(Table2[6M Return vs Nifty])</f>
        <v>-0.74384880118737062</v>
      </c>
      <c r="M364">
        <v>-2.1188307602446499</v>
      </c>
      <c r="N364">
        <f>(Table2[[#This Row],[1W Return vs Nifty]]-AVERAGE(Table2[1W Return vs Nifty]))/_xlfn.STDEV.P(Table2[1W Return vs Nifty])</f>
        <v>-0.45561944819038214</v>
      </c>
      <c r="O364">
        <v>1809.17</v>
      </c>
      <c r="P364">
        <v>1840.93526128493</v>
      </c>
      <c r="Q364">
        <v>1742.40371851092</v>
      </c>
      <c r="R364">
        <v>23.548578416388501</v>
      </c>
      <c r="S364" s="1">
        <f>(Table2[[#This Row],[Close Price]]-Table2[[#This Row],[20D EMA]])/Table2[[#This Row],[20D EMA]]</f>
        <v>-5.4372999773376805E-2</v>
      </c>
      <c r="T364" s="1">
        <f>(Table2[[#This Row],[Close Price]]-Table2[[#This Row],[50D EMA]])/Table2[[#This Row],[50D EMA]]</f>
        <v>-7.068975429048964E-2</v>
      </c>
      <c r="U364" s="1">
        <f>(Table2[[#This Row],[Close Price]]-Table2[[#This Row],[200D EMA]])/Table2[[#This Row],[200D EMA]]</f>
        <v>-1.8137999922273478E-2</v>
      </c>
      <c r="V364">
        <v>0.25129853156634402</v>
      </c>
      <c r="W364">
        <v>1705</v>
      </c>
      <c r="X364">
        <v>1753</v>
      </c>
      <c r="Y364">
        <v>1705</v>
      </c>
      <c r="Z364">
        <v>1753</v>
      </c>
      <c r="AA364">
        <v>1703</v>
      </c>
      <c r="AB364">
        <v>1929.55</v>
      </c>
      <c r="AC364" s="1">
        <f>(Table2[[#This Row],[Close Price]]/Table2[[#This Row],[Day Low]])-1</f>
        <v>3.4017595307918036E-3</v>
      </c>
      <c r="AD364" s="1">
        <f>(Table2[[#This Row],[Day High]]/Table2[[#This Row],[Close Price]])-1</f>
        <v>2.466682253916308E-2</v>
      </c>
      <c r="AE364" s="1">
        <f>(Table2[[#This Row],[Close Price]]/Table2[[#This Row],[Current Week Low]])-1</f>
        <v>3.4017595307918036E-3</v>
      </c>
      <c r="AF364" s="1">
        <f>(Table2[[#This Row],[Current Week High]]/Table2[[#This Row],[Close Price]])-1</f>
        <v>2.466682253916308E-2</v>
      </c>
      <c r="AG364" s="1">
        <f>(Table2[[#This Row],[Close Price]]/Table2[[#This Row],[Current Month Low]])-1</f>
        <v>4.5801526717557106E-3</v>
      </c>
      <c r="AH364" s="1">
        <f>(Table2[[#This Row],[Current Month High]]/Table2[[#This Row],[Close Price]])-1</f>
        <v>0.1278641571194763</v>
      </c>
      <c r="AI364">
        <v>27.080897825578599</v>
      </c>
      <c r="AJ364">
        <v>109.77254613450999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-0.01</v>
      </c>
      <c r="AM364" t="s">
        <v>3191</v>
      </c>
      <c r="AN364">
        <v>-5.37</v>
      </c>
      <c r="AO364" t="s">
        <v>3191</v>
      </c>
      <c r="AP364">
        <v>5.0255886909137001E-2</v>
      </c>
      <c r="AQ364">
        <f>(Table2[[#This Row],[Sharpe Ratio]]-AVERAGE(Table2[Sharpe Ratio]))/_xlfn.STDEV.P(Table2[Sharpe Ratio])</f>
        <v>-0.16986353583781311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137</v>
      </c>
      <c r="AT364">
        <f>_xlfn.RANK.AVG(Table2[[#This Row],[6M Return vs Nifty Z-Score]],Table2[6M Return vs Nifty Z-Score])</f>
        <v>577</v>
      </c>
      <c r="AU364">
        <f>_xlfn.RANK.AVG(Table2[[#This Row],[Sharpe Ratio Z-Score]],Table2[Sharpe Ratio Z-Score])</f>
        <v>381</v>
      </c>
      <c r="AV364">
        <f>(Table2[[#This Row],[Rank 1Y]]+Table2[[#This Row],[Rank 6M]]+Table2[[#This Row],[Rank Sharpe]])/3</f>
        <v>365</v>
      </c>
    </row>
    <row r="365" spans="1:48" x14ac:dyDescent="0.3">
      <c r="A365" t="s">
        <v>38</v>
      </c>
      <c r="B365" t="s">
        <v>39</v>
      </c>
      <c r="C365" t="s">
        <v>3148</v>
      </c>
      <c r="D365" t="s">
        <v>40</v>
      </c>
      <c r="E365">
        <v>604930.01117386494</v>
      </c>
      <c r="F365">
        <v>483.65</v>
      </c>
      <c r="G365">
        <v>-15.8508710027963</v>
      </c>
      <c r="H365">
        <f>(Table2[[#This Row],[1Y Return vs Nifty]]-AVERAGE(Table2[1Y Return vs Nifty]))/_xlfn.STDEV.P(Table2[1Y Return vs Nifty])</f>
        <v>-0.72622040019688927</v>
      </c>
      <c r="I365">
        <v>-1.5979717713500099</v>
      </c>
      <c r="J365">
        <f>(Table2[[#This Row],[1M Return vs Nifty]]-AVERAGE(Table2[1M Return vs Nifty]))/_xlfn.STDEV.P(Table2[1M Return vs Nifty])</f>
        <v>-0.34790044742131765</v>
      </c>
      <c r="K365">
        <v>1.82601704229432</v>
      </c>
      <c r="L365">
        <f>(Table2[[#This Row],[6M Return vs Nifty]]-AVERAGE(Table2[6M Return vs Nifty]))/_xlfn.STDEV.P(Table2[6M Return vs Nifty])</f>
        <v>-0.13820789585111479</v>
      </c>
      <c r="M365">
        <v>0.56517342975152896</v>
      </c>
      <c r="N365">
        <f>(Table2[[#This Row],[1W Return vs Nifty]]-AVERAGE(Table2[1W Return vs Nifty]))/_xlfn.STDEV.P(Table2[1W Return vs Nifty])</f>
        <v>5.8463240744080297E-2</v>
      </c>
      <c r="O365">
        <v>499.08</v>
      </c>
      <c r="P365">
        <v>497.80633483135699</v>
      </c>
      <c r="Q365">
        <v>465.36053460767602</v>
      </c>
      <c r="R365">
        <v>27.286043859501302</v>
      </c>
      <c r="S365" s="1">
        <f>(Table2[[#This Row],[Close Price]]-Table2[[#This Row],[20D EMA]])/Table2[[#This Row],[20D EMA]]</f>
        <v>-3.0916887072212886E-2</v>
      </c>
      <c r="T365" s="1">
        <f>(Table2[[#This Row],[Close Price]]-Table2[[#This Row],[50D EMA]])/Table2[[#This Row],[50D EMA]]</f>
        <v>-2.8437434079967641E-2</v>
      </c>
      <c r="U365" s="1">
        <f>(Table2[[#This Row],[Close Price]]-Table2[[#This Row],[200D EMA]])/Table2[[#This Row],[200D EMA]]</f>
        <v>3.930171132312061E-2</v>
      </c>
      <c r="V365">
        <v>0.89297745930963401</v>
      </c>
      <c r="W365">
        <v>477.35</v>
      </c>
      <c r="X365">
        <v>487.6</v>
      </c>
      <c r="Y365">
        <v>477.35</v>
      </c>
      <c r="Z365">
        <v>487.6</v>
      </c>
      <c r="AA365">
        <v>477.35</v>
      </c>
      <c r="AB365">
        <v>519.75</v>
      </c>
      <c r="AC365" s="1">
        <f>(Table2[[#This Row],[Close Price]]/Table2[[#This Row],[Day Low]])-1</f>
        <v>1.3197863203100457E-2</v>
      </c>
      <c r="AD365" s="1">
        <f>(Table2[[#This Row],[Day High]]/Table2[[#This Row],[Close Price]])-1</f>
        <v>8.1670629587513588E-3</v>
      </c>
      <c r="AE365" s="1">
        <f>(Table2[[#This Row],[Close Price]]/Table2[[#This Row],[Current Week Low]])-1</f>
        <v>1.3197863203100457E-2</v>
      </c>
      <c r="AF365" s="1">
        <f>(Table2[[#This Row],[Current Week High]]/Table2[[#This Row],[Close Price]])-1</f>
        <v>8.1670629587513588E-3</v>
      </c>
      <c r="AG365" s="1">
        <f>(Table2[[#This Row],[Close Price]]/Table2[[#This Row],[Current Month Low]])-1</f>
        <v>1.3197863203100457E-2</v>
      </c>
      <c r="AH365" s="1">
        <f>(Table2[[#This Row],[Current Month High]]/Table2[[#This Row],[Close Price]])-1</f>
        <v>7.464075261035874E-2</v>
      </c>
      <c r="AI365">
        <v>9.2732347772149293</v>
      </c>
      <c r="AJ365">
        <v>21.109302616752199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0.01</v>
      </c>
      <c r="AM365" t="s">
        <v>3192</v>
      </c>
      <c r="AN365">
        <v>-5.68</v>
      </c>
      <c r="AO365" t="s">
        <v>3191</v>
      </c>
      <c r="AP365">
        <v>0.12765341396742799</v>
      </c>
      <c r="AQ365">
        <f>(Table2[[#This Row],[Sharpe Ratio]]-AVERAGE(Table2[Sharpe Ratio]))/_xlfn.STDEV.P(Table2[Sharpe Ratio])</f>
        <v>0.73263911398490289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-0.42122638874033858</v>
      </c>
      <c r="AS365">
        <f>_xlfn.RANK.AVG(Table2[[#This Row],[1Y Return vs Nifty Z-Score]],Table2[1Y Return vs Nifty Z-Score])</f>
        <v>569</v>
      </c>
      <c r="AT365">
        <f>_xlfn.RANK.AVG(Table2[[#This Row],[6M Return vs Nifty Z-Score]],Table2[6M Return vs Nifty Z-Score])</f>
        <v>367</v>
      </c>
      <c r="AU365">
        <f>_xlfn.RANK.AVG(Table2[[#This Row],[Sharpe Ratio Z-Score]],Table2[Sharpe Ratio Z-Score])</f>
        <v>160</v>
      </c>
      <c r="AV365">
        <f>(Table2[[#This Row],[Rank 1Y]]+Table2[[#This Row],[Rank 6M]]+Table2[[#This Row],[Rank Sharpe]])/3</f>
        <v>365.33333333333331</v>
      </c>
    </row>
    <row r="366" spans="1:48" x14ac:dyDescent="0.3">
      <c r="A366" t="s">
        <v>196</v>
      </c>
      <c r="B366" t="s">
        <v>197</v>
      </c>
      <c r="C366" t="s">
        <v>3152</v>
      </c>
      <c r="D366" t="s">
        <v>198</v>
      </c>
      <c r="E366">
        <v>131835.53424194999</v>
      </c>
      <c r="F366">
        <v>4810.45</v>
      </c>
      <c r="G366">
        <v>12.775787661681401</v>
      </c>
      <c r="H366">
        <f>(Table2[[#This Row],[1Y Return vs Nifty]]-AVERAGE(Table2[1Y Return vs Nifty]))/_xlfn.STDEV.P(Table2[1Y Return vs Nifty])</f>
        <v>-0.25342608649393256</v>
      </c>
      <c r="I366">
        <v>-0.57951426601783895</v>
      </c>
      <c r="J366">
        <f>(Table2[[#This Row],[1M Return vs Nifty]]-AVERAGE(Table2[1M Return vs Nifty]))/_xlfn.STDEV.P(Table2[1M Return vs Nifty])</f>
        <v>-0.23182550378233369</v>
      </c>
      <c r="K366">
        <v>-4.20389948809592</v>
      </c>
      <c r="L366">
        <f>(Table2[[#This Row],[6M Return vs Nifty]]-AVERAGE(Table2[6M Return vs Nifty]))/_xlfn.STDEV.P(Table2[6M Return vs Nifty])</f>
        <v>-0.33728883324220787</v>
      </c>
      <c r="M366">
        <v>1.9119305449325401</v>
      </c>
      <c r="N366">
        <f>(Table2[[#This Row],[1W Return vs Nifty]]-AVERAGE(Table2[1W Return vs Nifty]))/_xlfn.STDEV.P(Table2[1W Return vs Nifty])</f>
        <v>0.31641534145032379</v>
      </c>
      <c r="O366">
        <v>4775.0600000000004</v>
      </c>
      <c r="P366">
        <v>4802.1275786994602</v>
      </c>
      <c r="Q366">
        <v>4495.6529787397403</v>
      </c>
      <c r="R366">
        <v>56.845264844693503</v>
      </c>
      <c r="S366" s="1">
        <f>(Table2[[#This Row],[Close Price]]-Table2[[#This Row],[20D EMA]])/Table2[[#This Row],[20D EMA]]</f>
        <v>7.4114251967513315E-3</v>
      </c>
      <c r="T366" s="1">
        <f>(Table2[[#This Row],[Close Price]]-Table2[[#This Row],[50D EMA]])/Table2[[#This Row],[50D EMA]]</f>
        <v>1.7330695955382284E-3</v>
      </c>
      <c r="U366" s="1">
        <f>(Table2[[#This Row],[Close Price]]-Table2[[#This Row],[200D EMA]])/Table2[[#This Row],[200D EMA]]</f>
        <v>7.0022535713712072E-2</v>
      </c>
      <c r="V366">
        <v>0.97396987603354102</v>
      </c>
      <c r="W366">
        <v>4743</v>
      </c>
      <c r="X366">
        <v>4852.8500000000004</v>
      </c>
      <c r="Y366">
        <v>4743</v>
      </c>
      <c r="Z366">
        <v>4852.8500000000004</v>
      </c>
      <c r="AA366">
        <v>4521</v>
      </c>
      <c r="AB366">
        <v>5045.95</v>
      </c>
      <c r="AC366" s="1">
        <f>(Table2[[#This Row],[Close Price]]/Table2[[#This Row],[Day Low]])-1</f>
        <v>1.4220957200084205E-2</v>
      </c>
      <c r="AD366" s="1">
        <f>(Table2[[#This Row],[Day High]]/Table2[[#This Row],[Close Price]])-1</f>
        <v>8.8141442068829789E-3</v>
      </c>
      <c r="AE366" s="1">
        <f>(Table2[[#This Row],[Close Price]]/Table2[[#This Row],[Current Week Low]])-1</f>
        <v>1.4220957200084205E-2</v>
      </c>
      <c r="AF366" s="1">
        <f>(Table2[[#This Row],[Current Week High]]/Table2[[#This Row],[Close Price]])-1</f>
        <v>8.8141442068829789E-3</v>
      </c>
      <c r="AG366" s="1">
        <f>(Table2[[#This Row],[Close Price]]/Table2[[#This Row],[Current Month Low]])-1</f>
        <v>6.4023446140234475E-2</v>
      </c>
      <c r="AH366" s="1">
        <f>(Table2[[#This Row],[Current Month High]]/Table2[[#This Row],[Close Price]])-1</f>
        <v>4.8955918884927563E-2</v>
      </c>
      <c r="AI366">
        <v>6.1231277739088803</v>
      </c>
      <c r="AJ366">
        <v>46.883969465648804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0.02</v>
      </c>
      <c r="AM366" t="s">
        <v>3192</v>
      </c>
      <c r="AN366">
        <v>0.57999999999999996</v>
      </c>
      <c r="AO366" t="s">
        <v>3192</v>
      </c>
      <c r="AP366">
        <v>8.4032695486313994E-2</v>
      </c>
      <c r="AQ366">
        <f>(Table2[[#This Row],[Sharpe Ratio]]-AVERAGE(Table2[Sharpe Ratio]))/_xlfn.STDEV.P(Table2[Sharpe Ratio])</f>
        <v>0.22399477465443926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382</v>
      </c>
      <c r="AT366">
        <f>_xlfn.RANK.AVG(Table2[[#This Row],[6M Return vs Nifty Z-Score]],Table2[6M Return vs Nifty Z-Score])</f>
        <v>434</v>
      </c>
      <c r="AU366">
        <f>_xlfn.RANK.AVG(Table2[[#This Row],[Sharpe Ratio Z-Score]],Table2[Sharpe Ratio Z-Score])</f>
        <v>286</v>
      </c>
      <c r="AV366">
        <f>(Table2[[#This Row],[Rank 1Y]]+Table2[[#This Row],[Rank 6M]]+Table2[[#This Row],[Rank Sharpe]])/3</f>
        <v>367.33333333333331</v>
      </c>
    </row>
    <row r="367" spans="1:48" x14ac:dyDescent="0.3">
      <c r="A367" t="s">
        <v>947</v>
      </c>
      <c r="B367" t="s">
        <v>948</v>
      </c>
      <c r="C367" t="s">
        <v>3145</v>
      </c>
      <c r="D367" t="s">
        <v>21</v>
      </c>
      <c r="E367">
        <v>15473.720957609999</v>
      </c>
      <c r="F367">
        <v>682.1</v>
      </c>
      <c r="G367">
        <v>15.210188707103301</v>
      </c>
      <c r="H367">
        <f>(Table2[[#This Row],[1Y Return vs Nifty]]-AVERAGE(Table2[1Y Return vs Nifty]))/_xlfn.STDEV.P(Table2[1Y Return vs Nifty])</f>
        <v>-0.21321982333768702</v>
      </c>
      <c r="I367">
        <v>-1.4876664421250301</v>
      </c>
      <c r="J367">
        <f>(Table2[[#This Row],[1M Return vs Nifty]]-AVERAGE(Table2[1M Return vs Nifty]))/_xlfn.STDEV.P(Table2[1M Return vs Nifty])</f>
        <v>-0.33532880372893487</v>
      </c>
      <c r="K367">
        <v>7.0841373402184704</v>
      </c>
      <c r="L367">
        <f>(Table2[[#This Row],[6M Return vs Nifty]]-AVERAGE(Table2[6M Return vs Nifty]))/_xlfn.STDEV.P(Table2[6M Return vs Nifty])</f>
        <v>3.5391773820950795E-2</v>
      </c>
      <c r="M367">
        <v>0.20142718369898699</v>
      </c>
      <c r="N367">
        <f>(Table2[[#This Row],[1W Return vs Nifty]]-AVERAGE(Table2[1W Return vs Nifty]))/_xlfn.STDEV.P(Table2[1W Return vs Nifty])</f>
        <v>-1.1207160277452232E-2</v>
      </c>
      <c r="O367">
        <v>701.22</v>
      </c>
      <c r="P367">
        <v>720.44059162977396</v>
      </c>
      <c r="Q367">
        <v>661.04326337793896</v>
      </c>
      <c r="R367">
        <v>38.298892819408003</v>
      </c>
      <c r="S367" s="1">
        <f>(Table2[[#This Row],[Close Price]]-Table2[[#This Row],[20D EMA]])/Table2[[#This Row],[20D EMA]]</f>
        <v>-2.7266763640512257E-2</v>
      </c>
      <c r="T367" s="1">
        <f>(Table2[[#This Row],[Close Price]]-Table2[[#This Row],[50D EMA]])/Table2[[#This Row],[50D EMA]]</f>
        <v>-5.3218255710773057E-2</v>
      </c>
      <c r="U367" s="1">
        <f>(Table2[[#This Row],[Close Price]]-Table2[[#This Row],[200D EMA]])/Table2[[#This Row],[200D EMA]]</f>
        <v>3.1853795036743723E-2</v>
      </c>
      <c r="V367">
        <v>0.582181966735416</v>
      </c>
      <c r="W367">
        <v>679.4</v>
      </c>
      <c r="X367">
        <v>699.3</v>
      </c>
      <c r="Y367">
        <v>679.4</v>
      </c>
      <c r="Z367">
        <v>699.3</v>
      </c>
      <c r="AA367">
        <v>659.6</v>
      </c>
      <c r="AB367">
        <v>726</v>
      </c>
      <c r="AC367" s="1">
        <f>(Table2[[#This Row],[Close Price]]/Table2[[#This Row],[Day Low]])-1</f>
        <v>3.974094789520155E-3</v>
      </c>
      <c r="AD367" s="1">
        <f>(Table2[[#This Row],[Day High]]/Table2[[#This Row],[Close Price]])-1</f>
        <v>2.521624395249944E-2</v>
      </c>
      <c r="AE367" s="1">
        <f>(Table2[[#This Row],[Close Price]]/Table2[[#This Row],[Current Week Low]])-1</f>
        <v>3.974094789520155E-3</v>
      </c>
      <c r="AF367" s="1">
        <f>(Table2[[#This Row],[Current Week High]]/Table2[[#This Row],[Close Price]])-1</f>
        <v>2.521624395249944E-2</v>
      </c>
      <c r="AG367" s="1">
        <f>(Table2[[#This Row],[Close Price]]/Table2[[#This Row],[Current Month Low]])-1</f>
        <v>3.4111582777440974E-2</v>
      </c>
      <c r="AH367" s="1">
        <f>(Table2[[#This Row],[Current Month High]]/Table2[[#This Row],[Close Price]])-1</f>
        <v>6.4360064506670644E-2</v>
      </c>
      <c r="AI367">
        <v>23.075795337926898</v>
      </c>
      <c r="AJ367">
        <v>49.484987946526402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-0.14000000000000001</v>
      </c>
      <c r="AM367" t="s">
        <v>3191</v>
      </c>
      <c r="AN367">
        <v>2.21</v>
      </c>
      <c r="AO367" t="s">
        <v>3192</v>
      </c>
      <c r="AP367">
        <v>3.4722732258809001E-2</v>
      </c>
      <c r="AQ367">
        <f>(Table2[[#This Row],[Sharpe Ratio]]-AVERAGE(Table2[Sharpe Ratio]))/_xlfn.STDEV.P(Table2[Sharpe Ratio])</f>
        <v>-0.35098964883970585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369</v>
      </c>
      <c r="AT367">
        <f>_xlfn.RANK.AVG(Table2[[#This Row],[6M Return vs Nifty Z-Score]],Table2[6M Return vs Nifty Z-Score])</f>
        <v>306</v>
      </c>
      <c r="AU367">
        <f>_xlfn.RANK.AVG(Table2[[#This Row],[Sharpe Ratio Z-Score]],Table2[Sharpe Ratio Z-Score])</f>
        <v>427</v>
      </c>
      <c r="AV367">
        <f>(Table2[[#This Row],[Rank 1Y]]+Table2[[#This Row],[Rank 6M]]+Table2[[#This Row],[Rank Sharpe]])/3</f>
        <v>367.33333333333331</v>
      </c>
    </row>
    <row r="368" spans="1:48" x14ac:dyDescent="0.3">
      <c r="A368" t="s">
        <v>333</v>
      </c>
      <c r="B368" t="s">
        <v>334</v>
      </c>
      <c r="C368" t="s">
        <v>3146</v>
      </c>
      <c r="D368" t="s">
        <v>54</v>
      </c>
      <c r="E368">
        <v>78084.7267995</v>
      </c>
      <c r="F368">
        <v>1945</v>
      </c>
      <c r="G368">
        <v>25.112301001241601</v>
      </c>
      <c r="H368">
        <f>(Table2[[#This Row],[1Y Return vs Nifty]]-AVERAGE(Table2[1Y Return vs Nifty]))/_xlfn.STDEV.P(Table2[1Y Return vs Nifty])</f>
        <v>-4.9677775305161383E-2</v>
      </c>
      <c r="I368">
        <v>2.6219958991426502</v>
      </c>
      <c r="J368">
        <f>(Table2[[#This Row],[1M Return vs Nifty]]-AVERAGE(Table2[1M Return vs Nifty]))/_xlfn.STDEV.P(Table2[1M Return vs Nifty])</f>
        <v>0.13305482753736672</v>
      </c>
      <c r="K368">
        <v>6.6207461172988502</v>
      </c>
      <c r="L368">
        <f>(Table2[[#This Row],[6M Return vs Nifty]]-AVERAGE(Table2[6M Return vs Nifty]))/_xlfn.STDEV.P(Table2[6M Return vs Nifty])</f>
        <v>2.0092663365159351E-2</v>
      </c>
      <c r="M368">
        <v>2.3444627285166999</v>
      </c>
      <c r="N368">
        <f>(Table2[[#This Row],[1W Return vs Nifty]]-AVERAGE(Table2[1W Return vs Nifty]))/_xlfn.STDEV.P(Table2[1W Return vs Nifty])</f>
        <v>0.39926070689960647</v>
      </c>
      <c r="O368">
        <v>1959.03</v>
      </c>
      <c r="P368">
        <v>1937.8067699712101</v>
      </c>
      <c r="Q368">
        <v>1724.9778268521</v>
      </c>
      <c r="R368">
        <v>44.594599394281303</v>
      </c>
      <c r="S368" s="1">
        <f>(Table2[[#This Row],[Close Price]]-Table2[[#This Row],[20D EMA]])/Table2[[#This Row],[20D EMA]]</f>
        <v>-7.1617075797716081E-3</v>
      </c>
      <c r="T368" s="1">
        <f>(Table2[[#This Row],[Close Price]]-Table2[[#This Row],[50D EMA]])/Table2[[#This Row],[50D EMA]]</f>
        <v>3.7120471144276071E-3</v>
      </c>
      <c r="U368" s="1">
        <f>(Table2[[#This Row],[Close Price]]-Table2[[#This Row],[200D EMA]])/Table2[[#This Row],[200D EMA]]</f>
        <v>0.12755072541970988</v>
      </c>
      <c r="V368">
        <v>0.61934714511757805</v>
      </c>
      <c r="W368">
        <v>1940.85</v>
      </c>
      <c r="X368">
        <v>1988.45</v>
      </c>
      <c r="Y368">
        <v>1940.85</v>
      </c>
      <c r="Z368">
        <v>1988.45</v>
      </c>
      <c r="AA368">
        <v>1868.05</v>
      </c>
      <c r="AB368">
        <v>2009.45</v>
      </c>
      <c r="AC368" s="1">
        <f>(Table2[[#This Row],[Close Price]]/Table2[[#This Row],[Day Low]])-1</f>
        <v>2.1382384007007094E-3</v>
      </c>
      <c r="AD368" s="1">
        <f>(Table2[[#This Row],[Day High]]/Table2[[#This Row],[Close Price]])-1</f>
        <v>2.2339331619537273E-2</v>
      </c>
      <c r="AE368" s="1">
        <f>(Table2[[#This Row],[Close Price]]/Table2[[#This Row],[Current Week Low]])-1</f>
        <v>2.1382384007007094E-3</v>
      </c>
      <c r="AF368" s="1">
        <f>(Table2[[#This Row],[Current Week High]]/Table2[[#This Row],[Close Price]])-1</f>
        <v>2.2339331619537273E-2</v>
      </c>
      <c r="AG368" s="1">
        <f>(Table2[[#This Row],[Close Price]]/Table2[[#This Row],[Current Month Low]])-1</f>
        <v>4.1192687561896202E-2</v>
      </c>
      <c r="AH368" s="1">
        <f>(Table2[[#This Row],[Current Month High]]/Table2[[#This Row],[Close Price]])-1</f>
        <v>3.3136246786632517E-2</v>
      </c>
      <c r="AI368">
        <v>6.8766066838046296</v>
      </c>
      <c r="AJ368">
        <v>59.9506578947368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0.02</v>
      </c>
      <c r="AM368" t="s">
        <v>3192</v>
      </c>
      <c r="AN368">
        <v>-0.97</v>
      </c>
      <c r="AO368" t="s">
        <v>3191</v>
      </c>
      <c r="AP368">
        <v>1.0206890290632001E-2</v>
      </c>
      <c r="AQ368">
        <f>(Table2[[#This Row],[Sharpe Ratio]]-AVERAGE(Table2[Sharpe Ratio]))/_xlfn.STDEV.P(Table2[Sharpe Ratio])</f>
        <v>-0.63685940695550536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-0.13412898445853416</v>
      </c>
      <c r="AS368">
        <f>_xlfn.RANK.AVG(Table2[[#This Row],[1Y Return vs Nifty Z-Score]],Table2[1Y Return vs Nifty Z-Score])</f>
        <v>299</v>
      </c>
      <c r="AT368">
        <f>_xlfn.RANK.AVG(Table2[[#This Row],[6M Return vs Nifty Z-Score]],Table2[6M Return vs Nifty Z-Score])</f>
        <v>310</v>
      </c>
      <c r="AU368">
        <f>_xlfn.RANK.AVG(Table2[[#This Row],[Sharpe Ratio Z-Score]],Table2[Sharpe Ratio Z-Score])</f>
        <v>496</v>
      </c>
      <c r="AV368">
        <f>(Table2[[#This Row],[Rank 1Y]]+Table2[[#This Row],[Rank 6M]]+Table2[[#This Row],[Rank Sharpe]])/3</f>
        <v>368.33333333333331</v>
      </c>
    </row>
    <row r="369" spans="1:48" x14ac:dyDescent="0.3">
      <c r="A369" t="s">
        <v>676</v>
      </c>
      <c r="B369" t="s">
        <v>677</v>
      </c>
      <c r="C369" t="s">
        <v>3155</v>
      </c>
      <c r="D369" t="s">
        <v>268</v>
      </c>
      <c r="E369">
        <v>27437.913694850002</v>
      </c>
      <c r="F369">
        <v>3647.75</v>
      </c>
      <c r="G369">
        <v>-4.5247047704452701</v>
      </c>
      <c r="H369">
        <f>(Table2[[#This Row],[1Y Return vs Nifty]]-AVERAGE(Table2[1Y Return vs Nifty]))/_xlfn.STDEV.P(Table2[1Y Return vs Nifty])</f>
        <v>-0.53915885545031828</v>
      </c>
      <c r="I369">
        <v>-2.3804233159501802</v>
      </c>
      <c r="J369">
        <f>(Table2[[#This Row],[1M Return vs Nifty]]-AVERAGE(Table2[1M Return vs Nifty]))/_xlfn.STDEV.P(Table2[1M Return vs Nifty])</f>
        <v>-0.43707748079207054</v>
      </c>
      <c r="K369">
        <v>8.27990776550911</v>
      </c>
      <c r="L369">
        <f>(Table2[[#This Row],[6M Return vs Nifty]]-AVERAGE(Table2[6M Return vs Nifty]))/_xlfn.STDEV.P(Table2[6M Return vs Nifty])</f>
        <v>7.4870777547060452E-2</v>
      </c>
      <c r="M369">
        <v>-1.40362743729322</v>
      </c>
      <c r="N369">
        <f>(Table2[[#This Row],[1W Return vs Nifty]]-AVERAGE(Table2[1W Return vs Nifty]))/_xlfn.STDEV.P(Table2[1W Return vs Nifty])</f>
        <v>-0.3186324610731015</v>
      </c>
      <c r="O369">
        <v>3742.18</v>
      </c>
      <c r="P369">
        <v>3794.9078284500501</v>
      </c>
      <c r="Q369">
        <v>3639.6925601380699</v>
      </c>
      <c r="R369">
        <v>38.5373063283389</v>
      </c>
      <c r="S369" s="1">
        <f>(Table2[[#This Row],[Close Price]]-Table2[[#This Row],[20D EMA]])/Table2[[#This Row],[20D EMA]]</f>
        <v>-2.5233954539867095E-2</v>
      </c>
      <c r="T369" s="1">
        <f>(Table2[[#This Row],[Close Price]]-Table2[[#This Row],[50D EMA]])/Table2[[#This Row],[50D EMA]]</f>
        <v>-3.8777708208568969E-2</v>
      </c>
      <c r="U369" s="1">
        <f>(Table2[[#This Row],[Close Price]]-Table2[[#This Row],[200D EMA]])/Table2[[#This Row],[200D EMA]]</f>
        <v>2.2137693579329272E-3</v>
      </c>
      <c r="V369">
        <v>0.42942684760391298</v>
      </c>
      <c r="W369">
        <v>3621.5</v>
      </c>
      <c r="X369">
        <v>3695</v>
      </c>
      <c r="Y369">
        <v>3621.5</v>
      </c>
      <c r="Z369">
        <v>3695</v>
      </c>
      <c r="AA369">
        <v>3575</v>
      </c>
      <c r="AB369">
        <v>3873.4</v>
      </c>
      <c r="AC369" s="1">
        <f>(Table2[[#This Row],[Close Price]]/Table2[[#This Row],[Day Low]])-1</f>
        <v>7.2483777440286445E-3</v>
      </c>
      <c r="AD369" s="1">
        <f>(Table2[[#This Row],[Day High]]/Table2[[#This Row],[Close Price]])-1</f>
        <v>1.2953190322801733E-2</v>
      </c>
      <c r="AE369" s="1">
        <f>(Table2[[#This Row],[Close Price]]/Table2[[#This Row],[Current Week Low]])-1</f>
        <v>7.2483777440286445E-3</v>
      </c>
      <c r="AF369" s="1">
        <f>(Table2[[#This Row],[Current Week High]]/Table2[[#This Row],[Close Price]])-1</f>
        <v>1.2953190322801733E-2</v>
      </c>
      <c r="AG369" s="1">
        <f>(Table2[[#This Row],[Close Price]]/Table2[[#This Row],[Current Month Low]])-1</f>
        <v>2.0349650349650306E-2</v>
      </c>
      <c r="AH369" s="1">
        <f>(Table2[[#This Row],[Current Month High]]/Table2[[#This Row],[Close Price]])-1</f>
        <v>6.1860050716195047E-2</v>
      </c>
      <c r="AI369">
        <v>32.078678637516198</v>
      </c>
      <c r="AJ369">
        <v>44.493959199841498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-0.12</v>
      </c>
      <c r="AM369" t="s">
        <v>3191</v>
      </c>
      <c r="AN369">
        <v>-1.5</v>
      </c>
      <c r="AO369" t="s">
        <v>3191</v>
      </c>
      <c r="AP369">
        <v>7.4310366157031002E-2</v>
      </c>
      <c r="AQ369">
        <f>(Table2[[#This Row],[Sharpe Ratio]]-AVERAGE(Table2[Sharpe Ratio]))/_xlfn.STDEV.P(Table2[Sharpe Ratio])</f>
        <v>0.11062644990785327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497</v>
      </c>
      <c r="AT369">
        <f>_xlfn.RANK.AVG(Table2[[#This Row],[6M Return vs Nifty Z-Score]],Table2[6M Return vs Nifty Z-Score])</f>
        <v>293</v>
      </c>
      <c r="AU369">
        <f>_xlfn.RANK.AVG(Table2[[#This Row],[Sharpe Ratio Z-Score]],Table2[Sharpe Ratio Z-Score])</f>
        <v>316</v>
      </c>
      <c r="AV369">
        <f>(Table2[[#This Row],[Rank 1Y]]+Table2[[#This Row],[Rank 6M]]+Table2[[#This Row],[Rank Sharpe]])/3</f>
        <v>368.66666666666669</v>
      </c>
    </row>
    <row r="370" spans="1:48" x14ac:dyDescent="0.3">
      <c r="A370" t="s">
        <v>1213</v>
      </c>
      <c r="B370" t="s">
        <v>1214</v>
      </c>
      <c r="C370" t="s">
        <v>3163</v>
      </c>
      <c r="D370" t="s">
        <v>1196</v>
      </c>
      <c r="E370">
        <v>9742.3025094000004</v>
      </c>
      <c r="F370">
        <v>506.6</v>
      </c>
      <c r="G370">
        <v>19.674469395727598</v>
      </c>
      <c r="H370">
        <f>(Table2[[#This Row],[1Y Return vs Nifty]]-AVERAGE(Table2[1Y Return vs Nifty]))/_xlfn.STDEV.P(Table2[1Y Return vs Nifty])</f>
        <v>-0.13948832190421373</v>
      </c>
      <c r="I370">
        <v>7.3451932013866301</v>
      </c>
      <c r="J370">
        <f>(Table2[[#This Row],[1M Return vs Nifty]]-AVERAGE(Table2[1M Return vs Nifty]))/_xlfn.STDEV.P(Table2[1M Return vs Nifty])</f>
        <v>0.67136384660140769</v>
      </c>
      <c r="K370">
        <v>6.3878681238865402</v>
      </c>
      <c r="L370">
        <f>(Table2[[#This Row],[6M Return vs Nifty]]-AVERAGE(Table2[6M Return vs Nifty]))/_xlfn.STDEV.P(Table2[6M Return vs Nifty])</f>
        <v>1.2404071161167589E-2</v>
      </c>
      <c r="M370">
        <v>-7.4898793093659899</v>
      </c>
      <c r="N370">
        <f>(Table2[[#This Row],[1W Return vs Nifty]]-AVERAGE(Table2[1W Return vs Nifty]))/_xlfn.STDEV.P(Table2[1W Return vs Nifty])</f>
        <v>-1.4843671270581162</v>
      </c>
      <c r="O370">
        <v>564.64</v>
      </c>
      <c r="P370">
        <v>550.69579057471901</v>
      </c>
      <c r="Q370">
        <v>483.50508293078502</v>
      </c>
      <c r="R370">
        <v>30.133283460516399</v>
      </c>
      <c r="S370" s="1">
        <f>(Table2[[#This Row],[Close Price]]-Table2[[#This Row],[20D EMA]])/Table2[[#This Row],[20D EMA]]</f>
        <v>-0.10279115896854626</v>
      </c>
      <c r="T370" s="1">
        <f>(Table2[[#This Row],[Close Price]]-Table2[[#This Row],[50D EMA]])/Table2[[#This Row],[50D EMA]]</f>
        <v>-8.0072866597908063E-2</v>
      </c>
      <c r="U370" s="1">
        <f>(Table2[[#This Row],[Close Price]]-Table2[[#This Row],[200D EMA]])/Table2[[#This Row],[200D EMA]]</f>
        <v>4.7765613815731273E-2</v>
      </c>
      <c r="V370">
        <v>1.29160486101935</v>
      </c>
      <c r="W370">
        <v>503.1</v>
      </c>
      <c r="X370">
        <v>537.45000000000005</v>
      </c>
      <c r="Y370">
        <v>503.1</v>
      </c>
      <c r="Z370">
        <v>537.45000000000005</v>
      </c>
      <c r="AA370">
        <v>503.1</v>
      </c>
      <c r="AB370">
        <v>688.9</v>
      </c>
      <c r="AC370" s="1">
        <f>(Table2[[#This Row],[Close Price]]/Table2[[#This Row],[Day Low]])-1</f>
        <v>6.956867421983759E-3</v>
      </c>
      <c r="AD370" s="1">
        <f>(Table2[[#This Row],[Day High]]/Table2[[#This Row],[Close Price]])-1</f>
        <v>6.0896170548756512E-2</v>
      </c>
      <c r="AE370" s="1">
        <f>(Table2[[#This Row],[Close Price]]/Table2[[#This Row],[Current Week Low]])-1</f>
        <v>6.956867421983759E-3</v>
      </c>
      <c r="AF370" s="1">
        <f>(Table2[[#This Row],[Current Week High]]/Table2[[#This Row],[Close Price]])-1</f>
        <v>6.0896170548756512E-2</v>
      </c>
      <c r="AG370" s="1">
        <f>(Table2[[#This Row],[Close Price]]/Table2[[#This Row],[Current Month Low]])-1</f>
        <v>6.956867421983759E-3</v>
      </c>
      <c r="AH370" s="1">
        <f>(Table2[[#This Row],[Current Month High]]/Table2[[#This Row],[Close Price]])-1</f>
        <v>0.35984998026056059</v>
      </c>
      <c r="AI370">
        <v>35.984998026055997</v>
      </c>
      <c r="AJ370">
        <v>63.6304909560723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</v>
      </c>
      <c r="AM370" t="s">
        <v>3193</v>
      </c>
      <c r="AN370">
        <v>-21.88</v>
      </c>
      <c r="AO370" t="s">
        <v>3191</v>
      </c>
      <c r="AP370">
        <v>2.8282568112778999E-2</v>
      </c>
      <c r="AQ370">
        <f>(Table2[[#This Row],[Sharpe Ratio]]-AVERAGE(Table2[Sharpe Ratio]))/_xlfn.STDEV.P(Table2[Sharpe Ratio])</f>
        <v>-0.42608591390135164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-1.3661734451011063</v>
      </c>
      <c r="AS370">
        <f>_xlfn.RANK.AVG(Table2[[#This Row],[1Y Return vs Nifty Z-Score]],Table2[1Y Return vs Nifty Z-Score])</f>
        <v>338</v>
      </c>
      <c r="AT370">
        <f>_xlfn.RANK.AVG(Table2[[#This Row],[6M Return vs Nifty Z-Score]],Table2[6M Return vs Nifty Z-Score])</f>
        <v>314</v>
      </c>
      <c r="AU370">
        <f>_xlfn.RANK.AVG(Table2[[#This Row],[Sharpe Ratio Z-Score]],Table2[Sharpe Ratio Z-Score])</f>
        <v>454</v>
      </c>
      <c r="AV370">
        <f>(Table2[[#This Row],[Rank 1Y]]+Table2[[#This Row],[Rank 6M]]+Table2[[#This Row],[Rank Sharpe]])/3</f>
        <v>368.66666666666669</v>
      </c>
    </row>
    <row r="371" spans="1:48" x14ac:dyDescent="0.3">
      <c r="A371" t="s">
        <v>678</v>
      </c>
      <c r="B371" t="s">
        <v>679</v>
      </c>
      <c r="C371" t="s">
        <v>3146</v>
      </c>
      <c r="D371" t="s">
        <v>526</v>
      </c>
      <c r="E371">
        <v>27192.69507519</v>
      </c>
      <c r="F371">
        <v>3016.35</v>
      </c>
      <c r="G371">
        <v>8.1514940476341007</v>
      </c>
      <c r="H371">
        <f>(Table2[[#This Row],[1Y Return vs Nifty]]-AVERAGE(Table2[1Y Return vs Nifty]))/_xlfn.STDEV.P(Table2[1Y Return vs Nifty])</f>
        <v>-0.32980034138828557</v>
      </c>
      <c r="I371">
        <v>23.232048223532601</v>
      </c>
      <c r="J371">
        <f>(Table2[[#This Row],[1M Return vs Nifty]]-AVERAGE(Table2[1M Return vs Nifty]))/_xlfn.STDEV.P(Table2[1M Return vs Nifty])</f>
        <v>2.4820096434477468</v>
      </c>
      <c r="K371">
        <v>-5.1467094658789696</v>
      </c>
      <c r="L371">
        <f>(Table2[[#This Row],[6M Return vs Nifty]]-AVERAGE(Table2[6M Return vs Nifty]))/_xlfn.STDEV.P(Table2[6M Return vs Nifty])</f>
        <v>-0.36841621174118988</v>
      </c>
      <c r="M371">
        <v>16.0912010048959</v>
      </c>
      <c r="N371">
        <f>(Table2[[#This Row],[1W Return vs Nifty]]-AVERAGE(Table2[1W Return vs Nifty]))/_xlfn.STDEV.P(Table2[1W Return vs Nifty])</f>
        <v>3.0322521916146052</v>
      </c>
      <c r="O371">
        <v>2806.44</v>
      </c>
      <c r="P371">
        <v>2634.5901367810302</v>
      </c>
      <c r="Q371">
        <v>2547.3474607856801</v>
      </c>
      <c r="R371">
        <v>61.536530792269801</v>
      </c>
      <c r="S371" s="1">
        <f>(Table2[[#This Row],[Close Price]]-Table2[[#This Row],[20D EMA]])/Table2[[#This Row],[20D EMA]]</f>
        <v>7.4795826741351976E-2</v>
      </c>
      <c r="T371" s="1">
        <f>(Table2[[#This Row],[Close Price]]-Table2[[#This Row],[50D EMA]])/Table2[[#This Row],[50D EMA]]</f>
        <v>0.14490294254475874</v>
      </c>
      <c r="U371" s="1">
        <f>(Table2[[#This Row],[Close Price]]-Table2[[#This Row],[200D EMA]])/Table2[[#This Row],[200D EMA]]</f>
        <v>0.18411408197516368</v>
      </c>
      <c r="V371">
        <v>2.3327598073906901</v>
      </c>
      <c r="W371">
        <v>3000</v>
      </c>
      <c r="X371">
        <v>3167.05</v>
      </c>
      <c r="Y371">
        <v>3000</v>
      </c>
      <c r="Z371">
        <v>3167.05</v>
      </c>
      <c r="AA371">
        <v>2450</v>
      </c>
      <c r="AB371">
        <v>3393</v>
      </c>
      <c r="AC371" s="1">
        <f>(Table2[[#This Row],[Close Price]]/Table2[[#This Row],[Day Low]])-1</f>
        <v>5.4499999999999549E-3</v>
      </c>
      <c r="AD371" s="1">
        <f>(Table2[[#This Row],[Day High]]/Table2[[#This Row],[Close Price]])-1</f>
        <v>4.9961045634624668E-2</v>
      </c>
      <c r="AE371" s="1">
        <f>(Table2[[#This Row],[Close Price]]/Table2[[#This Row],[Current Week Low]])-1</f>
        <v>5.4499999999999549E-3</v>
      </c>
      <c r="AF371" s="1">
        <f>(Table2[[#This Row],[Current Week High]]/Table2[[#This Row],[Close Price]])-1</f>
        <v>4.9961045634624668E-2</v>
      </c>
      <c r="AG371" s="1">
        <f>(Table2[[#This Row],[Close Price]]/Table2[[#This Row],[Current Month Low]])-1</f>
        <v>0.23116326530612241</v>
      </c>
      <c r="AH371" s="1">
        <f>(Table2[[#This Row],[Current Month High]]/Table2[[#This Row],[Close Price]])-1</f>
        <v>0.12486946143517841</v>
      </c>
      <c r="AI371">
        <v>29.162729789314898</v>
      </c>
      <c r="AJ371">
        <v>48.955555555555499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0.32</v>
      </c>
      <c r="AM371" t="s">
        <v>3192</v>
      </c>
      <c r="AN371">
        <v>10</v>
      </c>
      <c r="AO371" t="s">
        <v>3192</v>
      </c>
      <c r="AP371">
        <v>9.3602748896679994E-2</v>
      </c>
      <c r="AQ371">
        <f>(Table2[[#This Row],[Sharpe Ratio]]-AVERAGE(Table2[Sharpe Ratio]))/_xlfn.STDEV.P(Table2[Sharpe Ratio])</f>
        <v>0.33558746876332707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5.1516327506962032</v>
      </c>
      <c r="AS371">
        <f>_xlfn.RANK.AVG(Table2[[#This Row],[1Y Return vs Nifty Z-Score]],Table2[1Y Return vs Nifty Z-Score])</f>
        <v>404</v>
      </c>
      <c r="AT371">
        <f>_xlfn.RANK.AVG(Table2[[#This Row],[6M Return vs Nifty Z-Score]],Table2[6M Return vs Nifty Z-Score])</f>
        <v>450</v>
      </c>
      <c r="AU371">
        <f>_xlfn.RANK.AVG(Table2[[#This Row],[Sharpe Ratio Z-Score]],Table2[Sharpe Ratio Z-Score])</f>
        <v>256</v>
      </c>
      <c r="AV371">
        <f>(Table2[[#This Row],[Rank 1Y]]+Table2[[#This Row],[Rank 6M]]+Table2[[#This Row],[Rank Sharpe]])/3</f>
        <v>370</v>
      </c>
    </row>
    <row r="372" spans="1:48" x14ac:dyDescent="0.3">
      <c r="A372" t="s">
        <v>1938</v>
      </c>
      <c r="B372" t="s">
        <v>1939</v>
      </c>
      <c r="C372" t="s">
        <v>3153</v>
      </c>
      <c r="D372" t="s">
        <v>117</v>
      </c>
      <c r="E372">
        <v>3673.1955364800001</v>
      </c>
      <c r="F372">
        <v>680.8</v>
      </c>
      <c r="G372">
        <v>40.570319469466099</v>
      </c>
      <c r="H372">
        <f>(Table2[[#This Row],[1Y Return vs Nifty]]-AVERAGE(Table2[1Y Return vs Nifty]))/_xlfn.STDEV.P(Table2[1Y Return vs Nifty])</f>
        <v>0.2056249241314575</v>
      </c>
      <c r="I372">
        <v>7.3234253032172996</v>
      </c>
      <c r="J372">
        <f>(Table2[[#This Row],[1M Return vs Nifty]]-AVERAGE(Table2[1M Return vs Nifty]))/_xlfn.STDEV.P(Table2[1M Return vs Nifty])</f>
        <v>0.66888293056915737</v>
      </c>
      <c r="K372">
        <v>-11.6655173492858</v>
      </c>
      <c r="L372">
        <f>(Table2[[#This Row],[6M Return vs Nifty]]-AVERAGE(Table2[6M Return vs Nifty]))/_xlfn.STDEV.P(Table2[6M Return vs Nifty])</f>
        <v>-0.58363816009825786</v>
      </c>
      <c r="M372">
        <v>-0.68887359634631695</v>
      </c>
      <c r="N372">
        <f>(Table2[[#This Row],[1W Return vs Nifty]]-AVERAGE(Table2[1W Return vs Nifty]))/_xlfn.STDEV.P(Table2[1W Return vs Nifty])</f>
        <v>-0.18173156581751618</v>
      </c>
      <c r="O372">
        <v>691.22</v>
      </c>
      <c r="P372">
        <v>687.05973984617594</v>
      </c>
      <c r="Q372">
        <v>646.09432515829099</v>
      </c>
      <c r="R372">
        <v>39.7172403975298</v>
      </c>
      <c r="S372" s="1">
        <f>(Table2[[#This Row],[Close Price]]-Table2[[#This Row],[20D EMA]])/Table2[[#This Row],[20D EMA]]</f>
        <v>-1.5074795289488256E-2</v>
      </c>
      <c r="T372" s="1">
        <f>(Table2[[#This Row],[Close Price]]-Table2[[#This Row],[50D EMA]])/Table2[[#This Row],[50D EMA]]</f>
        <v>-9.1109105702765619E-3</v>
      </c>
      <c r="U372" s="1">
        <f>(Table2[[#This Row],[Close Price]]-Table2[[#This Row],[200D EMA]])/Table2[[#This Row],[200D EMA]]</f>
        <v>5.3716111549511281E-2</v>
      </c>
      <c r="V372">
        <v>1.1370747075916099</v>
      </c>
      <c r="W372">
        <v>673.9</v>
      </c>
      <c r="X372">
        <v>693.35</v>
      </c>
      <c r="Y372">
        <v>673.9</v>
      </c>
      <c r="Z372">
        <v>693.35</v>
      </c>
      <c r="AA372">
        <v>661.45</v>
      </c>
      <c r="AB372">
        <v>732.4</v>
      </c>
      <c r="AC372" s="1">
        <f>(Table2[[#This Row],[Close Price]]/Table2[[#This Row],[Day Low]])-1</f>
        <v>1.0238907849829282E-2</v>
      </c>
      <c r="AD372" s="1">
        <f>(Table2[[#This Row],[Day High]]/Table2[[#This Row],[Close Price]])-1</f>
        <v>1.8434195064629844E-2</v>
      </c>
      <c r="AE372" s="1">
        <f>(Table2[[#This Row],[Close Price]]/Table2[[#This Row],[Current Week Low]])-1</f>
        <v>1.0238907849829282E-2</v>
      </c>
      <c r="AF372" s="1">
        <f>(Table2[[#This Row],[Current Week High]]/Table2[[#This Row],[Close Price]])-1</f>
        <v>1.8434195064629844E-2</v>
      </c>
      <c r="AG372" s="1">
        <f>(Table2[[#This Row],[Close Price]]/Table2[[#This Row],[Current Month Low]])-1</f>
        <v>2.9253911860306792E-2</v>
      </c>
      <c r="AH372" s="1">
        <f>(Table2[[#This Row],[Current Month High]]/Table2[[#This Row],[Close Price]])-1</f>
        <v>7.5793184488836651E-2</v>
      </c>
      <c r="AI372">
        <v>29.259694477085699</v>
      </c>
      <c r="AJ372">
        <v>75.803744351194297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-0.05</v>
      </c>
      <c r="AM372" t="s">
        <v>3191</v>
      </c>
      <c r="AN372">
        <v>-2.1800000000000002</v>
      </c>
      <c r="AO372" t="s">
        <v>3191</v>
      </c>
      <c r="AP372">
        <v>5.4997317328587002E-2</v>
      </c>
      <c r="AQ372">
        <f>(Table2[[#This Row],[Sharpe Ratio]]-AVERAGE(Table2[Sharpe Ratio]))/_xlfn.STDEV.P(Table2[Sharpe Ratio])</f>
        <v>-0.11457554822186686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-5.4374194370260531E-3</v>
      </c>
      <c r="AS372">
        <f>_xlfn.RANK.AVG(Table2[[#This Row],[1Y Return vs Nifty Z-Score]],Table2[1Y Return vs Nifty Z-Score])</f>
        <v>233</v>
      </c>
      <c r="AT372">
        <f>_xlfn.RANK.AVG(Table2[[#This Row],[6M Return vs Nifty Z-Score]],Table2[6M Return vs Nifty Z-Score])</f>
        <v>516</v>
      </c>
      <c r="AU372">
        <f>_xlfn.RANK.AVG(Table2[[#This Row],[Sharpe Ratio Z-Score]],Table2[Sharpe Ratio Z-Score])</f>
        <v>361</v>
      </c>
      <c r="AV372">
        <f>(Table2[[#This Row],[Rank 1Y]]+Table2[[#This Row],[Rank 6M]]+Table2[[#This Row],[Rank Sharpe]])/3</f>
        <v>370</v>
      </c>
    </row>
    <row r="373" spans="1:48" x14ac:dyDescent="0.3">
      <c r="A373" t="s">
        <v>581</v>
      </c>
      <c r="B373" t="s">
        <v>582</v>
      </c>
      <c r="C373" t="s">
        <v>3149</v>
      </c>
      <c r="D373" t="s">
        <v>48</v>
      </c>
      <c r="E373">
        <v>33945.218999999997</v>
      </c>
      <c r="F373">
        <v>56.21</v>
      </c>
      <c r="G373">
        <v>48.5769969584465</v>
      </c>
      <c r="H373">
        <f>(Table2[[#This Row],[1Y Return vs Nifty]]-AVERAGE(Table2[1Y Return vs Nifty]))/_xlfn.STDEV.P(Table2[1Y Return vs Nifty])</f>
        <v>0.33786220801470629</v>
      </c>
      <c r="I373">
        <v>-6.6140839948847798</v>
      </c>
      <c r="J373">
        <f>(Table2[[#This Row],[1M Return vs Nifty]]-AVERAGE(Table2[1M Return vs Nifty]))/_xlfn.STDEV.P(Table2[1M Return vs Nifty])</f>
        <v>-0.91959336596259467</v>
      </c>
      <c r="K373">
        <v>-28.060749731801799</v>
      </c>
      <c r="L373">
        <f>(Table2[[#This Row],[6M Return vs Nifty]]-AVERAGE(Table2[6M Return vs Nifty]))/_xlfn.STDEV.P(Table2[6M Return vs Nifty])</f>
        <v>-1.1249355752458692</v>
      </c>
      <c r="M373">
        <v>-1.8797996919334301</v>
      </c>
      <c r="N373">
        <f>(Table2[[#This Row],[1W Return vs Nifty]]-AVERAGE(Table2[1W Return vs Nifty]))/_xlfn.STDEV.P(Table2[1W Return vs Nifty])</f>
        <v>-0.40983645917929423</v>
      </c>
      <c r="O373">
        <v>59.34</v>
      </c>
      <c r="P373">
        <v>61.2677511634041</v>
      </c>
      <c r="Q373">
        <v>59.074206214278703</v>
      </c>
      <c r="R373">
        <v>32.905015056194898</v>
      </c>
      <c r="S373" s="1">
        <f>(Table2[[#This Row],[Close Price]]-Table2[[#This Row],[20D EMA]])/Table2[[#This Row],[20D EMA]]</f>
        <v>-5.2746882372767145E-2</v>
      </c>
      <c r="T373" s="1">
        <f>(Table2[[#This Row],[Close Price]]-Table2[[#This Row],[50D EMA]])/Table2[[#This Row],[50D EMA]]</f>
        <v>-8.2551604512377613E-2</v>
      </c>
      <c r="U373" s="1">
        <f>(Table2[[#This Row],[Close Price]]-Table2[[#This Row],[200D EMA]])/Table2[[#This Row],[200D EMA]]</f>
        <v>-4.8484887023101483E-2</v>
      </c>
      <c r="V373">
        <v>0.56278683463649604</v>
      </c>
      <c r="W373">
        <v>55.91</v>
      </c>
      <c r="X373">
        <v>57.75</v>
      </c>
      <c r="Y373">
        <v>55.91</v>
      </c>
      <c r="Z373">
        <v>57.75</v>
      </c>
      <c r="AA373">
        <v>55.06</v>
      </c>
      <c r="AB373">
        <v>61.82</v>
      </c>
      <c r="AC373" s="1">
        <f>(Table2[[#This Row],[Close Price]]/Table2[[#This Row],[Day Low]])-1</f>
        <v>5.3657664103023972E-3</v>
      </c>
      <c r="AD373" s="1">
        <f>(Table2[[#This Row],[Day High]]/Table2[[#This Row],[Close Price]])-1</f>
        <v>2.739726027397249E-2</v>
      </c>
      <c r="AE373" s="1">
        <f>(Table2[[#This Row],[Close Price]]/Table2[[#This Row],[Current Week Low]])-1</f>
        <v>5.3657664103023972E-3</v>
      </c>
      <c r="AF373" s="1">
        <f>(Table2[[#This Row],[Current Week High]]/Table2[[#This Row],[Close Price]])-1</f>
        <v>2.739726027397249E-2</v>
      </c>
      <c r="AG373" s="1">
        <f>(Table2[[#This Row],[Close Price]]/Table2[[#This Row],[Current Month Low]])-1</f>
        <v>2.0886305848165643E-2</v>
      </c>
      <c r="AH373" s="1">
        <f>(Table2[[#This Row],[Current Month High]]/Table2[[#This Row],[Close Price]])-1</f>
        <v>9.9804305283757389E-2</v>
      </c>
      <c r="AI373">
        <v>39.032200676036297</v>
      </c>
      <c r="AJ373">
        <v>81.030595813204499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</v>
      </c>
      <c r="AM373" t="s">
        <v>3191</v>
      </c>
      <c r="AN373">
        <v>-6.36</v>
      </c>
      <c r="AO373" t="s">
        <v>3191</v>
      </c>
      <c r="AP373">
        <v>0.10106571755465001</v>
      </c>
      <c r="AQ373">
        <f>(Table2[[#This Row],[Sharpe Ratio]]-AVERAGE(Table2[Sharpe Ratio]))/_xlfn.STDEV.P(Table2[Sharpe Ratio])</f>
        <v>0.42261026193718609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204</v>
      </c>
      <c r="AT373">
        <f>_xlfn.RANK.AVG(Table2[[#This Row],[6M Return vs Nifty Z-Score]],Table2[6M Return vs Nifty Z-Score])</f>
        <v>675</v>
      </c>
      <c r="AU373">
        <f>_xlfn.RANK.AVG(Table2[[#This Row],[Sharpe Ratio Z-Score]],Table2[Sharpe Ratio Z-Score])</f>
        <v>233</v>
      </c>
      <c r="AV373">
        <f>(Table2[[#This Row],[Rank 1Y]]+Table2[[#This Row],[Rank 6M]]+Table2[[#This Row],[Rank Sharpe]])/3</f>
        <v>370.66666666666669</v>
      </c>
    </row>
    <row r="374" spans="1:48" x14ac:dyDescent="0.3">
      <c r="A374" t="s">
        <v>1691</v>
      </c>
      <c r="B374" t="s">
        <v>1692</v>
      </c>
      <c r="C374" t="s">
        <v>3150</v>
      </c>
      <c r="D374" t="s">
        <v>429</v>
      </c>
      <c r="E374">
        <v>5124.6931732499997</v>
      </c>
      <c r="F374">
        <v>458.05</v>
      </c>
      <c r="G374">
        <v>21.888175599391801</v>
      </c>
      <c r="H374">
        <f>(Table2[[#This Row],[1Y Return vs Nifty]]-AVERAGE(Table2[1Y Return vs Nifty]))/_xlfn.STDEV.P(Table2[1Y Return vs Nifty])</f>
        <v>-0.10292702714856222</v>
      </c>
      <c r="I374">
        <v>-8.3879527374001501</v>
      </c>
      <c r="J374">
        <f>(Table2[[#This Row],[1M Return vs Nifty]]-AVERAGE(Table2[1M Return vs Nifty]))/_xlfn.STDEV.P(Table2[1M Return vs Nifty])</f>
        <v>-1.1217635235120469</v>
      </c>
      <c r="K374">
        <v>8.7092387114268099</v>
      </c>
      <c r="L374">
        <f>(Table2[[#This Row],[6M Return vs Nifty]]-AVERAGE(Table2[6M Return vs Nifty]))/_xlfn.STDEV.P(Table2[6M Return vs Nifty])</f>
        <v>8.9045369638597896E-2</v>
      </c>
      <c r="M374">
        <v>-1.1097550131454801</v>
      </c>
      <c r="N374">
        <f>(Table2[[#This Row],[1W Return vs Nifty]]-AVERAGE(Table2[1W Return vs Nifty]))/_xlfn.STDEV.P(Table2[1W Return vs Nifty])</f>
        <v>-0.26234539320165601</v>
      </c>
      <c r="O374">
        <v>488.77</v>
      </c>
      <c r="P374">
        <v>475.22064493325701</v>
      </c>
      <c r="Q374">
        <v>412.65140041185902</v>
      </c>
      <c r="R374">
        <v>31.285083266968901</v>
      </c>
      <c r="S374" s="1">
        <f>(Table2[[#This Row],[Close Price]]-Table2[[#This Row],[20D EMA]])/Table2[[#This Row],[20D EMA]]</f>
        <v>-6.2851648014403447E-2</v>
      </c>
      <c r="T374" s="1">
        <f>(Table2[[#This Row],[Close Price]]-Table2[[#This Row],[50D EMA]])/Table2[[#This Row],[50D EMA]]</f>
        <v>-3.6131942322641622E-2</v>
      </c>
      <c r="U374" s="1">
        <f>(Table2[[#This Row],[Close Price]]-Table2[[#This Row],[200D EMA]])/Table2[[#This Row],[200D EMA]]</f>
        <v>0.11001683150191559</v>
      </c>
      <c r="V374">
        <v>0.42047252498733001</v>
      </c>
      <c r="W374">
        <v>455.1</v>
      </c>
      <c r="X374">
        <v>482.1</v>
      </c>
      <c r="Y374">
        <v>455.1</v>
      </c>
      <c r="Z374">
        <v>482.1</v>
      </c>
      <c r="AA374">
        <v>455.1</v>
      </c>
      <c r="AB374">
        <v>525.6</v>
      </c>
      <c r="AC374" s="1">
        <f>(Table2[[#This Row],[Close Price]]/Table2[[#This Row],[Day Low]])-1</f>
        <v>6.4820918479455703E-3</v>
      </c>
      <c r="AD374" s="1">
        <f>(Table2[[#This Row],[Day High]]/Table2[[#This Row],[Close Price]])-1</f>
        <v>5.2505185023469014E-2</v>
      </c>
      <c r="AE374" s="1">
        <f>(Table2[[#This Row],[Close Price]]/Table2[[#This Row],[Current Week Low]])-1</f>
        <v>6.4820918479455703E-3</v>
      </c>
      <c r="AF374" s="1">
        <f>(Table2[[#This Row],[Current Week High]]/Table2[[#This Row],[Close Price]])-1</f>
        <v>5.2505185023469014E-2</v>
      </c>
      <c r="AG374" s="1">
        <f>(Table2[[#This Row],[Close Price]]/Table2[[#This Row],[Current Month Low]])-1</f>
        <v>6.4820918479455703E-3</v>
      </c>
      <c r="AH374" s="1">
        <f>(Table2[[#This Row],[Current Month High]]/Table2[[#This Row],[Close Price]])-1</f>
        <v>0.14747298329876646</v>
      </c>
      <c r="AI374">
        <v>24.658880034930601</v>
      </c>
      <c r="AJ374">
        <v>57.351425626932297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0.02</v>
      </c>
      <c r="AM374" t="s">
        <v>3192</v>
      </c>
      <c r="AN374">
        <v>-8.7100000000000009</v>
      </c>
      <c r="AO374" t="s">
        <v>3191</v>
      </c>
      <c r="AP374">
        <v>6.3409529966239999E-3</v>
      </c>
      <c r="AQ374">
        <f>(Table2[[#This Row],[Sharpe Ratio]]-AVERAGE(Table2[Sharpe Ratio]))/_xlfn.STDEV.P(Table2[Sharpe Ratio])</f>
        <v>-0.6819386076031303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-2.0799291818267975</v>
      </c>
      <c r="AS374">
        <f>_xlfn.RANK.AVG(Table2[[#This Row],[1Y Return vs Nifty Z-Score]],Table2[1Y Return vs Nifty Z-Score])</f>
        <v>323</v>
      </c>
      <c r="AT374">
        <f>_xlfn.RANK.AVG(Table2[[#This Row],[6M Return vs Nifty Z-Score]],Table2[6M Return vs Nifty Z-Score])</f>
        <v>287</v>
      </c>
      <c r="AU374">
        <f>_xlfn.RANK.AVG(Table2[[#This Row],[Sharpe Ratio Z-Score]],Table2[Sharpe Ratio Z-Score])</f>
        <v>504</v>
      </c>
      <c r="AV374">
        <f>(Table2[[#This Row],[Rank 1Y]]+Table2[[#This Row],[Rank 6M]]+Table2[[#This Row],[Rank Sharpe]])/3</f>
        <v>371.33333333333331</v>
      </c>
    </row>
    <row r="375" spans="1:48" x14ac:dyDescent="0.3">
      <c r="A375" t="s">
        <v>893</v>
      </c>
      <c r="B375" t="s">
        <v>894</v>
      </c>
      <c r="C375" t="s">
        <v>3152</v>
      </c>
      <c r="D375" t="s">
        <v>188</v>
      </c>
      <c r="E375">
        <v>17159.71822929</v>
      </c>
      <c r="F375">
        <v>705.9</v>
      </c>
      <c r="G375">
        <v>0.20089897821928199</v>
      </c>
      <c r="H375">
        <f>(Table2[[#This Row],[1Y Return vs Nifty]]-AVERAGE(Table2[1Y Return vs Nifty]))/_xlfn.STDEV.P(Table2[1Y Return vs Nifty])</f>
        <v>-0.46111137504512517</v>
      </c>
      <c r="I375">
        <v>-4.5230813616896803</v>
      </c>
      <c r="J375">
        <f>(Table2[[#This Row],[1M Return vs Nifty]]-AVERAGE(Table2[1M Return vs Nifty]))/_xlfn.STDEV.P(Table2[1M Return vs Nifty])</f>
        <v>-0.68127904108761894</v>
      </c>
      <c r="K375">
        <v>10.308315238877899</v>
      </c>
      <c r="L375">
        <f>(Table2[[#This Row],[6M Return vs Nifty]]-AVERAGE(Table2[6M Return vs Nifty]))/_xlfn.STDEV.P(Table2[6M Return vs Nifty])</f>
        <v>0.14183974124235446</v>
      </c>
      <c r="M375">
        <v>-2.1399348270685601</v>
      </c>
      <c r="N375">
        <f>(Table2[[#This Row],[1W Return vs Nifty]]-AVERAGE(Table2[1W Return vs Nifty]))/_xlfn.STDEV.P(Table2[1W Return vs Nifty])</f>
        <v>-0.45966163093388362</v>
      </c>
      <c r="O375">
        <v>731.25</v>
      </c>
      <c r="P375">
        <v>710.51589266038002</v>
      </c>
      <c r="Q375">
        <v>639.65848780537704</v>
      </c>
      <c r="R375">
        <v>34.422368471444898</v>
      </c>
      <c r="S375" s="1">
        <f>(Table2[[#This Row],[Close Price]]-Table2[[#This Row],[20D EMA]])/Table2[[#This Row],[20D EMA]]</f>
        <v>-3.46666666666667E-2</v>
      </c>
      <c r="T375" s="1">
        <f>(Table2[[#This Row],[Close Price]]-Table2[[#This Row],[50D EMA]])/Table2[[#This Row],[50D EMA]]</f>
        <v>-6.4965368235420946E-3</v>
      </c>
      <c r="U375" s="1">
        <f>(Table2[[#This Row],[Close Price]]-Table2[[#This Row],[200D EMA]])/Table2[[#This Row],[200D EMA]]</f>
        <v>0.10355762247741428</v>
      </c>
      <c r="V375">
        <v>0.469840433610827</v>
      </c>
      <c r="W375">
        <v>702</v>
      </c>
      <c r="X375">
        <v>744.75</v>
      </c>
      <c r="Y375">
        <v>702</v>
      </c>
      <c r="Z375">
        <v>744.75</v>
      </c>
      <c r="AA375">
        <v>690.6</v>
      </c>
      <c r="AB375">
        <v>808.8</v>
      </c>
      <c r="AC375" s="1">
        <f>(Table2[[#This Row],[Close Price]]/Table2[[#This Row],[Day Low]])-1</f>
        <v>5.5555555555555358E-3</v>
      </c>
      <c r="AD375" s="1">
        <f>(Table2[[#This Row],[Day High]]/Table2[[#This Row],[Close Price]])-1</f>
        <v>5.503612409689751E-2</v>
      </c>
      <c r="AE375" s="1">
        <f>(Table2[[#This Row],[Close Price]]/Table2[[#This Row],[Current Week Low]])-1</f>
        <v>5.5555555555555358E-3</v>
      </c>
      <c r="AF375" s="1">
        <f>(Table2[[#This Row],[Current Week High]]/Table2[[#This Row],[Close Price]])-1</f>
        <v>5.503612409689751E-2</v>
      </c>
      <c r="AG375" s="1">
        <f>(Table2[[#This Row],[Close Price]]/Table2[[#This Row],[Current Month Low]])-1</f>
        <v>2.2154648132058918E-2</v>
      </c>
      <c r="AH375" s="1">
        <f>(Table2[[#This Row],[Current Month High]]/Table2[[#This Row],[Close Price]])-1</f>
        <v>0.14577135571610711</v>
      </c>
      <c r="AI375">
        <v>18.1399631675874</v>
      </c>
      <c r="AJ375">
        <v>40.7436945469045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0.13</v>
      </c>
      <c r="AM375" t="s">
        <v>3192</v>
      </c>
      <c r="AN375">
        <v>-6.16</v>
      </c>
      <c r="AO375" t="s">
        <v>3191</v>
      </c>
      <c r="AP375">
        <v>5.0312930961221997E-2</v>
      </c>
      <c r="AQ375">
        <f>(Table2[[#This Row],[Sharpe Ratio]]-AVERAGE(Table2[Sharpe Ratio]))/_xlfn.STDEV.P(Table2[Sharpe Ratio])</f>
        <v>-0.16919836719328316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-1.6294106730175564</v>
      </c>
      <c r="AS375">
        <f>_xlfn.RANK.AVG(Table2[[#This Row],[1Y Return vs Nifty Z-Score]],Table2[1Y Return vs Nifty Z-Score])</f>
        <v>469</v>
      </c>
      <c r="AT375">
        <f>_xlfn.RANK.AVG(Table2[[#This Row],[6M Return vs Nifty Z-Score]],Table2[6M Return vs Nifty Z-Score])</f>
        <v>268</v>
      </c>
      <c r="AU375">
        <f>_xlfn.RANK.AVG(Table2[[#This Row],[Sharpe Ratio Z-Score]],Table2[Sharpe Ratio Z-Score])</f>
        <v>380</v>
      </c>
      <c r="AV375">
        <f>(Table2[[#This Row],[Rank 1Y]]+Table2[[#This Row],[Rank 6M]]+Table2[[#This Row],[Rank Sharpe]])/3</f>
        <v>372.33333333333331</v>
      </c>
    </row>
    <row r="376" spans="1:48" x14ac:dyDescent="0.3">
      <c r="A376" t="s">
        <v>1416</v>
      </c>
      <c r="B376" t="s">
        <v>1417</v>
      </c>
      <c r="C376" t="s">
        <v>589</v>
      </c>
      <c r="D376" t="s">
        <v>589</v>
      </c>
      <c r="E376">
        <v>7666.6835013999998</v>
      </c>
      <c r="F376">
        <v>387.1</v>
      </c>
      <c r="G376">
        <v>43.648326363802397</v>
      </c>
      <c r="H376">
        <f>(Table2[[#This Row],[1Y Return vs Nifty]]-AVERAGE(Table2[1Y Return vs Nifty]))/_xlfn.STDEV.P(Table2[1Y Return vs Nifty])</f>
        <v>0.25646090098217217</v>
      </c>
      <c r="I376">
        <v>3.6740976285789899</v>
      </c>
      <c r="J376">
        <f>(Table2[[#This Row],[1M Return vs Nifty]]-AVERAGE(Table2[1M Return vs Nifty]))/_xlfn.STDEV.P(Table2[1M Return vs Nifty])</f>
        <v>0.25296424772173692</v>
      </c>
      <c r="K376">
        <v>-11.322133176062</v>
      </c>
      <c r="L376">
        <f>(Table2[[#This Row],[6M Return vs Nifty]]-AVERAGE(Table2[6M Return vs Nifty]))/_xlfn.STDEV.P(Table2[6M Return vs Nifty])</f>
        <v>-0.57230114693296363</v>
      </c>
      <c r="M376">
        <v>6.2000951227744601</v>
      </c>
      <c r="N376">
        <f>(Table2[[#This Row],[1W Return vs Nifty]]-AVERAGE(Table2[1W Return vs Nifty]))/_xlfn.STDEV.P(Table2[1W Return vs Nifty])</f>
        <v>1.1377520535862413</v>
      </c>
      <c r="O376">
        <v>378.67</v>
      </c>
      <c r="P376">
        <v>385.66492778129702</v>
      </c>
      <c r="Q376">
        <v>356.35193537450101</v>
      </c>
      <c r="R376">
        <v>61.173824904538598</v>
      </c>
      <c r="S376" s="1">
        <f>(Table2[[#This Row],[Close Price]]-Table2[[#This Row],[20D EMA]])/Table2[[#This Row],[20D EMA]]</f>
        <v>2.2262127974225596E-2</v>
      </c>
      <c r="T376" s="1">
        <f>(Table2[[#This Row],[Close Price]]-Table2[[#This Row],[50D EMA]])/Table2[[#This Row],[50D EMA]]</f>
        <v>3.7210337661733139E-3</v>
      </c>
      <c r="U376" s="1">
        <f>(Table2[[#This Row],[Close Price]]-Table2[[#This Row],[200D EMA]])/Table2[[#This Row],[200D EMA]]</f>
        <v>8.6285667547125688E-2</v>
      </c>
      <c r="V376">
        <v>0.89578368258286001</v>
      </c>
      <c r="W376">
        <v>383.05</v>
      </c>
      <c r="X376">
        <v>392.3</v>
      </c>
      <c r="Y376">
        <v>383.05</v>
      </c>
      <c r="Z376">
        <v>392.3</v>
      </c>
      <c r="AA376">
        <v>342</v>
      </c>
      <c r="AB376">
        <v>398.75</v>
      </c>
      <c r="AC376" s="1">
        <f>(Table2[[#This Row],[Close Price]]/Table2[[#This Row],[Day Low]])-1</f>
        <v>1.0573032241221858E-2</v>
      </c>
      <c r="AD376" s="1">
        <f>(Table2[[#This Row],[Day High]]/Table2[[#This Row],[Close Price]])-1</f>
        <v>1.3433221389821615E-2</v>
      </c>
      <c r="AE376" s="1">
        <f>(Table2[[#This Row],[Close Price]]/Table2[[#This Row],[Current Week Low]])-1</f>
        <v>1.0573032241221858E-2</v>
      </c>
      <c r="AF376" s="1">
        <f>(Table2[[#This Row],[Current Week High]]/Table2[[#This Row],[Close Price]])-1</f>
        <v>1.3433221389821615E-2</v>
      </c>
      <c r="AG376" s="1">
        <f>(Table2[[#This Row],[Close Price]]/Table2[[#This Row],[Current Month Low]])-1</f>
        <v>0.13187134502923992</v>
      </c>
      <c r="AH376" s="1">
        <f>(Table2[[#This Row],[Current Month High]]/Table2[[#This Row],[Close Price]])-1</f>
        <v>3.0095582536812104E-2</v>
      </c>
      <c r="AI376">
        <v>16.416946525445599</v>
      </c>
      <c r="AJ376">
        <v>79.879182156133794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-0.02</v>
      </c>
      <c r="AM376" t="s">
        <v>3191</v>
      </c>
      <c r="AN376">
        <v>4.3</v>
      </c>
      <c r="AO376" t="s">
        <v>3192</v>
      </c>
      <c r="AP376">
        <v>4.9532172872254997E-2</v>
      </c>
      <c r="AQ376">
        <f>(Table2[[#This Row],[Sharpe Ratio]]-AVERAGE(Table2[Sharpe Ratio]))/_xlfn.STDEV.P(Table2[Sharpe Ratio])</f>
        <v>-0.1783024855152103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221</v>
      </c>
      <c r="AT376">
        <f>_xlfn.RANK.AVG(Table2[[#This Row],[6M Return vs Nifty Z-Score]],Table2[6M Return vs Nifty Z-Score])</f>
        <v>512</v>
      </c>
      <c r="AU376">
        <f>_xlfn.RANK.AVG(Table2[[#This Row],[Sharpe Ratio Z-Score]],Table2[Sharpe Ratio Z-Score])</f>
        <v>384</v>
      </c>
      <c r="AV376">
        <f>(Table2[[#This Row],[Rank 1Y]]+Table2[[#This Row],[Rank 6M]]+Table2[[#This Row],[Rank Sharpe]])/3</f>
        <v>372.33333333333331</v>
      </c>
    </row>
    <row r="377" spans="1:48" x14ac:dyDescent="0.3">
      <c r="A377" t="s">
        <v>1759</v>
      </c>
      <c r="B377" t="s">
        <v>1760</v>
      </c>
      <c r="C377" t="s">
        <v>3148</v>
      </c>
      <c r="D377" t="s">
        <v>1761</v>
      </c>
      <c r="E377">
        <v>4541.6897587599997</v>
      </c>
      <c r="F377">
        <v>888.1</v>
      </c>
      <c r="G377">
        <v>11.3666992116475</v>
      </c>
      <c r="H377">
        <f>(Table2[[#This Row],[1Y Return vs Nifty]]-AVERAGE(Table2[1Y Return vs Nifty]))/_xlfn.STDEV.P(Table2[1Y Return vs Nifty])</f>
        <v>-0.27669841507719217</v>
      </c>
      <c r="I377">
        <v>-10.977102961779901</v>
      </c>
      <c r="J377">
        <f>(Table2[[#This Row],[1M Return vs Nifty]]-AVERAGE(Table2[1M Return vs Nifty]))/_xlfn.STDEV.P(Table2[1M Return vs Nifty])</f>
        <v>-1.4168523856337141</v>
      </c>
      <c r="K377">
        <v>1.7612680351194601</v>
      </c>
      <c r="L377">
        <f>(Table2[[#This Row],[6M Return vs Nifty]]-AVERAGE(Table2[6M Return vs Nifty]))/_xlfn.STDEV.P(Table2[6M Return vs Nifty])</f>
        <v>-0.14034561914770566</v>
      </c>
      <c r="M377">
        <v>-1.69282491409306</v>
      </c>
      <c r="N377">
        <f>(Table2[[#This Row],[1W Return vs Nifty]]-AVERAGE(Table2[1W Return vs Nifty]))/_xlfn.STDEV.P(Table2[1W Return vs Nifty])</f>
        <v>-0.37402410951405834</v>
      </c>
      <c r="O377">
        <v>950.39</v>
      </c>
      <c r="P377">
        <v>995.70185747604603</v>
      </c>
      <c r="Q377">
        <v>887.75736654511195</v>
      </c>
      <c r="R377">
        <v>33.461951120798197</v>
      </c>
      <c r="S377" s="1">
        <f>(Table2[[#This Row],[Close Price]]-Table2[[#This Row],[20D EMA]])/Table2[[#This Row],[20D EMA]]</f>
        <v>-6.5541514536137754E-2</v>
      </c>
      <c r="T377" s="1">
        <f>(Table2[[#This Row],[Close Price]]-Table2[[#This Row],[50D EMA]])/Table2[[#This Row],[50D EMA]]</f>
        <v>-0.10806634201607344</v>
      </c>
      <c r="U377" s="1">
        <f>(Table2[[#This Row],[Close Price]]-Table2[[#This Row],[200D EMA]])/Table2[[#This Row],[200D EMA]]</f>
        <v>3.8595394169636783E-4</v>
      </c>
      <c r="V377">
        <v>0.44939249938296799</v>
      </c>
      <c r="W377">
        <v>883.05</v>
      </c>
      <c r="X377">
        <v>910.25</v>
      </c>
      <c r="Y377">
        <v>883.05</v>
      </c>
      <c r="Z377">
        <v>910.25</v>
      </c>
      <c r="AA377">
        <v>852.95</v>
      </c>
      <c r="AB377">
        <v>992</v>
      </c>
      <c r="AC377" s="1">
        <f>(Table2[[#This Row],[Close Price]]/Table2[[#This Row],[Day Low]])-1</f>
        <v>5.7188154691127924E-3</v>
      </c>
      <c r="AD377" s="1">
        <f>(Table2[[#This Row],[Day High]]/Table2[[#This Row],[Close Price]])-1</f>
        <v>2.4940885035468874E-2</v>
      </c>
      <c r="AE377" s="1">
        <f>(Table2[[#This Row],[Close Price]]/Table2[[#This Row],[Current Week Low]])-1</f>
        <v>5.7188154691127924E-3</v>
      </c>
      <c r="AF377" s="1">
        <f>(Table2[[#This Row],[Current Week High]]/Table2[[#This Row],[Close Price]])-1</f>
        <v>2.4940885035468874E-2</v>
      </c>
      <c r="AG377" s="1">
        <f>(Table2[[#This Row],[Close Price]]/Table2[[#This Row],[Current Month Low]])-1</f>
        <v>4.120991851808431E-2</v>
      </c>
      <c r="AH377" s="1">
        <f>(Table2[[#This Row],[Current Month High]]/Table2[[#This Row],[Close Price]])-1</f>
        <v>0.1169913298052021</v>
      </c>
      <c r="AI377">
        <v>35.232518860488597</v>
      </c>
      <c r="AJ377">
        <v>52.8045423262216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-0.17</v>
      </c>
      <c r="AM377" t="s">
        <v>3191</v>
      </c>
      <c r="AN377">
        <v>-7.45</v>
      </c>
      <c r="AO377" t="s">
        <v>3191</v>
      </c>
      <c r="AP377">
        <v>5.6145908236118001E-2</v>
      </c>
      <c r="AQ377">
        <f>(Table2[[#This Row],[Sharpe Ratio]]-AVERAGE(Table2[Sharpe Ratio]))/_xlfn.STDEV.P(Table2[Sharpe Ratio])</f>
        <v>-0.10118227356558103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390</v>
      </c>
      <c r="AT377">
        <f>_xlfn.RANK.AVG(Table2[[#This Row],[6M Return vs Nifty Z-Score]],Table2[6M Return vs Nifty Z-Score])</f>
        <v>369</v>
      </c>
      <c r="AU377">
        <f>_xlfn.RANK.AVG(Table2[[#This Row],[Sharpe Ratio Z-Score]],Table2[Sharpe Ratio Z-Score])</f>
        <v>359</v>
      </c>
      <c r="AV377">
        <f>(Table2[[#This Row],[Rank 1Y]]+Table2[[#This Row],[Rank 6M]]+Table2[[#This Row],[Rank Sharpe]])/3</f>
        <v>372.66666666666669</v>
      </c>
    </row>
    <row r="378" spans="1:48" x14ac:dyDescent="0.3">
      <c r="A378" t="s">
        <v>674</v>
      </c>
      <c r="B378" t="s">
        <v>675</v>
      </c>
      <c r="C378" t="s">
        <v>3150</v>
      </c>
      <c r="D378" t="s">
        <v>263</v>
      </c>
      <c r="E378">
        <v>27461.15253648</v>
      </c>
      <c r="F378">
        <v>3296.8</v>
      </c>
      <c r="G378">
        <v>8.1767666026879002</v>
      </c>
      <c r="H378">
        <f>(Table2[[#This Row],[1Y Return vs Nifty]]-AVERAGE(Table2[1Y Return vs Nifty]))/_xlfn.STDEV.P(Table2[1Y Return vs Nifty])</f>
        <v>-0.32938294303026455</v>
      </c>
      <c r="I378">
        <v>5.7853037259925104</v>
      </c>
      <c r="J378">
        <f>(Table2[[#This Row],[1M Return vs Nifty]]-AVERAGE(Table2[1M Return vs Nifty]))/_xlfn.STDEV.P(Table2[1M Return vs Nifty])</f>
        <v>0.49358118803053036</v>
      </c>
      <c r="K378">
        <v>33.814766764335801</v>
      </c>
      <c r="L378">
        <f>(Table2[[#This Row],[6M Return vs Nifty]]-AVERAGE(Table2[6M Return vs Nifty]))/_xlfn.STDEV.P(Table2[6M Return vs Nifty])</f>
        <v>0.91791788110403372</v>
      </c>
      <c r="M378">
        <v>-3.1158371187629501</v>
      </c>
      <c r="N378">
        <f>(Table2[[#This Row],[1W Return vs Nifty]]-AVERAGE(Table2[1W Return vs Nifty]))/_xlfn.STDEV.P(Table2[1W Return vs Nifty])</f>
        <v>-0.64658178408471401</v>
      </c>
      <c r="O378">
        <v>3386.93</v>
      </c>
      <c r="P378">
        <v>3311.8718448898599</v>
      </c>
      <c r="Q378">
        <v>2892.1127191579699</v>
      </c>
      <c r="R378">
        <v>35.400641351266003</v>
      </c>
      <c r="S378" s="1">
        <f>(Table2[[#This Row],[Close Price]]-Table2[[#This Row],[20D EMA]])/Table2[[#This Row],[20D EMA]]</f>
        <v>-2.6611119804660757E-2</v>
      </c>
      <c r="T378" s="1">
        <f>(Table2[[#This Row],[Close Price]]-Table2[[#This Row],[50D EMA]])/Table2[[#This Row],[50D EMA]]</f>
        <v>-4.5508538964498819E-3</v>
      </c>
      <c r="U378" s="1">
        <f>(Table2[[#This Row],[Close Price]]-Table2[[#This Row],[200D EMA]])/Table2[[#This Row],[200D EMA]]</f>
        <v>0.13992790742950498</v>
      </c>
      <c r="V378">
        <v>0.80818710757408696</v>
      </c>
      <c r="W378">
        <v>3280</v>
      </c>
      <c r="X378">
        <v>3411.9</v>
      </c>
      <c r="Y378">
        <v>3280</v>
      </c>
      <c r="Z378">
        <v>3411.9</v>
      </c>
      <c r="AA378">
        <v>3279</v>
      </c>
      <c r="AB378">
        <v>3653.95</v>
      </c>
      <c r="AC378" s="1">
        <f>(Table2[[#This Row],[Close Price]]/Table2[[#This Row],[Day Low]])-1</f>
        <v>5.1219512195121997E-3</v>
      </c>
      <c r="AD378" s="1">
        <f>(Table2[[#This Row],[Day High]]/Table2[[#This Row],[Close Price]])-1</f>
        <v>3.491264256248483E-2</v>
      </c>
      <c r="AE378" s="1">
        <f>(Table2[[#This Row],[Close Price]]/Table2[[#This Row],[Current Week Low]])-1</f>
        <v>5.1219512195121997E-3</v>
      </c>
      <c r="AF378" s="1">
        <f>(Table2[[#This Row],[Current Week High]]/Table2[[#This Row],[Close Price]])-1</f>
        <v>3.491264256248483E-2</v>
      </c>
      <c r="AG378" s="1">
        <f>(Table2[[#This Row],[Close Price]]/Table2[[#This Row],[Current Month Low]])-1</f>
        <v>5.4284842939922306E-3</v>
      </c>
      <c r="AH378" s="1">
        <f>(Table2[[#This Row],[Current Month High]]/Table2[[#This Row],[Close Price]])-1</f>
        <v>0.10833232225188039</v>
      </c>
      <c r="AI378">
        <v>10.833232225188</v>
      </c>
      <c r="AJ378">
        <v>69.614652466944406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</v>
      </c>
      <c r="AM378" t="s">
        <v>3193</v>
      </c>
      <c r="AN378">
        <v>-3.58</v>
      </c>
      <c r="AO378" t="s">
        <v>3191</v>
      </c>
      <c r="AP378">
        <v>-2.722857384091E-2</v>
      </c>
      <c r="AQ378">
        <f>(Table2[[#This Row],[Sharpe Ratio]]-AVERAGE(Table2[Sharpe Ratio]))/_xlfn.STDEV.P(Table2[Sharpe Ratio])</f>
        <v>-1.0733798858412802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-0.63784554382169478</v>
      </c>
      <c r="AS378">
        <f>_xlfn.RANK.AVG(Table2[[#This Row],[1Y Return vs Nifty Z-Score]],Table2[1Y Return vs Nifty Z-Score])</f>
        <v>403</v>
      </c>
      <c r="AT378">
        <f>_xlfn.RANK.AVG(Table2[[#This Row],[6M Return vs Nifty Z-Score]],Table2[6M Return vs Nifty Z-Score])</f>
        <v>96</v>
      </c>
      <c r="AU378">
        <f>_xlfn.RANK.AVG(Table2[[#This Row],[Sharpe Ratio Z-Score]],Table2[Sharpe Ratio Z-Score])</f>
        <v>624</v>
      </c>
      <c r="AV378">
        <f>(Table2[[#This Row],[Rank 1Y]]+Table2[[#This Row],[Rank 6M]]+Table2[[#This Row],[Rank Sharpe]])/3</f>
        <v>374.33333333333331</v>
      </c>
    </row>
    <row r="379" spans="1:48" x14ac:dyDescent="0.3">
      <c r="A379" t="s">
        <v>1467</v>
      </c>
      <c r="B379" t="s">
        <v>1468</v>
      </c>
      <c r="C379" t="s">
        <v>3155</v>
      </c>
      <c r="D379" t="s">
        <v>117</v>
      </c>
      <c r="E379">
        <v>7089.6522272399998</v>
      </c>
      <c r="F379">
        <v>652.29999999999995</v>
      </c>
      <c r="G379">
        <v>-2.1896867607696899</v>
      </c>
      <c r="H379">
        <f>(Table2[[#This Row],[1Y Return vs Nifty]]-AVERAGE(Table2[1Y Return vs Nifty]))/_xlfn.STDEV.P(Table2[1Y Return vs Nifty])</f>
        <v>-0.50059399008101413</v>
      </c>
      <c r="I379">
        <v>5.3936504677969701</v>
      </c>
      <c r="J379">
        <f>(Table2[[#This Row],[1M Return vs Nifty]]-AVERAGE(Table2[1M Return vs Nifty]))/_xlfn.STDEV.P(Table2[1M Return vs Nifty])</f>
        <v>0.4489439502144621</v>
      </c>
      <c r="K379">
        <v>4.4741427924587098</v>
      </c>
      <c r="L379">
        <f>(Table2[[#This Row],[6M Return vs Nifty]]-AVERAGE(Table2[6M Return vs Nifty]))/_xlfn.STDEV.P(Table2[6M Return vs Nifty])</f>
        <v>-5.0778599937113159E-2</v>
      </c>
      <c r="M379">
        <v>-6.4552809951544603</v>
      </c>
      <c r="N379">
        <f>(Table2[[#This Row],[1W Return vs Nifty]]-AVERAGE(Table2[1W Return vs Nifty]))/_xlfn.STDEV.P(Table2[1W Return vs Nifty])</f>
        <v>-1.2862045886689037</v>
      </c>
      <c r="O379">
        <v>690.5</v>
      </c>
      <c r="P379">
        <v>675.41257163827004</v>
      </c>
      <c r="Q379">
        <v>618.28280193183605</v>
      </c>
      <c r="R379">
        <v>30.684881675063401</v>
      </c>
      <c r="S379" s="1">
        <f>(Table2[[#This Row],[Close Price]]-Table2[[#This Row],[20D EMA]])/Table2[[#This Row],[20D EMA]]</f>
        <v>-5.5322230267921858E-2</v>
      </c>
      <c r="T379" s="1">
        <f>(Table2[[#This Row],[Close Price]]-Table2[[#This Row],[50D EMA]])/Table2[[#This Row],[50D EMA]]</f>
        <v>-3.4219931059631586E-2</v>
      </c>
      <c r="U379" s="1">
        <f>(Table2[[#This Row],[Close Price]]-Table2[[#This Row],[200D EMA]])/Table2[[#This Row],[200D EMA]]</f>
        <v>5.5018832744298474E-2</v>
      </c>
      <c r="V379">
        <v>0.69955964317844899</v>
      </c>
      <c r="W379">
        <v>651</v>
      </c>
      <c r="X379">
        <v>675.85</v>
      </c>
      <c r="Y379">
        <v>651</v>
      </c>
      <c r="Z379">
        <v>675.85</v>
      </c>
      <c r="AA379">
        <v>650.04999999999995</v>
      </c>
      <c r="AB379">
        <v>743.95</v>
      </c>
      <c r="AC379" s="1">
        <f>(Table2[[#This Row],[Close Price]]/Table2[[#This Row],[Day Low]])-1</f>
        <v>1.9969278033793447E-3</v>
      </c>
      <c r="AD379" s="1">
        <f>(Table2[[#This Row],[Day High]]/Table2[[#This Row],[Close Price]])-1</f>
        <v>3.6103020082784099E-2</v>
      </c>
      <c r="AE379" s="1">
        <f>(Table2[[#This Row],[Close Price]]/Table2[[#This Row],[Current Week Low]])-1</f>
        <v>1.9969278033793447E-3</v>
      </c>
      <c r="AF379" s="1">
        <f>(Table2[[#This Row],[Current Week High]]/Table2[[#This Row],[Close Price]])-1</f>
        <v>3.6103020082784099E-2</v>
      </c>
      <c r="AG379" s="1">
        <f>(Table2[[#This Row],[Close Price]]/Table2[[#This Row],[Current Month Low]])-1</f>
        <v>3.4612722098299464E-3</v>
      </c>
      <c r="AH379" s="1">
        <f>(Table2[[#This Row],[Current Month High]]/Table2[[#This Row],[Close Price]])-1</f>
        <v>0.14050283611835068</v>
      </c>
      <c r="AI379">
        <v>29.028054576115199</v>
      </c>
      <c r="AJ379">
        <v>39.514490428831103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</v>
      </c>
      <c r="AM379">
        <v>0</v>
      </c>
      <c r="AN379">
        <v>-10.94</v>
      </c>
      <c r="AO379" t="s">
        <v>3191</v>
      </c>
      <c r="AP379">
        <v>7.8352605402415995E-2</v>
      </c>
      <c r="AQ379">
        <f>(Table2[[#This Row],[Sharpe Ratio]]-AVERAGE(Table2[Sharpe Ratio]))/_xlfn.STDEV.P(Table2[Sharpe Ratio])</f>
        <v>0.15776143947192275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-1.2308717890006462</v>
      </c>
      <c r="AS379">
        <f>_xlfn.RANK.AVG(Table2[[#This Row],[1Y Return vs Nifty Z-Score]],Table2[1Y Return vs Nifty Z-Score])</f>
        <v>483</v>
      </c>
      <c r="AT379">
        <f>_xlfn.RANK.AVG(Table2[[#This Row],[6M Return vs Nifty Z-Score]],Table2[6M Return vs Nifty Z-Score])</f>
        <v>336</v>
      </c>
      <c r="AU379">
        <f>_xlfn.RANK.AVG(Table2[[#This Row],[Sharpe Ratio Z-Score]],Table2[Sharpe Ratio Z-Score])</f>
        <v>307</v>
      </c>
      <c r="AV379">
        <f>(Table2[[#This Row],[Rank 1Y]]+Table2[[#This Row],[Rank 6M]]+Table2[[#This Row],[Rank Sharpe]])/3</f>
        <v>375.33333333333331</v>
      </c>
    </row>
    <row r="380" spans="1:48" x14ac:dyDescent="0.3">
      <c r="A380" t="s">
        <v>1353</v>
      </c>
      <c r="B380" t="s">
        <v>1354</v>
      </c>
      <c r="C380" t="s">
        <v>3152</v>
      </c>
      <c r="D380" t="s">
        <v>188</v>
      </c>
      <c r="E380">
        <v>8323.3605719999996</v>
      </c>
      <c r="F380">
        <v>422.2</v>
      </c>
      <c r="G380">
        <v>9.3444108217214392</v>
      </c>
      <c r="H380">
        <f>(Table2[[#This Row],[1Y Return vs Nifty]]-AVERAGE(Table2[1Y Return vs Nifty]))/_xlfn.STDEV.P(Table2[1Y Return vs Nifty])</f>
        <v>-0.31009827716486887</v>
      </c>
      <c r="I380">
        <v>-4.58562216496939</v>
      </c>
      <c r="J380">
        <f>(Table2[[#This Row],[1M Return vs Nifty]]-AVERAGE(Table2[1M Return vs Nifty]))/_xlfn.STDEV.P(Table2[1M Return vs Nifty])</f>
        <v>-0.68840689883114003</v>
      </c>
      <c r="K380">
        <v>18.1740655149102</v>
      </c>
      <c r="L380">
        <f>(Table2[[#This Row],[6M Return vs Nifty]]-AVERAGE(Table2[6M Return vs Nifty]))/_xlfn.STDEV.P(Table2[6M Return vs Nifty])</f>
        <v>0.40153171713367203</v>
      </c>
      <c r="M380">
        <v>5.1581132209794802</v>
      </c>
      <c r="N380">
        <f>(Table2[[#This Row],[1W Return vs Nifty]]-AVERAGE(Table2[1W Return vs Nifty]))/_xlfn.STDEV.P(Table2[1W Return vs Nifty])</f>
        <v>0.93817529439475478</v>
      </c>
      <c r="O380">
        <v>421.99</v>
      </c>
      <c r="P380">
        <v>422.56248367430601</v>
      </c>
      <c r="Q380">
        <v>354.67436280448499</v>
      </c>
      <c r="R380">
        <v>53.929151710412199</v>
      </c>
      <c r="S380" s="1">
        <f>(Table2[[#This Row],[Close Price]]-Table2[[#This Row],[20D EMA]])/Table2[[#This Row],[20D EMA]]</f>
        <v>4.9764212422090458E-4</v>
      </c>
      <c r="T380" s="1">
        <f>(Table2[[#This Row],[Close Price]]-Table2[[#This Row],[50D EMA]])/Table2[[#This Row],[50D EMA]]</f>
        <v>-8.5782266128814149E-4</v>
      </c>
      <c r="U380" s="1">
        <f>(Table2[[#This Row],[Close Price]]-Table2[[#This Row],[200D EMA]])/Table2[[#This Row],[200D EMA]]</f>
        <v>0.19038770285389547</v>
      </c>
      <c r="V380">
        <v>0.88787587208469299</v>
      </c>
      <c r="W380">
        <v>418.15</v>
      </c>
      <c r="X380">
        <v>429.45</v>
      </c>
      <c r="Y380">
        <v>418.15</v>
      </c>
      <c r="Z380">
        <v>429.45</v>
      </c>
      <c r="AA380">
        <v>382.9</v>
      </c>
      <c r="AB380">
        <v>441.5</v>
      </c>
      <c r="AC380" s="1">
        <f>(Table2[[#This Row],[Close Price]]/Table2[[#This Row],[Day Low]])-1</f>
        <v>9.6855195504006453E-3</v>
      </c>
      <c r="AD380" s="1">
        <f>(Table2[[#This Row],[Day High]]/Table2[[#This Row],[Close Price]])-1</f>
        <v>1.7171956418758905E-2</v>
      </c>
      <c r="AE380" s="1">
        <f>(Table2[[#This Row],[Close Price]]/Table2[[#This Row],[Current Week Low]])-1</f>
        <v>9.6855195504006453E-3</v>
      </c>
      <c r="AF380" s="1">
        <f>(Table2[[#This Row],[Current Week High]]/Table2[[#This Row],[Close Price]])-1</f>
        <v>1.7171956418758905E-2</v>
      </c>
      <c r="AG380" s="1">
        <f>(Table2[[#This Row],[Close Price]]/Table2[[#This Row],[Current Month Low]])-1</f>
        <v>0.10263776442935502</v>
      </c>
      <c r="AH380" s="1">
        <f>(Table2[[#This Row],[Current Month High]]/Table2[[#This Row],[Close Price]])-1</f>
        <v>4.5712932259592609E-2</v>
      </c>
      <c r="AI380">
        <v>14.945523448602501</v>
      </c>
      <c r="AJ380">
        <v>75.843398583923303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0.1</v>
      </c>
      <c r="AM380" t="s">
        <v>3192</v>
      </c>
      <c r="AN380">
        <v>1.23</v>
      </c>
      <c r="AO380" t="s">
        <v>3192</v>
      </c>
      <c r="AQ380">
        <f>(Table2[[#This Row],[Sharpe Ratio]]-AVERAGE(Table2[Sharpe Ratio]))/_xlfn.STDEV.P(Table2[Sharpe Ratio])</f>
        <v>-0.75587800979545683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397</v>
      </c>
      <c r="AT380">
        <f>_xlfn.RANK.AVG(Table2[[#This Row],[6M Return vs Nifty Z-Score]],Table2[6M Return vs Nifty Z-Score])</f>
        <v>188</v>
      </c>
      <c r="AU380">
        <f>_xlfn.RANK.AVG(Table2[[#This Row],[Sharpe Ratio Z-Score]],Table2[Sharpe Ratio Z-Score])</f>
        <v>544.5</v>
      </c>
      <c r="AV380">
        <f>(Table2[[#This Row],[Rank 1Y]]+Table2[[#This Row],[Rank 6M]]+Table2[[#This Row],[Rank Sharpe]])/3</f>
        <v>376.5</v>
      </c>
    </row>
    <row r="381" spans="1:48" x14ac:dyDescent="0.3">
      <c r="A381" t="s">
        <v>650</v>
      </c>
      <c r="B381" t="s">
        <v>651</v>
      </c>
      <c r="C381" t="s">
        <v>3152</v>
      </c>
      <c r="D381" t="s">
        <v>188</v>
      </c>
      <c r="E381">
        <v>29286.641568750001</v>
      </c>
      <c r="F381">
        <v>1393.75</v>
      </c>
      <c r="G381">
        <v>-19.283521126693401</v>
      </c>
      <c r="H381">
        <f>(Table2[[#This Row],[1Y Return vs Nifty]]-AVERAGE(Table2[1Y Return vs Nifty]))/_xlfn.STDEV.P(Table2[1Y Return vs Nifty])</f>
        <v>-0.78291362026606115</v>
      </c>
      <c r="I381">
        <v>2.2801631961311499</v>
      </c>
      <c r="J381">
        <f>(Table2[[#This Row],[1M Return vs Nifty]]-AVERAGE(Table2[1M Return vs Nifty]))/_xlfn.STDEV.P(Table2[1M Return vs Nifty])</f>
        <v>9.4095704031197117E-2</v>
      </c>
      <c r="K381">
        <v>18.637781244934299</v>
      </c>
      <c r="L381">
        <f>(Table2[[#This Row],[6M Return vs Nifty]]-AVERAGE(Table2[6M Return vs Nifty]))/_xlfn.STDEV.P(Table2[6M Return vs Nifty])</f>
        <v>0.41684154136605128</v>
      </c>
      <c r="M381">
        <v>-1.9148828520165899</v>
      </c>
      <c r="N381">
        <f>(Table2[[#This Row],[1W Return vs Nifty]]-AVERAGE(Table2[1W Return vs Nifty]))/_xlfn.STDEV.P(Table2[1W Return vs Nifty])</f>
        <v>-0.41655613768765554</v>
      </c>
      <c r="O381">
        <v>1414.68</v>
      </c>
      <c r="P381">
        <v>1392.16124030995</v>
      </c>
      <c r="Q381">
        <v>1291.06378171041</v>
      </c>
      <c r="R381">
        <v>40.706995747361098</v>
      </c>
      <c r="S381" s="1">
        <f>(Table2[[#This Row],[Close Price]]-Table2[[#This Row],[20D EMA]])/Table2[[#This Row],[20D EMA]]</f>
        <v>-1.47948652698844E-2</v>
      </c>
      <c r="T381" s="1">
        <f>(Table2[[#This Row],[Close Price]]-Table2[[#This Row],[50D EMA]])/Table2[[#This Row],[50D EMA]]</f>
        <v>1.1412181606896786E-3</v>
      </c>
      <c r="U381" s="1">
        <f>(Table2[[#This Row],[Close Price]]-Table2[[#This Row],[200D EMA]])/Table2[[#This Row],[200D EMA]]</f>
        <v>7.9536131168942398E-2</v>
      </c>
      <c r="V381">
        <v>0.95932905770314503</v>
      </c>
      <c r="W381">
        <v>1382.85</v>
      </c>
      <c r="X381">
        <v>1403.2</v>
      </c>
      <c r="Y381">
        <v>1382.85</v>
      </c>
      <c r="Z381">
        <v>1403.2</v>
      </c>
      <c r="AA381">
        <v>1366</v>
      </c>
      <c r="AB381">
        <v>1497.55</v>
      </c>
      <c r="AC381" s="1">
        <f>(Table2[[#This Row],[Close Price]]/Table2[[#This Row],[Day Low]])-1</f>
        <v>7.8822721191742495E-3</v>
      </c>
      <c r="AD381" s="1">
        <f>(Table2[[#This Row],[Day High]]/Table2[[#This Row],[Close Price]])-1</f>
        <v>6.7802690582960956E-3</v>
      </c>
      <c r="AE381" s="1">
        <f>(Table2[[#This Row],[Close Price]]/Table2[[#This Row],[Current Week Low]])-1</f>
        <v>7.8822721191742495E-3</v>
      </c>
      <c r="AF381" s="1">
        <f>(Table2[[#This Row],[Current Week High]]/Table2[[#This Row],[Close Price]])-1</f>
        <v>6.7802690582960956E-3</v>
      </c>
      <c r="AG381" s="1">
        <f>(Table2[[#This Row],[Close Price]]/Table2[[#This Row],[Current Month Low]])-1</f>
        <v>2.0314787701317671E-2</v>
      </c>
      <c r="AH381" s="1">
        <f>(Table2[[#This Row],[Current Month High]]/Table2[[#This Row],[Close Price]])-1</f>
        <v>7.4475336322869845E-2</v>
      </c>
      <c r="AI381">
        <v>8.0502242152466295</v>
      </c>
      <c r="AJ381">
        <v>38.951198843527202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0.05</v>
      </c>
      <c r="AM381" t="s">
        <v>3192</v>
      </c>
      <c r="AN381">
        <v>0.5</v>
      </c>
      <c r="AO381" t="s">
        <v>3192</v>
      </c>
      <c r="AP381">
        <v>5.5937833907235002E-2</v>
      </c>
      <c r="AQ381">
        <f>(Table2[[#This Row],[Sharpe Ratio]]-AVERAGE(Table2[Sharpe Ratio]))/_xlfn.STDEV.P(Table2[Sharpe Ratio])</f>
        <v>-0.10360854789648519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-0.79214106045295352</v>
      </c>
      <c r="AS381">
        <f>_xlfn.RANK.AVG(Table2[[#This Row],[1Y Return vs Nifty Z-Score]],Table2[1Y Return vs Nifty Z-Score])</f>
        <v>588</v>
      </c>
      <c r="AT381">
        <f>_xlfn.RANK.AVG(Table2[[#This Row],[6M Return vs Nifty Z-Score]],Table2[6M Return vs Nifty Z-Score])</f>
        <v>184</v>
      </c>
      <c r="AU381">
        <f>_xlfn.RANK.AVG(Table2[[#This Row],[Sharpe Ratio Z-Score]],Table2[Sharpe Ratio Z-Score])</f>
        <v>360</v>
      </c>
      <c r="AV381">
        <f>(Table2[[#This Row],[Rank 1Y]]+Table2[[#This Row],[Rank 6M]]+Table2[[#This Row],[Rank Sharpe]])/3</f>
        <v>377.33333333333331</v>
      </c>
    </row>
    <row r="382" spans="1:48" x14ac:dyDescent="0.3">
      <c r="A382" t="s">
        <v>1521</v>
      </c>
      <c r="B382" t="s">
        <v>1522</v>
      </c>
      <c r="C382" t="s">
        <v>3157</v>
      </c>
      <c r="D382" t="s">
        <v>130</v>
      </c>
      <c r="E382">
        <v>6586.5970607999998</v>
      </c>
      <c r="F382">
        <v>934.8</v>
      </c>
      <c r="G382">
        <v>16.349452420217801</v>
      </c>
      <c r="H382">
        <f>(Table2[[#This Row],[1Y Return vs Nifty]]-AVERAGE(Table2[1Y Return vs Nifty]))/_xlfn.STDEV.P(Table2[1Y Return vs Nifty])</f>
        <v>-0.1944038863580409</v>
      </c>
      <c r="I382">
        <v>2.84345099289584</v>
      </c>
      <c r="J382">
        <f>(Table2[[#This Row],[1M Return vs Nifty]]-AVERAGE(Table2[1M Return vs Nifty]))/_xlfn.STDEV.P(Table2[1M Return vs Nifty])</f>
        <v>0.15829435632613401</v>
      </c>
      <c r="K382">
        <v>2.1967273328963199</v>
      </c>
      <c r="L382">
        <f>(Table2[[#This Row],[6M Return vs Nifty]]-AVERAGE(Table2[6M Return vs Nifty]))/_xlfn.STDEV.P(Table2[6M Return vs Nifty])</f>
        <v>-0.12596869622345519</v>
      </c>
      <c r="M382">
        <v>2.77353243599913</v>
      </c>
      <c r="N382">
        <f>(Table2[[#This Row],[1W Return vs Nifty]]-AVERAGE(Table2[1W Return vs Nifty]))/_xlfn.STDEV.P(Table2[1W Return vs Nifty])</f>
        <v>0.48144288447780353</v>
      </c>
      <c r="O382">
        <v>951.04</v>
      </c>
      <c r="P382">
        <v>943.40941237767402</v>
      </c>
      <c r="Q382">
        <v>883.04280403683094</v>
      </c>
      <c r="R382">
        <v>42.518236906444201</v>
      </c>
      <c r="S382" s="1">
        <f>(Table2[[#This Row],[Close Price]]-Table2[[#This Row],[20D EMA]])/Table2[[#This Row],[20D EMA]]</f>
        <v>-1.7076043068640655E-2</v>
      </c>
      <c r="T382" s="1">
        <f>(Table2[[#This Row],[Close Price]]-Table2[[#This Row],[50D EMA]])/Table2[[#This Row],[50D EMA]]</f>
        <v>-9.1258495672369502E-3</v>
      </c>
      <c r="U382" s="1">
        <f>(Table2[[#This Row],[Close Price]]-Table2[[#This Row],[200D EMA]])/Table2[[#This Row],[200D EMA]]</f>
        <v>5.8612329692921954E-2</v>
      </c>
      <c r="V382">
        <v>1.04174414135437</v>
      </c>
      <c r="W382">
        <v>932.1</v>
      </c>
      <c r="X382">
        <v>965</v>
      </c>
      <c r="Y382">
        <v>932.1</v>
      </c>
      <c r="Z382">
        <v>965</v>
      </c>
      <c r="AA382">
        <v>892</v>
      </c>
      <c r="AB382">
        <v>1058.75</v>
      </c>
      <c r="AC382" s="1">
        <f>(Table2[[#This Row],[Close Price]]/Table2[[#This Row],[Day Low]])-1</f>
        <v>2.8966849050531263E-3</v>
      </c>
      <c r="AD382" s="1">
        <f>(Table2[[#This Row],[Day High]]/Table2[[#This Row],[Close Price]])-1</f>
        <v>3.2306375695335898E-2</v>
      </c>
      <c r="AE382" s="1">
        <f>(Table2[[#This Row],[Close Price]]/Table2[[#This Row],[Current Week Low]])-1</f>
        <v>2.8966849050531263E-3</v>
      </c>
      <c r="AF382" s="1">
        <f>(Table2[[#This Row],[Current Week High]]/Table2[[#This Row],[Close Price]])-1</f>
        <v>3.2306375695335898E-2</v>
      </c>
      <c r="AG382" s="1">
        <f>(Table2[[#This Row],[Close Price]]/Table2[[#This Row],[Current Month Low]])-1</f>
        <v>4.7982062780268953E-2</v>
      </c>
      <c r="AH382" s="1">
        <f>(Table2[[#This Row],[Current Month High]]/Table2[[#This Row],[Close Price]])-1</f>
        <v>0.13259520753102283</v>
      </c>
      <c r="AI382">
        <v>13.259520753102199</v>
      </c>
      <c r="AJ382">
        <v>51.740930119308402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7.0000000000000007E-2</v>
      </c>
      <c r="AM382" t="s">
        <v>3192</v>
      </c>
      <c r="AN382">
        <v>0.18</v>
      </c>
      <c r="AO382" t="s">
        <v>3192</v>
      </c>
      <c r="AP382">
        <v>4.2323845790488E-2</v>
      </c>
      <c r="AQ382">
        <f>(Table2[[#This Row],[Sharpe Ratio]]-AVERAGE(Table2[Sharpe Ratio]))/_xlfn.STDEV.P(Table2[Sharpe Ratio])</f>
        <v>-0.26235600168484186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5.7008656537599622E-2</v>
      </c>
      <c r="AS382">
        <f>_xlfn.RANK.AVG(Table2[[#This Row],[1Y Return vs Nifty Z-Score]],Table2[1Y Return vs Nifty Z-Score])</f>
        <v>362</v>
      </c>
      <c r="AT382">
        <f>_xlfn.RANK.AVG(Table2[[#This Row],[6M Return vs Nifty Z-Score]],Table2[6M Return vs Nifty Z-Score])</f>
        <v>361</v>
      </c>
      <c r="AU382">
        <f>_xlfn.RANK.AVG(Table2[[#This Row],[Sharpe Ratio Z-Score]],Table2[Sharpe Ratio Z-Score])</f>
        <v>410</v>
      </c>
      <c r="AV382">
        <f>(Table2[[#This Row],[Rank 1Y]]+Table2[[#This Row],[Rank 6M]]+Table2[[#This Row],[Rank Sharpe]])/3</f>
        <v>377.66666666666669</v>
      </c>
    </row>
    <row r="383" spans="1:48" x14ac:dyDescent="0.3">
      <c r="A383" t="s">
        <v>380</v>
      </c>
      <c r="B383" t="s">
        <v>381</v>
      </c>
      <c r="C383" t="s">
        <v>3155</v>
      </c>
      <c r="D383" t="s">
        <v>382</v>
      </c>
      <c r="E383">
        <v>63258.746125650003</v>
      </c>
      <c r="F383">
        <v>4979.95</v>
      </c>
      <c r="G383">
        <v>-11.5832750393655</v>
      </c>
      <c r="H383">
        <f>(Table2[[#This Row],[1Y Return vs Nifty]]-AVERAGE(Table2[1Y Return vs Nifty]))/_xlfn.STDEV.P(Table2[1Y Return vs Nifty])</f>
        <v>-0.6557373190821697</v>
      </c>
      <c r="I383">
        <v>-4.6020603719036197</v>
      </c>
      <c r="J383">
        <f>(Table2[[#This Row],[1M Return vs Nifty]]-AVERAGE(Table2[1M Return vs Nifty]))/_xlfn.STDEV.P(Table2[1M Return vs Nifty])</f>
        <v>-0.69028038293177951</v>
      </c>
      <c r="K383">
        <v>6.52709211182313</v>
      </c>
      <c r="L383">
        <f>(Table2[[#This Row],[6M Return vs Nifty]]-AVERAGE(Table2[6M Return vs Nifty]))/_xlfn.STDEV.P(Table2[6M Return vs Nifty])</f>
        <v>1.7000626003353565E-2</v>
      </c>
      <c r="M383">
        <v>-1.30617718648454</v>
      </c>
      <c r="N383">
        <f>(Table2[[#This Row],[1W Return vs Nifty]]-AVERAGE(Table2[1W Return vs Nifty]))/_xlfn.STDEV.P(Table2[1W Return vs Nifty])</f>
        <v>-0.29996725661485685</v>
      </c>
      <c r="O383">
        <v>5263.5</v>
      </c>
      <c r="P383">
        <v>5323.9249815983403</v>
      </c>
      <c r="Q383">
        <v>4994.3625960404697</v>
      </c>
      <c r="R383">
        <v>27.3945897070179</v>
      </c>
      <c r="S383" s="1">
        <f>(Table2[[#This Row],[Close Price]]-Table2[[#This Row],[20D EMA]])/Table2[[#This Row],[20D EMA]]</f>
        <v>-5.3870998385105E-2</v>
      </c>
      <c r="T383" s="1">
        <f>(Table2[[#This Row],[Close Price]]-Table2[[#This Row],[50D EMA]])/Table2[[#This Row],[50D EMA]]</f>
        <v>-6.4609284087822155E-2</v>
      </c>
      <c r="U383" s="1">
        <f>(Table2[[#This Row],[Close Price]]-Table2[[#This Row],[200D EMA]])/Table2[[#This Row],[200D EMA]]</f>
        <v>-2.8857728615651998E-3</v>
      </c>
      <c r="V383">
        <v>0.771963106800997</v>
      </c>
      <c r="W383">
        <v>4971</v>
      </c>
      <c r="X383">
        <v>5136.25</v>
      </c>
      <c r="Y383">
        <v>4971</v>
      </c>
      <c r="Z383">
        <v>5136.25</v>
      </c>
      <c r="AA383">
        <v>4935.05</v>
      </c>
      <c r="AB383">
        <v>5580</v>
      </c>
      <c r="AC383" s="1">
        <f>(Table2[[#This Row],[Close Price]]/Table2[[#This Row],[Day Low]])-1</f>
        <v>1.8004425668878277E-3</v>
      </c>
      <c r="AD383" s="1">
        <f>(Table2[[#This Row],[Day High]]/Table2[[#This Row],[Close Price]])-1</f>
        <v>3.1385857287723917E-2</v>
      </c>
      <c r="AE383" s="1">
        <f>(Table2[[#This Row],[Close Price]]/Table2[[#This Row],[Current Week Low]])-1</f>
        <v>1.8004425668878277E-3</v>
      </c>
      <c r="AF383" s="1">
        <f>(Table2[[#This Row],[Current Week High]]/Table2[[#This Row],[Close Price]])-1</f>
        <v>3.1385857287723917E-2</v>
      </c>
      <c r="AG383" s="1">
        <f>(Table2[[#This Row],[Close Price]]/Table2[[#This Row],[Current Month Low]])-1</f>
        <v>9.0981854287190966E-3</v>
      </c>
      <c r="AH383" s="1">
        <f>(Table2[[#This Row],[Current Month High]]/Table2[[#This Row],[Close Price]])-1</f>
        <v>0.12049317764234591</v>
      </c>
      <c r="AI383">
        <v>29.720177913432799</v>
      </c>
      <c r="AJ383">
        <v>38.293529575118001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-0.06</v>
      </c>
      <c r="AM383" t="s">
        <v>3191</v>
      </c>
      <c r="AN383">
        <v>-3.83</v>
      </c>
      <c r="AO383" t="s">
        <v>3191</v>
      </c>
      <c r="AP383">
        <v>8.7572722573365E-2</v>
      </c>
      <c r="AQ383">
        <f>(Table2[[#This Row],[Sharpe Ratio]]-AVERAGE(Table2[Sharpe Ratio]))/_xlfn.STDEV.P(Table2[Sharpe Ratio])</f>
        <v>0.26527366233907468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547</v>
      </c>
      <c r="AT383">
        <f>_xlfn.RANK.AVG(Table2[[#This Row],[6M Return vs Nifty Z-Score]],Table2[6M Return vs Nifty Z-Score])</f>
        <v>312</v>
      </c>
      <c r="AU383">
        <f>_xlfn.RANK.AVG(Table2[[#This Row],[Sharpe Ratio Z-Score]],Table2[Sharpe Ratio Z-Score])</f>
        <v>276</v>
      </c>
      <c r="AV383">
        <f>(Table2[[#This Row],[Rank 1Y]]+Table2[[#This Row],[Rank 6M]]+Table2[[#This Row],[Rank Sharpe]])/3</f>
        <v>378.33333333333331</v>
      </c>
    </row>
    <row r="384" spans="1:48" x14ac:dyDescent="0.3">
      <c r="A384" t="s">
        <v>191</v>
      </c>
      <c r="B384" t="s">
        <v>192</v>
      </c>
      <c r="C384" t="s">
        <v>3148</v>
      </c>
      <c r="D384" t="s">
        <v>125</v>
      </c>
      <c r="E384">
        <v>139180.92747768</v>
      </c>
      <c r="F384">
        <v>5778.3</v>
      </c>
      <c r="G384">
        <v>0.73418042496672997</v>
      </c>
      <c r="H384">
        <f>(Table2[[#This Row],[1Y Return vs Nifty]]-AVERAGE(Table2[1Y Return vs Nifty]))/_xlfn.STDEV.P(Table2[1Y Return vs Nifty])</f>
        <v>-0.45230376537678668</v>
      </c>
      <c r="I384">
        <v>-1.64979288100616</v>
      </c>
      <c r="J384">
        <f>(Table2[[#This Row],[1M Return vs Nifty]]-AVERAGE(Table2[1M Return vs Nifty]))/_xlfn.STDEV.P(Table2[1M Return vs Nifty])</f>
        <v>-0.35380656756001244</v>
      </c>
      <c r="K384">
        <v>9.6702558776610399</v>
      </c>
      <c r="L384">
        <f>(Table2[[#This Row],[6M Return vs Nifty]]-AVERAGE(Table2[6M Return vs Nifty]))/_xlfn.STDEV.P(Table2[6M Return vs Nifty])</f>
        <v>0.12077386825687988</v>
      </c>
      <c r="M384">
        <v>-0.58299572530507504</v>
      </c>
      <c r="N384">
        <f>(Table2[[#This Row],[1W Return vs Nifty]]-AVERAGE(Table2[1W Return vs Nifty]))/_xlfn.STDEV.P(Table2[1W Return vs Nifty])</f>
        <v>-0.16145217100643156</v>
      </c>
      <c r="O384">
        <v>6047.93</v>
      </c>
      <c r="P384">
        <v>5981.3804133970598</v>
      </c>
      <c r="Q384">
        <v>5486.3990931058697</v>
      </c>
      <c r="R384">
        <v>24.584531210598598</v>
      </c>
      <c r="S384" s="1">
        <f>(Table2[[#This Row],[Close Price]]-Table2[[#This Row],[20D EMA]])/Table2[[#This Row],[20D EMA]]</f>
        <v>-4.4582195891817548E-2</v>
      </c>
      <c r="T384" s="1">
        <f>(Table2[[#This Row],[Close Price]]-Table2[[#This Row],[50D EMA]])/Table2[[#This Row],[50D EMA]]</f>
        <v>-3.3952097904055949E-2</v>
      </c>
      <c r="U384" s="1">
        <f>(Table2[[#This Row],[Close Price]]-Table2[[#This Row],[200D EMA]])/Table2[[#This Row],[200D EMA]]</f>
        <v>5.3204461057331565E-2</v>
      </c>
      <c r="V384">
        <v>1.03638962709486</v>
      </c>
      <c r="W384">
        <v>5762.6</v>
      </c>
      <c r="X384">
        <v>5895.5</v>
      </c>
      <c r="Y384">
        <v>5762.6</v>
      </c>
      <c r="Z384">
        <v>5895.5</v>
      </c>
      <c r="AA384">
        <v>5762.6</v>
      </c>
      <c r="AB384">
        <v>6469.9</v>
      </c>
      <c r="AC384" s="1">
        <f>(Table2[[#This Row],[Close Price]]/Table2[[#This Row],[Day Low]])-1</f>
        <v>2.72446465137266E-3</v>
      </c>
      <c r="AD384" s="1">
        <f>(Table2[[#This Row],[Day High]]/Table2[[#This Row],[Close Price]])-1</f>
        <v>2.0282782133153265E-2</v>
      </c>
      <c r="AE384" s="1">
        <f>(Table2[[#This Row],[Close Price]]/Table2[[#This Row],[Current Week Low]])-1</f>
        <v>2.72446465137266E-3</v>
      </c>
      <c r="AF384" s="1">
        <f>(Table2[[#This Row],[Current Week High]]/Table2[[#This Row],[Close Price]])-1</f>
        <v>2.0282782133153265E-2</v>
      </c>
      <c r="AG384" s="1">
        <f>(Table2[[#This Row],[Close Price]]/Table2[[#This Row],[Current Month Low]])-1</f>
        <v>2.72446465137266E-3</v>
      </c>
      <c r="AH384" s="1">
        <f>(Table2[[#This Row],[Current Month High]]/Table2[[#This Row],[Close Price]])-1</f>
        <v>0.11968918193932465</v>
      </c>
      <c r="AI384">
        <v>11.968918193932399</v>
      </c>
      <c r="AJ384">
        <v>32.904754237872901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0.04</v>
      </c>
      <c r="AM384" t="s">
        <v>3192</v>
      </c>
      <c r="AN384">
        <v>-8.74</v>
      </c>
      <c r="AO384" t="s">
        <v>3191</v>
      </c>
      <c r="AP384">
        <v>4.6846133232093003E-2</v>
      </c>
      <c r="AQ384">
        <f>(Table2[[#This Row],[Sharpe Ratio]]-AVERAGE(Table2[Sharpe Ratio]))/_xlfn.STDEV.P(Table2[Sharpe Ratio])</f>
        <v>-0.20962335563744727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-1.0564119913237979</v>
      </c>
      <c r="AS384">
        <f>_xlfn.RANK.AVG(Table2[[#This Row],[1Y Return vs Nifty Z-Score]],Table2[1Y Return vs Nifty Z-Score])</f>
        <v>464</v>
      </c>
      <c r="AT384">
        <f>_xlfn.RANK.AVG(Table2[[#This Row],[6M Return vs Nifty Z-Score]],Table2[6M Return vs Nifty Z-Score])</f>
        <v>276</v>
      </c>
      <c r="AU384">
        <f>_xlfn.RANK.AVG(Table2[[#This Row],[Sharpe Ratio Z-Score]],Table2[Sharpe Ratio Z-Score])</f>
        <v>398</v>
      </c>
      <c r="AV384">
        <f>(Table2[[#This Row],[Rank 1Y]]+Table2[[#This Row],[Rank 6M]]+Table2[[#This Row],[Rank Sharpe]])/3</f>
        <v>379.33333333333331</v>
      </c>
    </row>
    <row r="385" spans="1:48" x14ac:dyDescent="0.3">
      <c r="A385" t="s">
        <v>411</v>
      </c>
      <c r="B385" t="s">
        <v>412</v>
      </c>
      <c r="C385" t="s">
        <v>3146</v>
      </c>
      <c r="D385" t="s">
        <v>398</v>
      </c>
      <c r="E385">
        <v>56208.271187974999</v>
      </c>
      <c r="F385">
        <v>215.75</v>
      </c>
      <c r="G385">
        <v>-1.76899694505927</v>
      </c>
      <c r="H385">
        <f>(Table2[[#This Row],[1Y Return vs Nifty]]-AVERAGE(Table2[1Y Return vs Nifty]))/_xlfn.STDEV.P(Table2[1Y Return vs Nifty])</f>
        <v>-0.49364592970722543</v>
      </c>
      <c r="I385">
        <v>0.79215659454066201</v>
      </c>
      <c r="J385">
        <f>(Table2[[#This Row],[1M Return vs Nifty]]-AVERAGE(Table2[1M Return vs Nifty]))/_xlfn.STDEV.P(Table2[1M Return vs Nifty])</f>
        <v>-7.5494368710933721E-2</v>
      </c>
      <c r="K385">
        <v>-5.4556243679131002</v>
      </c>
      <c r="L385">
        <f>(Table2[[#This Row],[6M Return vs Nifty]]-AVERAGE(Table2[6M Return vs Nifty]))/_xlfn.STDEV.P(Table2[6M Return vs Nifty])</f>
        <v>-0.37861520337914739</v>
      </c>
      <c r="M385">
        <v>1.83266039344595</v>
      </c>
      <c r="N385">
        <f>(Table2[[#This Row],[1W Return vs Nifty]]-AVERAGE(Table2[1W Return vs Nifty]))/_xlfn.STDEV.P(Table2[1W Return vs Nifty])</f>
        <v>0.30123227549969778</v>
      </c>
      <c r="O385">
        <v>224.82</v>
      </c>
      <c r="P385">
        <v>224.51602792389099</v>
      </c>
      <c r="Q385">
        <v>210.976505526691</v>
      </c>
      <c r="R385">
        <v>32.267896448036097</v>
      </c>
      <c r="S385" s="1">
        <f>(Table2[[#This Row],[Close Price]]-Table2[[#This Row],[20D EMA]])/Table2[[#This Row],[20D EMA]]</f>
        <v>-4.0343385819766896E-2</v>
      </c>
      <c r="T385" s="1">
        <f>(Table2[[#This Row],[Close Price]]-Table2[[#This Row],[50D EMA]])/Table2[[#This Row],[50D EMA]]</f>
        <v>-3.9044107473977741E-2</v>
      </c>
      <c r="U385" s="1">
        <f>(Table2[[#This Row],[Close Price]]-Table2[[#This Row],[200D EMA]])/Table2[[#This Row],[200D EMA]]</f>
        <v>2.2625715889038164E-2</v>
      </c>
      <c r="V385">
        <v>0.58853135162813397</v>
      </c>
      <c r="W385">
        <v>214.92</v>
      </c>
      <c r="X385">
        <v>223.05</v>
      </c>
      <c r="Y385">
        <v>214.92</v>
      </c>
      <c r="Z385">
        <v>223.05</v>
      </c>
      <c r="AA385">
        <v>213.35</v>
      </c>
      <c r="AB385">
        <v>244</v>
      </c>
      <c r="AC385" s="1">
        <f>(Table2[[#This Row],[Close Price]]/Table2[[#This Row],[Day Low]])-1</f>
        <v>3.8619021031081058E-3</v>
      </c>
      <c r="AD385" s="1">
        <f>(Table2[[#This Row],[Day High]]/Table2[[#This Row],[Close Price]])-1</f>
        <v>3.3835457705677863E-2</v>
      </c>
      <c r="AE385" s="1">
        <f>(Table2[[#This Row],[Close Price]]/Table2[[#This Row],[Current Week Low]])-1</f>
        <v>3.8619021031081058E-3</v>
      </c>
      <c r="AF385" s="1">
        <f>(Table2[[#This Row],[Current Week High]]/Table2[[#This Row],[Close Price]])-1</f>
        <v>3.3835457705677863E-2</v>
      </c>
      <c r="AG385" s="1">
        <f>(Table2[[#This Row],[Close Price]]/Table2[[#This Row],[Current Month Low]])-1</f>
        <v>1.1249121162409281E-2</v>
      </c>
      <c r="AH385" s="1">
        <f>(Table2[[#This Row],[Current Month High]]/Table2[[#This Row],[Close Price]])-1</f>
        <v>0.13093858632676714</v>
      </c>
      <c r="AI385">
        <v>14.4380069524913</v>
      </c>
      <c r="AJ385">
        <v>39.193548387096698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-0.04</v>
      </c>
      <c r="AM385" t="s">
        <v>3191</v>
      </c>
      <c r="AN385">
        <v>-7.9</v>
      </c>
      <c r="AO385" t="s">
        <v>3191</v>
      </c>
      <c r="AP385">
        <v>0.109810249161563</v>
      </c>
      <c r="AQ385">
        <f>(Table2[[#This Row],[Sharpe Ratio]]-AVERAGE(Table2[Sharpe Ratio]))/_xlfn.STDEV.P(Table2[Sharpe Ratio])</f>
        <v>0.52457686535015735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-0.12194636094745143</v>
      </c>
      <c r="AS385">
        <f>_xlfn.RANK.AVG(Table2[[#This Row],[1Y Return vs Nifty Z-Score]],Table2[1Y Return vs Nifty Z-Score])</f>
        <v>479</v>
      </c>
      <c r="AT385">
        <f>_xlfn.RANK.AVG(Table2[[#This Row],[6M Return vs Nifty Z-Score]],Table2[6M Return vs Nifty Z-Score])</f>
        <v>456</v>
      </c>
      <c r="AU385">
        <f>_xlfn.RANK.AVG(Table2[[#This Row],[Sharpe Ratio Z-Score]],Table2[Sharpe Ratio Z-Score])</f>
        <v>205</v>
      </c>
      <c r="AV385">
        <f>(Table2[[#This Row],[Rank 1Y]]+Table2[[#This Row],[Rank 6M]]+Table2[[#This Row],[Rank Sharpe]])/3</f>
        <v>380</v>
      </c>
    </row>
    <row r="386" spans="1:48" x14ac:dyDescent="0.3">
      <c r="A386" t="s">
        <v>237</v>
      </c>
      <c r="B386" t="s">
        <v>238</v>
      </c>
      <c r="C386" t="s">
        <v>3146</v>
      </c>
      <c r="D386" t="s">
        <v>43</v>
      </c>
      <c r="E386">
        <v>108277.57546936</v>
      </c>
      <c r="F386">
        <v>749.6</v>
      </c>
      <c r="G386">
        <v>17.071940978855999</v>
      </c>
      <c r="H386">
        <f>(Table2[[#This Row],[1Y Return vs Nifty]]-AVERAGE(Table2[1Y Return vs Nifty]))/_xlfn.STDEV.P(Table2[1Y Return vs Nifty])</f>
        <v>-0.18247135569691084</v>
      </c>
      <c r="I386">
        <v>1.2069970629490501</v>
      </c>
      <c r="J386">
        <f>(Table2[[#This Row],[1M Return vs Nifty]]-AVERAGE(Table2[1M Return vs Nifty]))/_xlfn.STDEV.P(Table2[1M Return vs Nifty])</f>
        <v>-2.8214453999157559E-2</v>
      </c>
      <c r="K386">
        <v>17.280854671176701</v>
      </c>
      <c r="L386">
        <f>(Table2[[#This Row],[6M Return vs Nifty]]-AVERAGE(Table2[6M Return vs Nifty]))/_xlfn.STDEV.P(Table2[6M Return vs Nifty])</f>
        <v>0.3720418807218161</v>
      </c>
      <c r="M386">
        <v>2.0896990427152802</v>
      </c>
      <c r="N386">
        <f>(Table2[[#This Row],[1W Return vs Nifty]]-AVERAGE(Table2[1W Return vs Nifty]))/_xlfn.STDEV.P(Table2[1W Return vs Nifty])</f>
        <v>0.35046435958845162</v>
      </c>
      <c r="O386">
        <v>749.9</v>
      </c>
      <c r="P386">
        <v>738.72430264548302</v>
      </c>
      <c r="Q386">
        <v>651.53334869317598</v>
      </c>
      <c r="R386">
        <v>51.466932093306198</v>
      </c>
      <c r="S386" s="1">
        <f>(Table2[[#This Row],[Close Price]]-Table2[[#This Row],[20D EMA]])/Table2[[#This Row],[20D EMA]]</f>
        <v>-4.0005334044533207E-4</v>
      </c>
      <c r="T386" s="1">
        <f>(Table2[[#This Row],[Close Price]]-Table2[[#This Row],[50D EMA]])/Table2[[#This Row],[50D EMA]]</f>
        <v>1.4722268261067749E-2</v>
      </c>
      <c r="U386" s="1">
        <f>(Table2[[#This Row],[Close Price]]-Table2[[#This Row],[200D EMA]])/Table2[[#This Row],[200D EMA]]</f>
        <v>0.15051670264234807</v>
      </c>
      <c r="V386">
        <v>0.61456844176845504</v>
      </c>
      <c r="W386">
        <v>742.4</v>
      </c>
      <c r="X386">
        <v>755.35</v>
      </c>
      <c r="Y386">
        <v>742.4</v>
      </c>
      <c r="Z386">
        <v>755.35</v>
      </c>
      <c r="AA386">
        <v>723.15</v>
      </c>
      <c r="AB386">
        <v>796.8</v>
      </c>
      <c r="AC386" s="1">
        <f>(Table2[[#This Row],[Close Price]]/Table2[[#This Row],[Day Low]])-1</f>
        <v>9.6982758620689502E-3</v>
      </c>
      <c r="AD386" s="1">
        <f>(Table2[[#This Row],[Day High]]/Table2[[#This Row],[Close Price]])-1</f>
        <v>7.6707577374599545E-3</v>
      </c>
      <c r="AE386" s="1">
        <f>(Table2[[#This Row],[Close Price]]/Table2[[#This Row],[Current Week Low]])-1</f>
        <v>9.6982758620689502E-3</v>
      </c>
      <c r="AF386" s="1">
        <f>(Table2[[#This Row],[Current Week High]]/Table2[[#This Row],[Close Price]])-1</f>
        <v>7.6707577374599545E-3</v>
      </c>
      <c r="AG386" s="1">
        <f>(Table2[[#This Row],[Close Price]]/Table2[[#This Row],[Current Month Low]])-1</f>
        <v>3.6576090714236287E-2</v>
      </c>
      <c r="AH386" s="1">
        <f>(Table2[[#This Row],[Current Month High]]/Table2[[#This Row],[Close Price]])-1</f>
        <v>6.2966915688366987E-2</v>
      </c>
      <c r="AI386">
        <v>6.2966915688366898</v>
      </c>
      <c r="AJ386">
        <v>61.743445894918501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</v>
      </c>
      <c r="AM386" t="s">
        <v>3193</v>
      </c>
      <c r="AN386">
        <v>-1.04</v>
      </c>
      <c r="AO386" t="s">
        <v>3191</v>
      </c>
      <c r="AP386">
        <v>-7.3363219771740004E-3</v>
      </c>
      <c r="AQ386">
        <f>(Table2[[#This Row],[Sharpe Ratio]]-AVERAGE(Table2[Sharpe Ratio]))/_xlfn.STDEV.P(Table2[Sharpe Ratio])</f>
        <v>-0.84142402497195723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-0.32960359435775782</v>
      </c>
      <c r="AS386">
        <f>_xlfn.RANK.AVG(Table2[[#This Row],[1Y Return vs Nifty Z-Score]],Table2[1Y Return vs Nifty Z-Score])</f>
        <v>356</v>
      </c>
      <c r="AT386">
        <f>_xlfn.RANK.AVG(Table2[[#This Row],[6M Return vs Nifty Z-Score]],Table2[6M Return vs Nifty Z-Score])</f>
        <v>199</v>
      </c>
      <c r="AU386">
        <f>_xlfn.RANK.AVG(Table2[[#This Row],[Sharpe Ratio Z-Score]],Table2[Sharpe Ratio Z-Score])</f>
        <v>587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1577</v>
      </c>
      <c r="B387" t="s">
        <v>1578</v>
      </c>
      <c r="C387" t="s">
        <v>3155</v>
      </c>
      <c r="D387" t="s">
        <v>1327</v>
      </c>
      <c r="E387">
        <v>6116.8138866449999</v>
      </c>
      <c r="F387">
        <v>945.45</v>
      </c>
      <c r="G387">
        <v>-22.086826570736498</v>
      </c>
      <c r="H387">
        <f>(Table2[[#This Row],[1Y Return vs Nifty]]-AVERAGE(Table2[1Y Return vs Nifty]))/_xlfn.STDEV.P(Table2[1Y Return vs Nifty])</f>
        <v>-0.82921266232509006</v>
      </c>
      <c r="I387">
        <v>12.496756452313599</v>
      </c>
      <c r="J387">
        <f>(Table2[[#This Row],[1M Return vs Nifty]]-AVERAGE(Table2[1M Return vs Nifty]))/_xlfn.STDEV.P(Table2[1M Return vs Nifty])</f>
        <v>1.2584942971831248</v>
      </c>
      <c r="K387">
        <v>0.90156538149352405</v>
      </c>
      <c r="L387">
        <f>(Table2[[#This Row],[6M Return vs Nifty]]-AVERAGE(Table2[6M Return vs Nifty]))/_xlfn.STDEV.P(Table2[6M Return vs Nifty])</f>
        <v>-0.16872916464106014</v>
      </c>
      <c r="M387">
        <v>-7.4222784334079304</v>
      </c>
      <c r="N387">
        <f>(Table2[[#This Row],[1W Return vs Nifty]]-AVERAGE(Table2[1W Return vs Nifty]))/_xlfn.STDEV.P(Table2[1W Return vs Nifty])</f>
        <v>-1.471419144258248</v>
      </c>
      <c r="O387">
        <v>955.29</v>
      </c>
      <c r="P387">
        <v>916.070530217738</v>
      </c>
      <c r="Q387">
        <v>825.14399372065702</v>
      </c>
      <c r="R387">
        <v>43.585504665078098</v>
      </c>
      <c r="S387" s="1">
        <f>(Table2[[#This Row],[Close Price]]-Table2[[#This Row],[20D EMA]])/Table2[[#This Row],[20D EMA]]</f>
        <v>-1.0300537009703774E-2</v>
      </c>
      <c r="T387" s="1">
        <f>(Table2[[#This Row],[Close Price]]-Table2[[#This Row],[50D EMA]])/Table2[[#This Row],[50D EMA]]</f>
        <v>3.2071187548494695E-2</v>
      </c>
      <c r="U387" s="1">
        <f>(Table2[[#This Row],[Close Price]]-Table2[[#This Row],[200D EMA]])/Table2[[#This Row],[200D EMA]]</f>
        <v>0.14580001453670066</v>
      </c>
      <c r="V387">
        <v>1.1826136837471699</v>
      </c>
      <c r="W387">
        <v>940.35</v>
      </c>
      <c r="X387">
        <v>979</v>
      </c>
      <c r="Y387">
        <v>940.35</v>
      </c>
      <c r="Z387">
        <v>979</v>
      </c>
      <c r="AA387">
        <v>895</v>
      </c>
      <c r="AB387">
        <v>1054.95</v>
      </c>
      <c r="AC387" s="1">
        <f>(Table2[[#This Row],[Close Price]]/Table2[[#This Row],[Day Low]])-1</f>
        <v>5.4235125219332936E-3</v>
      </c>
      <c r="AD387" s="1">
        <f>(Table2[[#This Row],[Day High]]/Table2[[#This Row],[Close Price]])-1</f>
        <v>3.5485747527632228E-2</v>
      </c>
      <c r="AE387" s="1">
        <f>(Table2[[#This Row],[Close Price]]/Table2[[#This Row],[Current Week Low]])-1</f>
        <v>5.4235125219332936E-3</v>
      </c>
      <c r="AF387" s="1">
        <f>(Table2[[#This Row],[Current Week High]]/Table2[[#This Row],[Close Price]])-1</f>
        <v>3.5485747527632228E-2</v>
      </c>
      <c r="AG387" s="1">
        <f>(Table2[[#This Row],[Close Price]]/Table2[[#This Row],[Current Month Low]])-1</f>
        <v>5.6368715083799037E-2</v>
      </c>
      <c r="AH387" s="1">
        <f>(Table2[[#This Row],[Current Month High]]/Table2[[#This Row],[Close Price]])-1</f>
        <v>0.11581786450896403</v>
      </c>
      <c r="AI387">
        <v>12.8087154265164</v>
      </c>
      <c r="AJ387">
        <v>54.890235910878097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0.26</v>
      </c>
      <c r="AM387" t="s">
        <v>3192</v>
      </c>
      <c r="AN387">
        <v>-0.53</v>
      </c>
      <c r="AO387" t="s">
        <v>3191</v>
      </c>
      <c r="AP387">
        <v>0.12512111232016801</v>
      </c>
      <c r="AQ387">
        <f>(Table2[[#This Row],[Sharpe Ratio]]-AVERAGE(Table2[Sharpe Ratio]))/_xlfn.STDEV.P(Table2[Sharpe Ratio])</f>
        <v>0.70311092318002955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-0.50775575086124392</v>
      </c>
      <c r="AS387">
        <f>_xlfn.RANK.AVG(Table2[[#This Row],[1Y Return vs Nifty Z-Score]],Table2[1Y Return vs Nifty Z-Score])</f>
        <v>601</v>
      </c>
      <c r="AT387">
        <f>_xlfn.RANK.AVG(Table2[[#This Row],[6M Return vs Nifty Z-Score]],Table2[6M Return vs Nifty Z-Score])</f>
        <v>380</v>
      </c>
      <c r="AU387">
        <f>_xlfn.RANK.AVG(Table2[[#This Row],[Sharpe Ratio Z-Score]],Table2[Sharpe Ratio Z-Score])</f>
        <v>162</v>
      </c>
      <c r="AV387">
        <f>(Table2[[#This Row],[Rank 1Y]]+Table2[[#This Row],[Rank 6M]]+Table2[[#This Row],[Rank Sharpe]])/3</f>
        <v>381</v>
      </c>
    </row>
    <row r="388" spans="1:48" x14ac:dyDescent="0.3">
      <c r="A388" t="s">
        <v>264</v>
      </c>
      <c r="B388" t="s">
        <v>265</v>
      </c>
      <c r="C388" t="s">
        <v>3146</v>
      </c>
      <c r="D388" t="s">
        <v>43</v>
      </c>
      <c r="E388">
        <v>100156.159813985</v>
      </c>
      <c r="F388">
        <v>2024.35</v>
      </c>
      <c r="G388">
        <v>17.889395872329501</v>
      </c>
      <c r="H388">
        <f>(Table2[[#This Row],[1Y Return vs Nifty]]-AVERAGE(Table2[1Y Return vs Nifty]))/_xlfn.STDEV.P(Table2[1Y Return vs Nifty])</f>
        <v>-0.16897037292861752</v>
      </c>
      <c r="I388">
        <v>-5.9138155534907604</v>
      </c>
      <c r="J388">
        <f>(Table2[[#This Row],[1M Return vs Nifty]]-AVERAGE(Table2[1M Return vs Nifty]))/_xlfn.STDEV.P(Table2[1M Return vs Nifty])</f>
        <v>-0.8397828491355237</v>
      </c>
      <c r="K388">
        <v>8.1744985691155296</v>
      </c>
      <c r="L388">
        <f>(Table2[[#This Row],[6M Return vs Nifty]]-AVERAGE(Table2[6M Return vs Nifty]))/_xlfn.STDEV.P(Table2[6M Return vs Nifty])</f>
        <v>7.1390636234670235E-2</v>
      </c>
      <c r="M388">
        <v>-0.75283646963122497</v>
      </c>
      <c r="N388">
        <f>(Table2[[#This Row],[1W Return vs Nifty]]-AVERAGE(Table2[1W Return vs Nifty]))/_xlfn.STDEV.P(Table2[1W Return vs Nifty])</f>
        <v>-0.1939827411371518</v>
      </c>
      <c r="O388">
        <v>2100.1999999999998</v>
      </c>
      <c r="P388">
        <v>2085.7959580533202</v>
      </c>
      <c r="Q388">
        <v>1832.1344224163699</v>
      </c>
      <c r="R388">
        <v>25.648666108202001</v>
      </c>
      <c r="S388" s="1">
        <f>(Table2[[#This Row],[Close Price]]-Table2[[#This Row],[20D EMA]])/Table2[[#This Row],[20D EMA]]</f>
        <v>-3.6115608037329737E-2</v>
      </c>
      <c r="T388" s="1">
        <f>(Table2[[#This Row],[Close Price]]-Table2[[#This Row],[50D EMA]])/Table2[[#This Row],[50D EMA]]</f>
        <v>-2.9459237283529872E-2</v>
      </c>
      <c r="U388" s="1">
        <f>(Table2[[#This Row],[Close Price]]-Table2[[#This Row],[200D EMA]])/Table2[[#This Row],[200D EMA]]</f>
        <v>0.10491346881094031</v>
      </c>
      <c r="V388">
        <v>0.75276880907719101</v>
      </c>
      <c r="W388">
        <v>2008.05</v>
      </c>
      <c r="X388">
        <v>2094.35</v>
      </c>
      <c r="Y388">
        <v>2008.05</v>
      </c>
      <c r="Z388">
        <v>2094.35</v>
      </c>
      <c r="AA388">
        <v>1988.55</v>
      </c>
      <c r="AB388">
        <v>2214.25</v>
      </c>
      <c r="AC388" s="1">
        <f>(Table2[[#This Row],[Close Price]]/Table2[[#This Row],[Day Low]])-1</f>
        <v>8.1173277557828882E-3</v>
      </c>
      <c r="AD388" s="1">
        <f>(Table2[[#This Row],[Day High]]/Table2[[#This Row],[Close Price]])-1</f>
        <v>3.4579000666880688E-2</v>
      </c>
      <c r="AE388" s="1">
        <f>(Table2[[#This Row],[Close Price]]/Table2[[#This Row],[Current Week Low]])-1</f>
        <v>8.1173277557828882E-3</v>
      </c>
      <c r="AF388" s="1">
        <f>(Table2[[#This Row],[Current Week High]]/Table2[[#This Row],[Close Price]])-1</f>
        <v>3.4579000666880688E-2</v>
      </c>
      <c r="AG388" s="1">
        <f>(Table2[[#This Row],[Close Price]]/Table2[[#This Row],[Current Month Low]])-1</f>
        <v>1.8003067561791264E-2</v>
      </c>
      <c r="AH388" s="1">
        <f>(Table2[[#This Row],[Current Month High]]/Table2[[#This Row],[Close Price]])-1</f>
        <v>9.3807888952009311E-2</v>
      </c>
      <c r="AI388">
        <v>13.7105737644182</v>
      </c>
      <c r="AJ388">
        <v>51.949709138675097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-0.01</v>
      </c>
      <c r="AM388" t="s">
        <v>3191</v>
      </c>
      <c r="AN388">
        <v>-5.19</v>
      </c>
      <c r="AO388" t="s">
        <v>3191</v>
      </c>
      <c r="AP388">
        <v>9.3717922995049992E-3</v>
      </c>
      <c r="AQ388">
        <f>(Table2[[#This Row],[Sharpe Ratio]]-AVERAGE(Table2[Sharpe Ratio]))/_xlfn.STDEV.P(Table2[Sharpe Ratio])</f>
        <v>-0.64659716187480809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-1.7779424888414308</v>
      </c>
      <c r="AS388">
        <f>_xlfn.RANK.AVG(Table2[[#This Row],[1Y Return vs Nifty Z-Score]],Table2[1Y Return vs Nifty Z-Score])</f>
        <v>349</v>
      </c>
      <c r="AT388">
        <f>_xlfn.RANK.AVG(Table2[[#This Row],[6M Return vs Nifty Z-Score]],Table2[6M Return vs Nifty Z-Score])</f>
        <v>296</v>
      </c>
      <c r="AU388">
        <f>_xlfn.RANK.AVG(Table2[[#This Row],[Sharpe Ratio Z-Score]],Table2[Sharpe Ratio Z-Score])</f>
        <v>499</v>
      </c>
      <c r="AV388">
        <f>(Table2[[#This Row],[Rank 1Y]]+Table2[[#This Row],[Rank 6M]]+Table2[[#This Row],[Rank Sharpe]])/3</f>
        <v>381.33333333333331</v>
      </c>
    </row>
    <row r="389" spans="1:48" x14ac:dyDescent="0.3">
      <c r="A389" t="s">
        <v>1550</v>
      </c>
      <c r="B389" t="s">
        <v>1551</v>
      </c>
      <c r="C389" t="s">
        <v>589</v>
      </c>
      <c r="D389" t="s">
        <v>454</v>
      </c>
      <c r="E389">
        <v>6395.8909271949997</v>
      </c>
      <c r="F389">
        <v>894.95</v>
      </c>
      <c r="G389">
        <v>-24.589468230227801</v>
      </c>
      <c r="H389">
        <f>(Table2[[#This Row],[1Y Return vs Nifty]]-AVERAGE(Table2[1Y Return vs Nifty]))/_xlfn.STDEV.P(Table2[1Y Return vs Nifty])</f>
        <v>-0.87054597892734775</v>
      </c>
      <c r="I389">
        <v>-5.8354543431366004</v>
      </c>
      <c r="J389">
        <f>(Table2[[#This Row],[1M Return vs Nifty]]-AVERAGE(Table2[1M Return vs Nifty]))/_xlfn.STDEV.P(Table2[1M Return vs Nifty])</f>
        <v>-0.83085191875529629</v>
      </c>
      <c r="K389">
        <v>-1.5558973623063199</v>
      </c>
      <c r="L389">
        <f>(Table2[[#This Row],[6M Return vs Nifty]]-AVERAGE(Table2[6M Return vs Nifty]))/_xlfn.STDEV.P(Table2[6M Return vs Nifty])</f>
        <v>-0.24986361885343025</v>
      </c>
      <c r="M389">
        <v>-2.1062955728410802</v>
      </c>
      <c r="N389">
        <f>(Table2[[#This Row],[1W Return vs Nifty]]-AVERAGE(Table2[1W Return vs Nifty]))/_xlfn.STDEV.P(Table2[1W Return vs Nifty])</f>
        <v>-0.45321851198069102</v>
      </c>
      <c r="O389">
        <v>922.49</v>
      </c>
      <c r="P389">
        <v>928.44488006484096</v>
      </c>
      <c r="Q389">
        <v>869.19930292778497</v>
      </c>
      <c r="R389">
        <v>32.375268553930603</v>
      </c>
      <c r="S389" s="1">
        <f>(Table2[[#This Row],[Close Price]]-Table2[[#This Row],[20D EMA]])/Table2[[#This Row],[20D EMA]]</f>
        <v>-2.9853982156988111E-2</v>
      </c>
      <c r="T389" s="1">
        <f>(Table2[[#This Row],[Close Price]]-Table2[[#This Row],[50D EMA]])/Table2[[#This Row],[50D EMA]]</f>
        <v>-3.6076325890775217E-2</v>
      </c>
      <c r="U389" s="1">
        <f>(Table2[[#This Row],[Close Price]]-Table2[[#This Row],[200D EMA]])/Table2[[#This Row],[200D EMA]]</f>
        <v>2.9625768204688149E-2</v>
      </c>
      <c r="V389">
        <v>0.36157804630894802</v>
      </c>
      <c r="W389">
        <v>884</v>
      </c>
      <c r="X389">
        <v>907.45</v>
      </c>
      <c r="Y389">
        <v>884</v>
      </c>
      <c r="Z389">
        <v>907.45</v>
      </c>
      <c r="AA389">
        <v>871</v>
      </c>
      <c r="AB389">
        <v>979</v>
      </c>
      <c r="AC389" s="1">
        <f>(Table2[[#This Row],[Close Price]]/Table2[[#This Row],[Day Low]])-1</f>
        <v>1.2386877828054255E-2</v>
      </c>
      <c r="AD389" s="1">
        <f>(Table2[[#This Row],[Day High]]/Table2[[#This Row],[Close Price]])-1</f>
        <v>1.3967260740823439E-2</v>
      </c>
      <c r="AE389" s="1">
        <f>(Table2[[#This Row],[Close Price]]/Table2[[#This Row],[Current Week Low]])-1</f>
        <v>1.2386877828054255E-2</v>
      </c>
      <c r="AF389" s="1">
        <f>(Table2[[#This Row],[Current Week High]]/Table2[[#This Row],[Close Price]])-1</f>
        <v>1.3967260740823439E-2</v>
      </c>
      <c r="AG389" s="1">
        <f>(Table2[[#This Row],[Close Price]]/Table2[[#This Row],[Current Month Low]])-1</f>
        <v>2.7497129735935655E-2</v>
      </c>
      <c r="AH389" s="1">
        <f>(Table2[[#This Row],[Current Month High]]/Table2[[#This Row],[Close Price]])-1</f>
        <v>9.3915861221297137E-2</v>
      </c>
      <c r="AI389">
        <v>26.040560925191301</v>
      </c>
      <c r="AJ389">
        <v>30.3261977573904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-0.08</v>
      </c>
      <c r="AM389" t="s">
        <v>3191</v>
      </c>
      <c r="AN389">
        <v>-2.82</v>
      </c>
      <c r="AO389" t="s">
        <v>3191</v>
      </c>
      <c r="AP389">
        <v>0.14672004757132201</v>
      </c>
      <c r="AQ389">
        <f>(Table2[[#This Row],[Sharpe Ratio]]-AVERAGE(Table2[Sharpe Ratio]))/_xlfn.STDEV.P(Table2[Sharpe Ratio])</f>
        <v>0.95496775941763667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617</v>
      </c>
      <c r="AT389">
        <f>_xlfn.RANK.AVG(Table2[[#This Row],[6M Return vs Nifty Z-Score]],Table2[6M Return vs Nifty Z-Score])</f>
        <v>407</v>
      </c>
      <c r="AU389">
        <f>_xlfn.RANK.AVG(Table2[[#This Row],[Sharpe Ratio Z-Score]],Table2[Sharpe Ratio Z-Score])</f>
        <v>121</v>
      </c>
      <c r="AV389">
        <f>(Table2[[#This Row],[Rank 1Y]]+Table2[[#This Row],[Rank 6M]]+Table2[[#This Row],[Rank Sharpe]])/3</f>
        <v>381.66666666666669</v>
      </c>
    </row>
    <row r="390" spans="1:48" x14ac:dyDescent="0.3">
      <c r="A390" t="s">
        <v>364</v>
      </c>
      <c r="B390" t="s">
        <v>365</v>
      </c>
      <c r="C390" t="s">
        <v>3153</v>
      </c>
      <c r="D390" t="s">
        <v>366</v>
      </c>
      <c r="E390">
        <v>66111.537370150007</v>
      </c>
      <c r="F390">
        <v>225.59</v>
      </c>
      <c r="G390">
        <v>22.443871977476299</v>
      </c>
      <c r="H390">
        <f>(Table2[[#This Row],[1Y Return vs Nifty]]-AVERAGE(Table2[1Y Return vs Nifty]))/_xlfn.STDEV.P(Table2[1Y Return vs Nifty])</f>
        <v>-9.3749215278059295E-2</v>
      </c>
      <c r="I390">
        <v>12.115614256009399</v>
      </c>
      <c r="J390">
        <f>(Table2[[#This Row],[1M Return vs Nifty]]-AVERAGE(Table2[1M Return vs Nifty]))/_xlfn.STDEV.P(Table2[1M Return vs Nifty])</f>
        <v>1.2150550189385019</v>
      </c>
      <c r="K390">
        <v>-17.028277071967601</v>
      </c>
      <c r="L390">
        <f>(Table2[[#This Row],[6M Return vs Nifty]]-AVERAGE(Table2[6M Return vs Nifty]))/_xlfn.STDEV.P(Table2[6M Return vs Nifty])</f>
        <v>-0.76069255665813817</v>
      </c>
      <c r="M390">
        <v>-0.2224875660241</v>
      </c>
      <c r="N390">
        <f>(Table2[[#This Row],[1W Return vs Nifty]]-AVERAGE(Table2[1W Return vs Nifty]))/_xlfn.STDEV.P(Table2[1W Return vs Nifty])</f>
        <v>-9.2401979282907831E-2</v>
      </c>
      <c r="O390">
        <v>228.36</v>
      </c>
      <c r="P390">
        <v>228.011866143698</v>
      </c>
      <c r="Q390">
        <v>221.98856051934899</v>
      </c>
      <c r="R390">
        <v>44.8477906923953</v>
      </c>
      <c r="S390" s="1">
        <f>(Table2[[#This Row],[Close Price]]-Table2[[#This Row],[20D EMA]])/Table2[[#This Row],[20D EMA]]</f>
        <v>-1.2129970222455816E-2</v>
      </c>
      <c r="T390" s="1">
        <f>(Table2[[#This Row],[Close Price]]-Table2[[#This Row],[50D EMA]])/Table2[[#This Row],[50D EMA]]</f>
        <v>-1.062166712925232E-2</v>
      </c>
      <c r="U390" s="1">
        <f>(Table2[[#This Row],[Close Price]]-Table2[[#This Row],[200D EMA]])/Table2[[#This Row],[200D EMA]]</f>
        <v>1.6223536349014259E-2</v>
      </c>
      <c r="V390">
        <v>1.2055238650384099</v>
      </c>
      <c r="W390">
        <v>224.5</v>
      </c>
      <c r="X390">
        <v>233.8</v>
      </c>
      <c r="Y390">
        <v>224.5</v>
      </c>
      <c r="Z390">
        <v>233.8</v>
      </c>
      <c r="AA390">
        <v>211</v>
      </c>
      <c r="AB390">
        <v>247.4</v>
      </c>
      <c r="AC390" s="1">
        <f>(Table2[[#This Row],[Close Price]]/Table2[[#This Row],[Day Low]])-1</f>
        <v>4.8552338530067907E-3</v>
      </c>
      <c r="AD390" s="1">
        <f>(Table2[[#This Row],[Day High]]/Table2[[#This Row],[Close Price]])-1</f>
        <v>3.6393457156788989E-2</v>
      </c>
      <c r="AE390" s="1">
        <f>(Table2[[#This Row],[Close Price]]/Table2[[#This Row],[Current Week Low]])-1</f>
        <v>4.8552338530067907E-3</v>
      </c>
      <c r="AF390" s="1">
        <f>(Table2[[#This Row],[Current Week High]]/Table2[[#This Row],[Close Price]])-1</f>
        <v>3.6393457156788989E-2</v>
      </c>
      <c r="AG390" s="1">
        <f>(Table2[[#This Row],[Close Price]]/Table2[[#This Row],[Current Month Low]])-1</f>
        <v>6.9146919431279708E-2</v>
      </c>
      <c r="AH390" s="1">
        <f>(Table2[[#This Row],[Current Month High]]/Table2[[#This Row],[Close Price]])-1</f>
        <v>9.6679817367791188E-2</v>
      </c>
      <c r="AI390">
        <v>26.933817988386</v>
      </c>
      <c r="AJ390">
        <v>51.199731903485201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-7.0000000000000007E-2</v>
      </c>
      <c r="AM390" t="s">
        <v>3191</v>
      </c>
      <c r="AN390">
        <v>-5.77</v>
      </c>
      <c r="AO390" t="s">
        <v>3191</v>
      </c>
      <c r="AP390">
        <v>9.7974575874275993E-2</v>
      </c>
      <c r="AQ390">
        <f>(Table2[[#This Row],[Sharpe Ratio]]-AVERAGE(Table2[Sharpe Ratio]))/_xlfn.STDEV.P(Table2[Sharpe Ratio])</f>
        <v>0.38656565349105432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0.65477692121045084</v>
      </c>
      <c r="AS390">
        <f>_xlfn.RANK.AVG(Table2[[#This Row],[1Y Return vs Nifty Z-Score]],Table2[1Y Return vs Nifty Z-Score])</f>
        <v>318</v>
      </c>
      <c r="AT390">
        <f>_xlfn.RANK.AVG(Table2[[#This Row],[6M Return vs Nifty Z-Score]],Table2[6M Return vs Nifty Z-Score])</f>
        <v>584</v>
      </c>
      <c r="AU390">
        <f>_xlfn.RANK.AVG(Table2[[#This Row],[Sharpe Ratio Z-Score]],Table2[Sharpe Ratio Z-Score])</f>
        <v>244</v>
      </c>
      <c r="AV390">
        <f>(Table2[[#This Row],[Rank 1Y]]+Table2[[#This Row],[Rank 6M]]+Table2[[#This Row],[Rank Sharpe]])/3</f>
        <v>382</v>
      </c>
    </row>
    <row r="391" spans="1:48" x14ac:dyDescent="0.3">
      <c r="A391" t="s">
        <v>32</v>
      </c>
      <c r="B391" t="s">
        <v>33</v>
      </c>
      <c r="C391" t="s">
        <v>3146</v>
      </c>
      <c r="D391" t="s">
        <v>34</v>
      </c>
      <c r="E391">
        <v>726419.44766743004</v>
      </c>
      <c r="F391">
        <v>813.95</v>
      </c>
      <c r="G391">
        <v>20.396156115987399</v>
      </c>
      <c r="H391">
        <f>(Table2[[#This Row],[1Y Return vs Nifty]]-AVERAGE(Table2[1Y Return vs Nifty]))/_xlfn.STDEV.P(Table2[1Y Return vs Nifty])</f>
        <v>-0.12756903430544236</v>
      </c>
      <c r="I391">
        <v>8.3585506716233002</v>
      </c>
      <c r="J391">
        <f>(Table2[[#This Row],[1M Return vs Nifty]]-AVERAGE(Table2[1M Return vs Nifty]))/_xlfn.STDEV.P(Table2[1M Return vs Nifty])</f>
        <v>0.78685753252156909</v>
      </c>
      <c r="K391">
        <v>-5.6477893110025601</v>
      </c>
      <c r="L391">
        <f>(Table2[[#This Row],[6M Return vs Nifty]]-AVERAGE(Table2[6M Return vs Nifty]))/_xlfn.STDEV.P(Table2[6M Return vs Nifty])</f>
        <v>-0.3849596323295561</v>
      </c>
      <c r="M391">
        <v>3.76396204996571</v>
      </c>
      <c r="N391">
        <f>(Table2[[#This Row],[1W Return vs Nifty]]-AVERAGE(Table2[1W Return vs Nifty]))/_xlfn.STDEV.P(Table2[1W Return vs Nifty])</f>
        <v>0.67114553883505546</v>
      </c>
      <c r="O391">
        <v>801.83</v>
      </c>
      <c r="P391">
        <v>805.49776233140801</v>
      </c>
      <c r="Q391">
        <v>771.63072506339404</v>
      </c>
      <c r="R391">
        <v>62.327617303997499</v>
      </c>
      <c r="S391" s="1">
        <f>(Table2[[#This Row],[Close Price]]-Table2[[#This Row],[20D EMA]])/Table2[[#This Row],[20D EMA]]</f>
        <v>1.511542346881509E-2</v>
      </c>
      <c r="T391" s="1">
        <f>(Table2[[#This Row],[Close Price]]-Table2[[#This Row],[50D EMA]])/Table2[[#This Row],[50D EMA]]</f>
        <v>1.0493185783816625E-2</v>
      </c>
      <c r="U391" s="1">
        <f>(Table2[[#This Row],[Close Price]]-Table2[[#This Row],[200D EMA]])/Table2[[#This Row],[200D EMA]]</f>
        <v>5.4843947450549262E-2</v>
      </c>
      <c r="V391">
        <v>0.85955041366585305</v>
      </c>
      <c r="W391">
        <v>809</v>
      </c>
      <c r="X391">
        <v>826.45</v>
      </c>
      <c r="Y391">
        <v>809</v>
      </c>
      <c r="Z391">
        <v>826.45</v>
      </c>
      <c r="AA391">
        <v>765.4</v>
      </c>
      <c r="AB391">
        <v>826.45</v>
      </c>
      <c r="AC391" s="1">
        <f>(Table2[[#This Row],[Close Price]]/Table2[[#This Row],[Day Low]])-1</f>
        <v>6.1186650185414138E-3</v>
      </c>
      <c r="AD391" s="1">
        <f>(Table2[[#This Row],[Day High]]/Table2[[#This Row],[Close Price]])-1</f>
        <v>1.5357208673751455E-2</v>
      </c>
      <c r="AE391" s="1">
        <f>(Table2[[#This Row],[Close Price]]/Table2[[#This Row],[Current Week Low]])-1</f>
        <v>6.1186650185414138E-3</v>
      </c>
      <c r="AF391" s="1">
        <f>(Table2[[#This Row],[Current Week High]]/Table2[[#This Row],[Close Price]])-1</f>
        <v>1.5357208673751455E-2</v>
      </c>
      <c r="AG391" s="1">
        <f>(Table2[[#This Row],[Close Price]]/Table2[[#This Row],[Current Month Low]])-1</f>
        <v>6.3430885811340598E-2</v>
      </c>
      <c r="AH391" s="1">
        <f>(Table2[[#This Row],[Current Month High]]/Table2[[#This Row],[Close Price]])-1</f>
        <v>1.5357208673751455E-2</v>
      </c>
      <c r="AI391">
        <v>12.0461944836906</v>
      </c>
      <c r="AJ391">
        <v>49.843519882179599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-0.06</v>
      </c>
      <c r="AM391" t="s">
        <v>3191</v>
      </c>
      <c r="AN391">
        <v>2.5</v>
      </c>
      <c r="AO391" t="s">
        <v>3192</v>
      </c>
      <c r="AP391">
        <v>5.8196849010985999E-2</v>
      </c>
      <c r="AQ391">
        <f>(Table2[[#This Row],[Sharpe Ratio]]-AVERAGE(Table2[Sharpe Ratio]))/_xlfn.STDEV.P(Table2[Sharpe Ratio])</f>
        <v>-7.7267045853540828E-2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333</v>
      </c>
      <c r="AT391">
        <f>_xlfn.RANK.AVG(Table2[[#This Row],[6M Return vs Nifty Z-Score]],Table2[6M Return vs Nifty Z-Score])</f>
        <v>461</v>
      </c>
      <c r="AU391">
        <f>_xlfn.RANK.AVG(Table2[[#This Row],[Sharpe Ratio Z-Score]],Table2[Sharpe Ratio Z-Score])</f>
        <v>353</v>
      </c>
      <c r="AV391">
        <f>(Table2[[#This Row],[Rank 1Y]]+Table2[[#This Row],[Rank 6M]]+Table2[[#This Row],[Rank Sharpe]])/3</f>
        <v>382.33333333333331</v>
      </c>
    </row>
    <row r="392" spans="1:48" x14ac:dyDescent="0.3">
      <c r="A392" t="s">
        <v>698</v>
      </c>
      <c r="B392" t="s">
        <v>699</v>
      </c>
      <c r="C392" t="s">
        <v>3150</v>
      </c>
      <c r="D392" t="s">
        <v>51</v>
      </c>
      <c r="E392">
        <v>25608.894157620001</v>
      </c>
      <c r="F392">
        <v>5597.85</v>
      </c>
      <c r="G392">
        <v>15.679032385711499</v>
      </c>
      <c r="H392">
        <f>(Table2[[#This Row],[1Y Return vs Nifty]]-AVERAGE(Table2[1Y Return vs Nifty]))/_xlfn.STDEV.P(Table2[1Y Return vs Nifty])</f>
        <v>-0.20547645978766169</v>
      </c>
      <c r="I392">
        <v>7.5206051286882802</v>
      </c>
      <c r="J392">
        <f>(Table2[[#This Row],[1M Return vs Nifty]]-AVERAGE(Table2[1M Return vs Nifty]))/_xlfn.STDEV.P(Table2[1M Return vs Nifty])</f>
        <v>0.69135577505060086</v>
      </c>
      <c r="K392">
        <v>23.210734262203498</v>
      </c>
      <c r="L392">
        <f>(Table2[[#This Row],[6M Return vs Nifty]]-AVERAGE(Table2[6M Return vs Nifty]))/_xlfn.STDEV.P(Table2[6M Return vs Nifty])</f>
        <v>0.56782004475579251</v>
      </c>
      <c r="M392">
        <v>-0.78317377046746395</v>
      </c>
      <c r="N392">
        <f>(Table2[[#This Row],[1W Return vs Nifty]]-AVERAGE(Table2[1W Return vs Nifty]))/_xlfn.STDEV.P(Table2[1W Return vs Nifty])</f>
        <v>-0.19979341805302117</v>
      </c>
      <c r="O392">
        <v>5710.17</v>
      </c>
      <c r="P392">
        <v>5670.5765147060401</v>
      </c>
      <c r="Q392">
        <v>5037.9385885818801</v>
      </c>
      <c r="R392">
        <v>40.8274248731122</v>
      </c>
      <c r="S392" s="1">
        <f>(Table2[[#This Row],[Close Price]]-Table2[[#This Row],[20D EMA]])/Table2[[#This Row],[20D EMA]]</f>
        <v>-1.9670167438097238E-2</v>
      </c>
      <c r="T392" s="1">
        <f>(Table2[[#This Row],[Close Price]]-Table2[[#This Row],[50D EMA]])/Table2[[#This Row],[50D EMA]]</f>
        <v>-1.2825241757594004E-2</v>
      </c>
      <c r="U392" s="1">
        <f>(Table2[[#This Row],[Close Price]]-Table2[[#This Row],[200D EMA]])/Table2[[#This Row],[200D EMA]]</f>
        <v>0.11113899099268866</v>
      </c>
      <c r="V392">
        <v>0.78619102005853303</v>
      </c>
      <c r="W392">
        <v>5581.35</v>
      </c>
      <c r="X392">
        <v>5768.95</v>
      </c>
      <c r="Y392">
        <v>5581.35</v>
      </c>
      <c r="Z392">
        <v>5768.95</v>
      </c>
      <c r="AA392">
        <v>5424.6</v>
      </c>
      <c r="AB392">
        <v>6020</v>
      </c>
      <c r="AC392" s="1">
        <f>(Table2[[#This Row],[Close Price]]/Table2[[#This Row],[Day Low]])-1</f>
        <v>2.9562740197264237E-3</v>
      </c>
      <c r="AD392" s="1">
        <f>(Table2[[#This Row],[Day High]]/Table2[[#This Row],[Close Price]])-1</f>
        <v>3.0565306322963171E-2</v>
      </c>
      <c r="AE392" s="1">
        <f>(Table2[[#This Row],[Close Price]]/Table2[[#This Row],[Current Week Low]])-1</f>
        <v>2.9562740197264237E-3</v>
      </c>
      <c r="AF392" s="1">
        <f>(Table2[[#This Row],[Current Week High]]/Table2[[#This Row],[Close Price]])-1</f>
        <v>3.0565306322963171E-2</v>
      </c>
      <c r="AG392" s="1">
        <f>(Table2[[#This Row],[Close Price]]/Table2[[#This Row],[Current Month Low]])-1</f>
        <v>3.1937838734653168E-2</v>
      </c>
      <c r="AH392" s="1">
        <f>(Table2[[#This Row],[Current Month High]]/Table2[[#This Row],[Close Price]])-1</f>
        <v>7.5412881731378834E-2</v>
      </c>
      <c r="AI392">
        <v>15.2433523584947</v>
      </c>
      <c r="AJ392">
        <v>45.853309015112004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-0.06</v>
      </c>
      <c r="AM392" t="s">
        <v>3191</v>
      </c>
      <c r="AN392">
        <v>2.06</v>
      </c>
      <c r="AO392" t="s">
        <v>3192</v>
      </c>
      <c r="AP392">
        <v>-3.4995323591513E-2</v>
      </c>
      <c r="AQ392">
        <f>(Table2[[#This Row],[Sharpe Ratio]]-AVERAGE(Table2[Sharpe Ratio]))/_xlfn.STDEV.P(Table2[Sharpe Ratio])</f>
        <v>-1.1639449529286303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-0.31003901096291986</v>
      </c>
      <c r="AS392">
        <f>_xlfn.RANK.AVG(Table2[[#This Row],[1Y Return vs Nifty Z-Score]],Table2[1Y Return vs Nifty Z-Score])</f>
        <v>366</v>
      </c>
      <c r="AT392">
        <f>_xlfn.RANK.AVG(Table2[[#This Row],[6M Return vs Nifty Z-Score]],Table2[6M Return vs Nifty Z-Score])</f>
        <v>153</v>
      </c>
      <c r="AU392">
        <f>_xlfn.RANK.AVG(Table2[[#This Row],[Sharpe Ratio Z-Score]],Table2[Sharpe Ratio Z-Score])</f>
        <v>635</v>
      </c>
      <c r="AV392">
        <f>(Table2[[#This Row],[Rank 1Y]]+Table2[[#This Row],[Rank 6M]]+Table2[[#This Row],[Rank Sharpe]])/3</f>
        <v>384.66666666666669</v>
      </c>
    </row>
    <row r="393" spans="1:48" x14ac:dyDescent="0.3">
      <c r="A393" t="s">
        <v>1483</v>
      </c>
      <c r="B393" t="s">
        <v>1484</v>
      </c>
      <c r="C393" t="s">
        <v>3152</v>
      </c>
      <c r="D393" t="s">
        <v>188</v>
      </c>
      <c r="E393">
        <v>6903.4995755250002</v>
      </c>
      <c r="F393">
        <v>503.65</v>
      </c>
      <c r="G393">
        <v>8.2578012461288797</v>
      </c>
      <c r="H393">
        <f>(Table2[[#This Row],[1Y Return vs Nifty]]-AVERAGE(Table2[1Y Return vs Nifty]))/_xlfn.STDEV.P(Table2[1Y Return vs Nifty])</f>
        <v>-0.32804458499550787</v>
      </c>
      <c r="I393">
        <v>-3.1224398995475999</v>
      </c>
      <c r="J393">
        <f>(Table2[[#This Row],[1M Return vs Nifty]]-AVERAGE(Table2[1M Return vs Nifty]))/_xlfn.STDEV.P(Table2[1M Return vs Nifty])</f>
        <v>-0.52164608838672</v>
      </c>
      <c r="K393">
        <v>6.5007420711492099</v>
      </c>
      <c r="L393">
        <f>(Table2[[#This Row],[6M Return vs Nifty]]-AVERAGE(Table2[6M Return vs Nifty]))/_xlfn.STDEV.P(Table2[6M Return vs Nifty])</f>
        <v>1.6130665238354724E-2</v>
      </c>
      <c r="M393">
        <v>0.88602006999359495</v>
      </c>
      <c r="N393">
        <f>(Table2[[#This Row],[1W Return vs Nifty]]-AVERAGE(Table2[1W Return vs Nifty]))/_xlfn.STDEV.P(Table2[1W Return vs Nifty])</f>
        <v>0.11991683465648929</v>
      </c>
      <c r="O393">
        <v>514.22</v>
      </c>
      <c r="P393">
        <v>518.60910598241901</v>
      </c>
      <c r="Q393">
        <v>475.89079884717103</v>
      </c>
      <c r="R393">
        <v>40.164703376183901</v>
      </c>
      <c r="S393" s="1">
        <f>(Table2[[#This Row],[Close Price]]-Table2[[#This Row],[20D EMA]])/Table2[[#This Row],[20D EMA]]</f>
        <v>-2.0555404301660862E-2</v>
      </c>
      <c r="T393" s="1">
        <f>(Table2[[#This Row],[Close Price]]-Table2[[#This Row],[50D EMA]])/Table2[[#This Row],[50D EMA]]</f>
        <v>-2.8844665104908802E-2</v>
      </c>
      <c r="U393" s="1">
        <f>(Table2[[#This Row],[Close Price]]-Table2[[#This Row],[200D EMA]])/Table2[[#This Row],[200D EMA]]</f>
        <v>5.8331031446866917E-2</v>
      </c>
      <c r="V393">
        <v>0.30989475421835799</v>
      </c>
      <c r="W393">
        <v>500.05</v>
      </c>
      <c r="X393">
        <v>508.4</v>
      </c>
      <c r="Y393">
        <v>500.05</v>
      </c>
      <c r="Z393">
        <v>508.4</v>
      </c>
      <c r="AA393">
        <v>486</v>
      </c>
      <c r="AB393">
        <v>534.9</v>
      </c>
      <c r="AC393" s="1">
        <f>(Table2[[#This Row],[Close Price]]/Table2[[#This Row],[Day Low]])-1</f>
        <v>7.1992800719926642E-3</v>
      </c>
      <c r="AD393" s="1">
        <f>(Table2[[#This Row],[Day High]]/Table2[[#This Row],[Close Price]])-1</f>
        <v>9.4311525861212608E-3</v>
      </c>
      <c r="AE393" s="1">
        <f>(Table2[[#This Row],[Close Price]]/Table2[[#This Row],[Current Week Low]])-1</f>
        <v>7.1992800719926642E-3</v>
      </c>
      <c r="AF393" s="1">
        <f>(Table2[[#This Row],[Current Week High]]/Table2[[#This Row],[Close Price]])-1</f>
        <v>9.4311525861212608E-3</v>
      </c>
      <c r="AG393" s="1">
        <f>(Table2[[#This Row],[Close Price]]/Table2[[#This Row],[Current Month Low]])-1</f>
        <v>3.6316872427983427E-2</v>
      </c>
      <c r="AH393" s="1">
        <f>(Table2[[#This Row],[Current Month High]]/Table2[[#This Row],[Close Price]])-1</f>
        <v>6.2047056487640306E-2</v>
      </c>
      <c r="AI393">
        <v>26.992951454383</v>
      </c>
      <c r="AJ393">
        <v>42.3745583038869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0.03</v>
      </c>
      <c r="AM393" t="s">
        <v>3192</v>
      </c>
      <c r="AN393">
        <v>-1.07</v>
      </c>
      <c r="AO393" t="s">
        <v>3191</v>
      </c>
      <c r="AP393">
        <v>3.090682232454E-2</v>
      </c>
      <c r="AQ393">
        <f>(Table2[[#This Row],[Sharpe Ratio]]-AVERAGE(Table2[Sharpe Ratio]))/_xlfn.STDEV.P(Table2[Sharpe Ratio])</f>
        <v>-0.39548549978038117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402</v>
      </c>
      <c r="AT393">
        <f>_xlfn.RANK.AVG(Table2[[#This Row],[6M Return vs Nifty Z-Score]],Table2[6M Return vs Nifty Z-Score])</f>
        <v>313</v>
      </c>
      <c r="AU393">
        <f>_xlfn.RANK.AVG(Table2[[#This Row],[Sharpe Ratio Z-Score]],Table2[Sharpe Ratio Z-Score])</f>
        <v>442</v>
      </c>
      <c r="AV393">
        <f>(Table2[[#This Row],[Rank 1Y]]+Table2[[#This Row],[Rank 6M]]+Table2[[#This Row],[Rank Sharpe]])/3</f>
        <v>385.66666666666669</v>
      </c>
    </row>
    <row r="394" spans="1:48" x14ac:dyDescent="0.3">
      <c r="A394" t="s">
        <v>67</v>
      </c>
      <c r="B394" t="s">
        <v>68</v>
      </c>
      <c r="C394" t="s">
        <v>3144</v>
      </c>
      <c r="D394" t="s">
        <v>69</v>
      </c>
      <c r="E394">
        <v>347970.52283795999</v>
      </c>
      <c r="F394">
        <v>276.60000000000002</v>
      </c>
      <c r="G394">
        <v>22.8296207285312</v>
      </c>
      <c r="H394">
        <f>(Table2[[#This Row],[1Y Return vs Nifty]]-AVERAGE(Table2[1Y Return vs Nifty]))/_xlfn.STDEV.P(Table2[1Y Return vs Nifty])</f>
        <v>-8.7378237157476654E-2</v>
      </c>
      <c r="I394">
        <v>2.1982614308692501</v>
      </c>
      <c r="J394">
        <f>(Table2[[#This Row],[1M Return vs Nifty]]-AVERAGE(Table2[1M Return vs Nifty]))/_xlfn.STDEV.P(Table2[1M Return vs Nifty])</f>
        <v>8.4761251943667279E-2</v>
      </c>
      <c r="K394">
        <v>-11.9659645443177</v>
      </c>
      <c r="L394">
        <f>(Table2[[#This Row],[6M Return vs Nifty]]-AVERAGE(Table2[6M Return vs Nifty]))/_xlfn.STDEV.P(Table2[6M Return vs Nifty])</f>
        <v>-0.59355758583525131</v>
      </c>
      <c r="M394">
        <v>-1.7484045123462399</v>
      </c>
      <c r="N394">
        <f>(Table2[[#This Row],[1W Return vs Nifty]]-AVERAGE(Table2[1W Return vs Nifty]))/_xlfn.STDEV.P(Table2[1W Return vs Nifty])</f>
        <v>-0.38466958817105429</v>
      </c>
      <c r="O394">
        <v>289.43</v>
      </c>
      <c r="P394">
        <v>297.21001018932702</v>
      </c>
      <c r="Q394">
        <v>275.99090947343899</v>
      </c>
      <c r="R394">
        <v>28.356544865500702</v>
      </c>
      <c r="S394" s="1">
        <f>(Table2[[#This Row],[Close Price]]-Table2[[#This Row],[20D EMA]])/Table2[[#This Row],[20D EMA]]</f>
        <v>-4.4328507756625037E-2</v>
      </c>
      <c r="T394" s="1">
        <f>(Table2[[#This Row],[Close Price]]-Table2[[#This Row],[50D EMA]])/Table2[[#This Row],[50D EMA]]</f>
        <v>-6.9344939546949064E-2</v>
      </c>
      <c r="U394" s="1">
        <f>(Table2[[#This Row],[Close Price]]-Table2[[#This Row],[200D EMA]])/Table2[[#This Row],[200D EMA]]</f>
        <v>2.2069224226374429E-3</v>
      </c>
      <c r="V394">
        <v>0.61688370642796098</v>
      </c>
      <c r="W394">
        <v>274.55</v>
      </c>
      <c r="X394">
        <v>284</v>
      </c>
      <c r="Y394">
        <v>274.55</v>
      </c>
      <c r="Z394">
        <v>284</v>
      </c>
      <c r="AA394">
        <v>274.55</v>
      </c>
      <c r="AB394">
        <v>299.7</v>
      </c>
      <c r="AC394" s="1">
        <f>(Table2[[#This Row],[Close Price]]/Table2[[#This Row],[Day Low]])-1</f>
        <v>7.4667637953014232E-3</v>
      </c>
      <c r="AD394" s="1">
        <f>(Table2[[#This Row],[Day High]]/Table2[[#This Row],[Close Price]])-1</f>
        <v>2.6753434562545086E-2</v>
      </c>
      <c r="AE394" s="1">
        <f>(Table2[[#This Row],[Close Price]]/Table2[[#This Row],[Current Week Low]])-1</f>
        <v>7.4667637953014232E-3</v>
      </c>
      <c r="AF394" s="1">
        <f>(Table2[[#This Row],[Current Week High]]/Table2[[#This Row],[Close Price]])-1</f>
        <v>2.6753434562545086E-2</v>
      </c>
      <c r="AG394" s="1">
        <f>(Table2[[#This Row],[Close Price]]/Table2[[#This Row],[Current Month Low]])-1</f>
        <v>7.4667637953014232E-3</v>
      </c>
      <c r="AH394" s="1">
        <f>(Table2[[#This Row],[Current Month High]]/Table2[[#This Row],[Close Price]])-1</f>
        <v>8.3514099783080109E-2</v>
      </c>
      <c r="AI394">
        <v>24.728850325379501</v>
      </c>
      <c r="AJ394">
        <v>53.752084491384103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-0.11</v>
      </c>
      <c r="AM394" t="s">
        <v>3191</v>
      </c>
      <c r="AN394">
        <v>-5.29</v>
      </c>
      <c r="AO394" t="s">
        <v>3191</v>
      </c>
      <c r="AP394">
        <v>7.2409164406426002E-2</v>
      </c>
      <c r="AQ394">
        <f>(Table2[[#This Row],[Sharpe Ratio]]-AVERAGE(Table2[Sharpe Ratio]))/_xlfn.STDEV.P(Table2[Sharpe Ratio])</f>
        <v>8.8457271085429973E-2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317</v>
      </c>
      <c r="AT394">
        <f>_xlfn.RANK.AVG(Table2[[#This Row],[6M Return vs Nifty Z-Score]],Table2[6M Return vs Nifty Z-Score])</f>
        <v>521</v>
      </c>
      <c r="AU394">
        <f>_xlfn.RANK.AVG(Table2[[#This Row],[Sharpe Ratio Z-Score]],Table2[Sharpe Ratio Z-Score])</f>
        <v>320</v>
      </c>
      <c r="AV394">
        <f>(Table2[[#This Row],[Rank 1Y]]+Table2[[#This Row],[Rank 6M]]+Table2[[#This Row],[Rank Sharpe]])/3</f>
        <v>386</v>
      </c>
    </row>
    <row r="395" spans="1:48" x14ac:dyDescent="0.3">
      <c r="A395" t="s">
        <v>666</v>
      </c>
      <c r="B395" t="s">
        <v>667</v>
      </c>
      <c r="C395" t="s">
        <v>3155</v>
      </c>
      <c r="D395" t="s">
        <v>268</v>
      </c>
      <c r="E395">
        <v>27692.838581520002</v>
      </c>
      <c r="F395">
        <v>1455.15</v>
      </c>
      <c r="G395">
        <v>5.2650303538066598</v>
      </c>
      <c r="H395">
        <f>(Table2[[#This Row],[1Y Return vs Nifty]]-AVERAGE(Table2[1Y Return vs Nifty]))/_xlfn.STDEV.P(Table2[1Y Return vs Nifty])</f>
        <v>-0.37747281469880445</v>
      </c>
      <c r="I395">
        <v>1.7268240687795999</v>
      </c>
      <c r="J395">
        <f>(Table2[[#This Row],[1M Return vs Nifty]]-AVERAGE(Table2[1M Return vs Nifty]))/_xlfn.STDEV.P(Table2[1M Return vs Nifty])</f>
        <v>3.103091469604714E-2</v>
      </c>
      <c r="K395">
        <v>1.2067095018081999</v>
      </c>
      <c r="L395">
        <f>(Table2[[#This Row],[6M Return vs Nifty]]-AVERAGE(Table2[6M Return vs Nifty]))/_xlfn.STDEV.P(Table2[6M Return vs Nifty])</f>
        <v>-0.15865466738965378</v>
      </c>
      <c r="M395">
        <v>2.3928814680210202</v>
      </c>
      <c r="N395">
        <f>(Table2[[#This Row],[1W Return vs Nifty]]-AVERAGE(Table2[1W Return vs Nifty]))/_xlfn.STDEV.P(Table2[1W Return vs Nifty])</f>
        <v>0.40853462528318163</v>
      </c>
      <c r="O395">
        <v>1479.86</v>
      </c>
      <c r="P395">
        <v>1513.3106041481001</v>
      </c>
      <c r="Q395">
        <v>1443.80833902979</v>
      </c>
      <c r="R395">
        <v>41.565056801377096</v>
      </c>
      <c r="S395" s="1">
        <f>(Table2[[#This Row],[Close Price]]-Table2[[#This Row],[20D EMA]])/Table2[[#This Row],[20D EMA]]</f>
        <v>-1.6697525441595699E-2</v>
      </c>
      <c r="T395" s="1">
        <f>(Table2[[#This Row],[Close Price]]-Table2[[#This Row],[50D EMA]])/Table2[[#This Row],[50D EMA]]</f>
        <v>-3.8432694510087573E-2</v>
      </c>
      <c r="U395" s="1">
        <f>(Table2[[#This Row],[Close Price]]-Table2[[#This Row],[200D EMA]])/Table2[[#This Row],[200D EMA]]</f>
        <v>7.8553784900781791E-3</v>
      </c>
      <c r="V395">
        <v>1.1350621423371801</v>
      </c>
      <c r="W395">
        <v>1435.55</v>
      </c>
      <c r="X395">
        <v>1492.85</v>
      </c>
      <c r="Y395">
        <v>1435.55</v>
      </c>
      <c r="Z395">
        <v>1492.85</v>
      </c>
      <c r="AA395">
        <v>1387.6</v>
      </c>
      <c r="AB395">
        <v>1536.75</v>
      </c>
      <c r="AC395" s="1">
        <f>(Table2[[#This Row],[Close Price]]/Table2[[#This Row],[Day Low]])-1</f>
        <v>1.3653303611856238E-2</v>
      </c>
      <c r="AD395" s="1">
        <f>(Table2[[#This Row],[Day High]]/Table2[[#This Row],[Close Price]])-1</f>
        <v>2.5907981994983231E-2</v>
      </c>
      <c r="AE395" s="1">
        <f>(Table2[[#This Row],[Close Price]]/Table2[[#This Row],[Current Week Low]])-1</f>
        <v>1.3653303611856238E-2</v>
      </c>
      <c r="AF395" s="1">
        <f>(Table2[[#This Row],[Current Week High]]/Table2[[#This Row],[Close Price]])-1</f>
        <v>2.5907981994983231E-2</v>
      </c>
      <c r="AG395" s="1">
        <f>(Table2[[#This Row],[Close Price]]/Table2[[#This Row],[Current Month Low]])-1</f>
        <v>4.8681176131450066E-2</v>
      </c>
      <c r="AH395" s="1">
        <f>(Table2[[#This Row],[Current Month High]]/Table2[[#This Row],[Close Price]])-1</f>
        <v>5.6076693124420096E-2</v>
      </c>
      <c r="AI395">
        <v>26.526474933855599</v>
      </c>
      <c r="AJ395">
        <v>41.882800312012499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-0.11</v>
      </c>
      <c r="AM395" t="s">
        <v>3191</v>
      </c>
      <c r="AN395">
        <v>-0.51</v>
      </c>
      <c r="AO395" t="s">
        <v>3191</v>
      </c>
      <c r="AP395">
        <v>5.7837946681588003E-2</v>
      </c>
      <c r="AQ395">
        <f>(Table2[[#This Row],[Sharpe Ratio]]-AVERAGE(Table2[Sharpe Ratio]))/_xlfn.STDEV.P(Table2[Sharpe Ratio])</f>
        <v>-8.1452067205260353E-2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428</v>
      </c>
      <c r="AT395">
        <f>_xlfn.RANK.AVG(Table2[[#This Row],[6M Return vs Nifty Z-Score]],Table2[6M Return vs Nifty Z-Score])</f>
        <v>376</v>
      </c>
      <c r="AU395">
        <f>_xlfn.RANK.AVG(Table2[[#This Row],[Sharpe Ratio Z-Score]],Table2[Sharpe Ratio Z-Score])</f>
        <v>354</v>
      </c>
      <c r="AV395">
        <f>(Table2[[#This Row],[Rank 1Y]]+Table2[[#This Row],[Rank 6M]]+Table2[[#This Row],[Rank Sharpe]])/3</f>
        <v>386</v>
      </c>
    </row>
    <row r="396" spans="1:48" x14ac:dyDescent="0.3">
      <c r="A396" t="s">
        <v>349</v>
      </c>
      <c r="B396" t="s">
        <v>350</v>
      </c>
      <c r="C396" t="s">
        <v>3146</v>
      </c>
      <c r="D396" t="s">
        <v>34</v>
      </c>
      <c r="E396">
        <v>69004.964746629994</v>
      </c>
      <c r="F396">
        <v>512.29999999999995</v>
      </c>
      <c r="G396">
        <v>-2.4001673345360999</v>
      </c>
      <c r="H396">
        <f>(Table2[[#This Row],[1Y Return vs Nifty]]-AVERAGE(Table2[1Y Return vs Nifty]))/_xlfn.STDEV.P(Table2[1Y Return vs Nifty])</f>
        <v>-0.50407026090912788</v>
      </c>
      <c r="I396">
        <v>5.5020450908729899</v>
      </c>
      <c r="J396">
        <f>(Table2[[#This Row],[1M Return vs Nifty]]-AVERAGE(Table2[1M Return vs Nifty]))/_xlfn.STDEV.P(Table2[1M Return vs Nifty])</f>
        <v>0.46129782820980797</v>
      </c>
      <c r="K396">
        <v>-13.535257679538599</v>
      </c>
      <c r="L396">
        <f>(Table2[[#This Row],[6M Return vs Nifty]]-AVERAGE(Table2[6M Return vs Nifty]))/_xlfn.STDEV.P(Table2[6M Return vs Nifty])</f>
        <v>-0.64536864272577932</v>
      </c>
      <c r="M396">
        <v>7.6814986493800794E-2</v>
      </c>
      <c r="N396">
        <f>(Table2[[#This Row],[1W Return vs Nifty]]-AVERAGE(Table2[1W Return vs Nifty]))/_xlfn.STDEV.P(Table2[1W Return vs Nifty])</f>
        <v>-3.507484783622792E-2</v>
      </c>
      <c r="O396">
        <v>522.41</v>
      </c>
      <c r="P396">
        <v>531.62760462112306</v>
      </c>
      <c r="Q396">
        <v>512.67944686512203</v>
      </c>
      <c r="R396">
        <v>37.758537441083902</v>
      </c>
      <c r="S396" s="1">
        <f>(Table2[[#This Row],[Close Price]]-Table2[[#This Row],[20D EMA]])/Table2[[#This Row],[20D EMA]]</f>
        <v>-1.9352615761566612E-2</v>
      </c>
      <c r="T396" s="1">
        <f>(Table2[[#This Row],[Close Price]]-Table2[[#This Row],[50D EMA]])/Table2[[#This Row],[50D EMA]]</f>
        <v>-3.6355532431197539E-2</v>
      </c>
      <c r="U396" s="1">
        <f>(Table2[[#This Row],[Close Price]]-Table2[[#This Row],[200D EMA]])/Table2[[#This Row],[200D EMA]]</f>
        <v>-7.4012497954087744E-4</v>
      </c>
      <c r="V396">
        <v>0.530756791272466</v>
      </c>
      <c r="W396">
        <v>509.05</v>
      </c>
      <c r="X396">
        <v>527.95000000000005</v>
      </c>
      <c r="Y396">
        <v>509.05</v>
      </c>
      <c r="Z396">
        <v>527.95000000000005</v>
      </c>
      <c r="AA396">
        <v>507.4</v>
      </c>
      <c r="AB396">
        <v>538</v>
      </c>
      <c r="AC396" s="1">
        <f>(Table2[[#This Row],[Close Price]]/Table2[[#This Row],[Day Low]])-1</f>
        <v>6.3844416069147591E-3</v>
      </c>
      <c r="AD396" s="1">
        <f>(Table2[[#This Row],[Day High]]/Table2[[#This Row],[Close Price]])-1</f>
        <v>3.0548506734335623E-2</v>
      </c>
      <c r="AE396" s="1">
        <f>(Table2[[#This Row],[Close Price]]/Table2[[#This Row],[Current Week Low]])-1</f>
        <v>6.3844416069147591E-3</v>
      </c>
      <c r="AF396" s="1">
        <f>(Table2[[#This Row],[Current Week High]]/Table2[[#This Row],[Close Price]])-1</f>
        <v>3.0548506734335623E-2</v>
      </c>
      <c r="AG396" s="1">
        <f>(Table2[[#This Row],[Close Price]]/Table2[[#This Row],[Current Month Low]])-1</f>
        <v>9.6570752857705333E-3</v>
      </c>
      <c r="AH396" s="1">
        <f>(Table2[[#This Row],[Current Month High]]/Table2[[#This Row],[Close Price]])-1</f>
        <v>5.016591840718343E-2</v>
      </c>
      <c r="AI396">
        <v>23.501854382197902</v>
      </c>
      <c r="AJ396">
        <v>31.056536198516199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-0.15</v>
      </c>
      <c r="AM396" t="s">
        <v>3191</v>
      </c>
      <c r="AN396">
        <v>-0.71</v>
      </c>
      <c r="AO396" t="s">
        <v>3191</v>
      </c>
      <c r="AP396">
        <v>0.13728805629785801</v>
      </c>
      <c r="AQ396">
        <f>(Table2[[#This Row],[Sharpe Ratio]]-AVERAGE(Table2[Sharpe Ratio]))/_xlfn.STDEV.P(Table2[Sharpe Ratio])</f>
        <v>0.84498495452782418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485</v>
      </c>
      <c r="AT396">
        <f>_xlfn.RANK.AVG(Table2[[#This Row],[6M Return vs Nifty Z-Score]],Table2[6M Return vs Nifty Z-Score])</f>
        <v>537</v>
      </c>
      <c r="AU396">
        <f>_xlfn.RANK.AVG(Table2[[#This Row],[Sharpe Ratio Z-Score]],Table2[Sharpe Ratio Z-Score])</f>
        <v>137</v>
      </c>
      <c r="AV396">
        <f>(Table2[[#This Row],[Rank 1Y]]+Table2[[#This Row],[Rank 6M]]+Table2[[#This Row],[Rank Sharpe]])/3</f>
        <v>386.33333333333331</v>
      </c>
    </row>
    <row r="397" spans="1:48" x14ac:dyDescent="0.3">
      <c r="A397" t="s">
        <v>225</v>
      </c>
      <c r="B397" t="s">
        <v>226</v>
      </c>
      <c r="C397" t="s">
        <v>3156</v>
      </c>
      <c r="D397" t="s">
        <v>227</v>
      </c>
      <c r="E397">
        <v>113645.72775963999</v>
      </c>
      <c r="F397">
        <v>1812.7</v>
      </c>
      <c r="G397">
        <v>14.282888768216001</v>
      </c>
      <c r="H397">
        <f>(Table2[[#This Row],[1Y Return vs Nifty]]-AVERAGE(Table2[1Y Return vs Nifty]))/_xlfn.STDEV.P(Table2[1Y Return vs Nifty])</f>
        <v>-0.22853499313593681</v>
      </c>
      <c r="I397">
        <v>-6.20595640792033</v>
      </c>
      <c r="J397">
        <f>(Table2[[#This Row],[1M Return vs Nifty]]-AVERAGE(Table2[1M Return vs Nifty]))/_xlfn.STDEV.P(Table2[1M Return vs Nifty])</f>
        <v>-0.87307852719280032</v>
      </c>
      <c r="K397">
        <v>4.9981163264896598</v>
      </c>
      <c r="L397">
        <f>(Table2[[#This Row],[6M Return vs Nifty]]-AVERAGE(Table2[6M Return vs Nifty]))/_xlfn.STDEV.P(Table2[6M Return vs Nifty])</f>
        <v>-3.3479331896290966E-2</v>
      </c>
      <c r="M397">
        <v>-3.37494892125852</v>
      </c>
      <c r="N397">
        <f>(Table2[[#This Row],[1W Return vs Nifty]]-AVERAGE(Table2[1W Return vs Nifty]))/_xlfn.STDEV.P(Table2[1W Return vs Nifty])</f>
        <v>-0.69621095108007836</v>
      </c>
      <c r="O397">
        <v>1922.81</v>
      </c>
      <c r="P397">
        <v>1919.9520376384601</v>
      </c>
      <c r="Q397">
        <v>1736.7957007279899</v>
      </c>
      <c r="R397">
        <v>27.0987153678672</v>
      </c>
      <c r="S397" s="1">
        <f>(Table2[[#This Row],[Close Price]]-Table2[[#This Row],[20D EMA]])/Table2[[#This Row],[20D EMA]]</f>
        <v>-5.7265148402598227E-2</v>
      </c>
      <c r="T397" s="1">
        <f>(Table2[[#This Row],[Close Price]]-Table2[[#This Row],[50D EMA]])/Table2[[#This Row],[50D EMA]]</f>
        <v>-5.5861831720744423E-2</v>
      </c>
      <c r="U397" s="1">
        <f>(Table2[[#This Row],[Close Price]]-Table2[[#This Row],[200D EMA]])/Table2[[#This Row],[200D EMA]]</f>
        <v>4.370364300199172E-2</v>
      </c>
      <c r="V397">
        <v>1.16653998197966</v>
      </c>
      <c r="W397">
        <v>1801.7</v>
      </c>
      <c r="X397">
        <v>1865</v>
      </c>
      <c r="Y397">
        <v>1801.7</v>
      </c>
      <c r="Z397">
        <v>1865</v>
      </c>
      <c r="AA397">
        <v>1763.65</v>
      </c>
      <c r="AB397">
        <v>2065.4</v>
      </c>
      <c r="AC397" s="1">
        <f>(Table2[[#This Row],[Close Price]]/Table2[[#This Row],[Day Low]])-1</f>
        <v>6.1053449519898884E-3</v>
      </c>
      <c r="AD397" s="1">
        <f>(Table2[[#This Row],[Day High]]/Table2[[#This Row],[Close Price]])-1</f>
        <v>2.8851988746069424E-2</v>
      </c>
      <c r="AE397" s="1">
        <f>(Table2[[#This Row],[Close Price]]/Table2[[#This Row],[Current Week Low]])-1</f>
        <v>6.1053449519898884E-3</v>
      </c>
      <c r="AF397" s="1">
        <f>(Table2[[#This Row],[Current Week High]]/Table2[[#This Row],[Close Price]])-1</f>
        <v>2.8851988746069424E-2</v>
      </c>
      <c r="AG397" s="1">
        <f>(Table2[[#This Row],[Close Price]]/Table2[[#This Row],[Current Month Low]])-1</f>
        <v>2.7811640631644652E-2</v>
      </c>
      <c r="AH397" s="1">
        <f>(Table2[[#This Row],[Current Month High]]/Table2[[#This Row],[Close Price]])-1</f>
        <v>0.13940530700060694</v>
      </c>
      <c r="AI397">
        <v>16.180283554917999</v>
      </c>
      <c r="AJ397">
        <v>47.033296832542398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0.03</v>
      </c>
      <c r="AM397" t="s">
        <v>3192</v>
      </c>
      <c r="AN397">
        <v>-8.1199999999999992</v>
      </c>
      <c r="AO397" t="s">
        <v>3191</v>
      </c>
      <c r="AP397">
        <v>2.7833927642633E-2</v>
      </c>
      <c r="AQ397">
        <f>(Table2[[#This Row],[Sharpe Ratio]]-AVERAGE(Table2[Sharpe Ratio]))/_xlfn.STDEV.P(Table2[Sharpe Ratio])</f>
        <v>-0.43131733702963237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-2.2626211403347387</v>
      </c>
      <c r="AS397">
        <f>_xlfn.RANK.AVG(Table2[[#This Row],[1Y Return vs Nifty Z-Score]],Table2[1Y Return vs Nifty Z-Score])</f>
        <v>373</v>
      </c>
      <c r="AT397">
        <f>_xlfn.RANK.AVG(Table2[[#This Row],[6M Return vs Nifty Z-Score]],Table2[6M Return vs Nifty Z-Score])</f>
        <v>328</v>
      </c>
      <c r="AU397">
        <f>_xlfn.RANK.AVG(Table2[[#This Row],[Sharpe Ratio Z-Score]],Table2[Sharpe Ratio Z-Score])</f>
        <v>459</v>
      </c>
      <c r="AV397">
        <f>(Table2[[#This Row],[Rank 1Y]]+Table2[[#This Row],[Rank 6M]]+Table2[[#This Row],[Rank Sharpe]])/3</f>
        <v>386.66666666666669</v>
      </c>
    </row>
    <row r="398" spans="1:48" x14ac:dyDescent="0.3">
      <c r="A398" t="s">
        <v>1646</v>
      </c>
      <c r="B398" t="s">
        <v>1647</v>
      </c>
      <c r="C398" t="s">
        <v>3150</v>
      </c>
      <c r="D398" t="s">
        <v>174</v>
      </c>
      <c r="E398">
        <v>5451.1543812</v>
      </c>
      <c r="F398">
        <v>601.5</v>
      </c>
      <c r="G398">
        <v>30.655514654128101</v>
      </c>
      <c r="H398">
        <f>(Table2[[#This Row],[1Y Return vs Nifty]]-AVERAGE(Table2[1Y Return vs Nifty]))/_xlfn.STDEV.P(Table2[1Y Return vs Nifty])</f>
        <v>4.1873248006456733E-2</v>
      </c>
      <c r="I398">
        <v>-0.49670495095599898</v>
      </c>
      <c r="J398">
        <f>(Table2[[#This Row],[1M Return vs Nifty]]-AVERAGE(Table2[1M Return vs Nifty]))/_xlfn.STDEV.P(Table2[1M Return vs Nifty])</f>
        <v>-0.2223876170484626</v>
      </c>
      <c r="K398">
        <v>4.7325622097498998</v>
      </c>
      <c r="L398">
        <f>(Table2[[#This Row],[6M Return vs Nifty]]-AVERAGE(Table2[6M Return vs Nifty]))/_xlfn.STDEV.P(Table2[6M Return vs Nifty])</f>
        <v>-4.2246743886518598E-2</v>
      </c>
      <c r="M398">
        <v>1.48703275114654</v>
      </c>
      <c r="N398">
        <f>(Table2[[#This Row],[1W Return vs Nifty]]-AVERAGE(Table2[1W Return vs Nifty]))/_xlfn.STDEV.P(Table2[1W Return vs Nifty])</f>
        <v>0.23503223438738785</v>
      </c>
      <c r="O398">
        <v>621.91999999999996</v>
      </c>
      <c r="P398">
        <v>627.559321538125</v>
      </c>
      <c r="Q398">
        <v>567.13432224540304</v>
      </c>
      <c r="R398">
        <v>38.431690883879298</v>
      </c>
      <c r="S398" s="1">
        <f>(Table2[[#This Row],[Close Price]]-Table2[[#This Row],[20D EMA]])/Table2[[#This Row],[20D EMA]]</f>
        <v>-3.2833804990995565E-2</v>
      </c>
      <c r="T398" s="1">
        <f>(Table2[[#This Row],[Close Price]]-Table2[[#This Row],[50D EMA]])/Table2[[#This Row],[50D EMA]]</f>
        <v>-4.1524873655377402E-2</v>
      </c>
      <c r="U398" s="1">
        <f>(Table2[[#This Row],[Close Price]]-Table2[[#This Row],[200D EMA]])/Table2[[#This Row],[200D EMA]]</f>
        <v>6.0595305920713938E-2</v>
      </c>
      <c r="V398">
        <v>0.403471445814792</v>
      </c>
      <c r="W398">
        <v>595.1</v>
      </c>
      <c r="X398">
        <v>619</v>
      </c>
      <c r="Y398">
        <v>595.1</v>
      </c>
      <c r="Z398">
        <v>619</v>
      </c>
      <c r="AA398">
        <v>581.85</v>
      </c>
      <c r="AB398">
        <v>647.5</v>
      </c>
      <c r="AC398" s="1">
        <f>(Table2[[#This Row],[Close Price]]/Table2[[#This Row],[Day Low]])-1</f>
        <v>1.0754495042849976E-2</v>
      </c>
      <c r="AD398" s="1">
        <f>(Table2[[#This Row],[Day High]]/Table2[[#This Row],[Close Price]])-1</f>
        <v>2.9093931837073983E-2</v>
      </c>
      <c r="AE398" s="1">
        <f>(Table2[[#This Row],[Close Price]]/Table2[[#This Row],[Current Week Low]])-1</f>
        <v>1.0754495042849976E-2</v>
      </c>
      <c r="AF398" s="1">
        <f>(Table2[[#This Row],[Current Week High]]/Table2[[#This Row],[Close Price]])-1</f>
        <v>2.9093931837073983E-2</v>
      </c>
      <c r="AG398" s="1">
        <f>(Table2[[#This Row],[Close Price]]/Table2[[#This Row],[Current Month Low]])-1</f>
        <v>3.3771590616138214E-2</v>
      </c>
      <c r="AH398" s="1">
        <f>(Table2[[#This Row],[Current Month High]]/Table2[[#This Row],[Close Price]])-1</f>
        <v>7.6475477971737371E-2</v>
      </c>
      <c r="AI398">
        <v>19.983374896093</v>
      </c>
      <c r="AJ398">
        <v>62.085691188358901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</v>
      </c>
      <c r="AM398" t="s">
        <v>3191</v>
      </c>
      <c r="AN398">
        <v>-2.2799999999999998</v>
      </c>
      <c r="AO398" t="s">
        <v>3191</v>
      </c>
      <c r="AQ398">
        <f>(Table2[[#This Row],[Sharpe Ratio]]-AVERAGE(Table2[Sharpe Ratio]))/_xlfn.STDEV.P(Table2[Sharpe Ratio])</f>
        <v>-0.75587800979545683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283</v>
      </c>
      <c r="AT398">
        <f>_xlfn.RANK.AVG(Table2[[#This Row],[6M Return vs Nifty Z-Score]],Table2[6M Return vs Nifty Z-Score])</f>
        <v>333</v>
      </c>
      <c r="AU398">
        <f>_xlfn.RANK.AVG(Table2[[#This Row],[Sharpe Ratio Z-Score]],Table2[Sharpe Ratio Z-Score])</f>
        <v>544.5</v>
      </c>
      <c r="AV398">
        <f>(Table2[[#This Row],[Rank 1Y]]+Table2[[#This Row],[Rank 6M]]+Table2[[#This Row],[Rank Sharpe]])/3</f>
        <v>386.83333333333331</v>
      </c>
    </row>
    <row r="399" spans="1:48" x14ac:dyDescent="0.3">
      <c r="A399" t="s">
        <v>1591</v>
      </c>
      <c r="B399" t="s">
        <v>1592</v>
      </c>
      <c r="C399" t="s">
        <v>3150</v>
      </c>
      <c r="D399" t="s">
        <v>263</v>
      </c>
      <c r="E399">
        <v>5953.9043000949996</v>
      </c>
      <c r="F399">
        <v>427.15</v>
      </c>
      <c r="G399">
        <v>-8.6284303926909693</v>
      </c>
      <c r="H399">
        <f>(Table2[[#This Row],[1Y Return vs Nifty]]-AVERAGE(Table2[1Y Return vs Nifty]))/_xlfn.STDEV.P(Table2[1Y Return vs Nifty])</f>
        <v>-0.60693547450794094</v>
      </c>
      <c r="I399">
        <v>9.3358349407264303</v>
      </c>
      <c r="J399">
        <f>(Table2[[#This Row],[1M Return vs Nifty]]-AVERAGE(Table2[1M Return vs Nifty]))/_xlfn.STDEV.P(Table2[1M Return vs Nifty])</f>
        <v>0.89823990818427635</v>
      </c>
      <c r="K399">
        <v>5.43907374918982</v>
      </c>
      <c r="L399">
        <f>(Table2[[#This Row],[6M Return vs Nifty]]-AVERAGE(Table2[6M Return vs Nifty]))/_xlfn.STDEV.P(Table2[6M Return vs Nifty])</f>
        <v>-1.8920885420577137E-2</v>
      </c>
      <c r="M399">
        <v>-2.0152689524026899</v>
      </c>
      <c r="N399">
        <f>(Table2[[#This Row],[1W Return vs Nifty]]-AVERAGE(Table2[1W Return vs Nifty]))/_xlfn.STDEV.P(Table2[1W Return vs Nifty])</f>
        <v>-0.43578366222374965</v>
      </c>
      <c r="O399">
        <v>430.81</v>
      </c>
      <c r="P399">
        <v>412.417775447194</v>
      </c>
      <c r="Q399">
        <v>377.901095443131</v>
      </c>
      <c r="R399">
        <v>42.3650168040583</v>
      </c>
      <c r="S399" s="1">
        <f>(Table2[[#This Row],[Close Price]]-Table2[[#This Row],[20D EMA]])/Table2[[#This Row],[20D EMA]]</f>
        <v>-8.4956245212507251E-3</v>
      </c>
      <c r="T399" s="1">
        <f>(Table2[[#This Row],[Close Price]]-Table2[[#This Row],[50D EMA]])/Table2[[#This Row],[50D EMA]]</f>
        <v>3.5721604232095687E-2</v>
      </c>
      <c r="U399" s="1">
        <f>(Table2[[#This Row],[Close Price]]-Table2[[#This Row],[200D EMA]])/Table2[[#This Row],[200D EMA]]</f>
        <v>0.13032220639402797</v>
      </c>
      <c r="V399">
        <v>0.792330737434076</v>
      </c>
      <c r="W399">
        <v>423.9</v>
      </c>
      <c r="X399">
        <v>442.75</v>
      </c>
      <c r="Y399">
        <v>423.9</v>
      </c>
      <c r="Z399">
        <v>442.75</v>
      </c>
      <c r="AA399">
        <v>404.7</v>
      </c>
      <c r="AB399">
        <v>461.7</v>
      </c>
      <c r="AC399" s="1">
        <f>(Table2[[#This Row],[Close Price]]/Table2[[#This Row],[Day Low]])-1</f>
        <v>7.666902571361156E-3</v>
      </c>
      <c r="AD399" s="1">
        <f>(Table2[[#This Row],[Day High]]/Table2[[#This Row],[Close Price]])-1</f>
        <v>3.6521128409223946E-2</v>
      </c>
      <c r="AE399" s="1">
        <f>(Table2[[#This Row],[Close Price]]/Table2[[#This Row],[Current Week Low]])-1</f>
        <v>7.666902571361156E-3</v>
      </c>
      <c r="AF399" s="1">
        <f>(Table2[[#This Row],[Current Week High]]/Table2[[#This Row],[Close Price]])-1</f>
        <v>3.6521128409223946E-2</v>
      </c>
      <c r="AG399" s="1">
        <f>(Table2[[#This Row],[Close Price]]/Table2[[#This Row],[Current Month Low]])-1</f>
        <v>5.547319001729667E-2</v>
      </c>
      <c r="AH399" s="1">
        <f>(Table2[[#This Row],[Current Month High]]/Table2[[#This Row],[Close Price]])-1</f>
        <v>8.0884935034531313E-2</v>
      </c>
      <c r="AI399">
        <v>8.0884935034531296</v>
      </c>
      <c r="AJ399">
        <v>36.035031847133702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0.12</v>
      </c>
      <c r="AM399" t="s">
        <v>3192</v>
      </c>
      <c r="AN399">
        <v>3.41</v>
      </c>
      <c r="AO399" t="s">
        <v>3192</v>
      </c>
      <c r="AP399">
        <v>7.5471614994941996E-2</v>
      </c>
      <c r="AQ399">
        <f>(Table2[[#This Row],[Sharpe Ratio]]-AVERAGE(Table2[Sharpe Ratio]))/_xlfn.STDEV.P(Table2[Sharpe Ratio])</f>
        <v>0.12416732379816389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-3.9232790169827503E-2</v>
      </c>
      <c r="AS399">
        <f>_xlfn.RANK.AVG(Table2[[#This Row],[1Y Return vs Nifty Z-Score]],Table2[1Y Return vs Nifty Z-Score])</f>
        <v>525</v>
      </c>
      <c r="AT399">
        <f>_xlfn.RANK.AVG(Table2[[#This Row],[6M Return vs Nifty Z-Score]],Table2[6M Return vs Nifty Z-Score])</f>
        <v>323</v>
      </c>
      <c r="AU399">
        <f>_xlfn.RANK.AVG(Table2[[#This Row],[Sharpe Ratio Z-Score]],Table2[Sharpe Ratio Z-Score])</f>
        <v>313</v>
      </c>
      <c r="AV399">
        <f>(Table2[[#This Row],[Rank 1Y]]+Table2[[#This Row],[Rank 6M]]+Table2[[#This Row],[Rank Sharpe]])/3</f>
        <v>387</v>
      </c>
    </row>
    <row r="400" spans="1:48" x14ac:dyDescent="0.3">
      <c r="A400" t="s">
        <v>261</v>
      </c>
      <c r="B400" t="s">
        <v>262</v>
      </c>
      <c r="C400" t="s">
        <v>3150</v>
      </c>
      <c r="D400" t="s">
        <v>263</v>
      </c>
      <c r="E400">
        <v>100453.71276648001</v>
      </c>
      <c r="F400">
        <v>6986.4</v>
      </c>
      <c r="G400">
        <v>13.778939189127399</v>
      </c>
      <c r="H400">
        <f>(Table2[[#This Row],[1Y Return vs Nifty]]-AVERAGE(Table2[1Y Return vs Nifty]))/_xlfn.STDEV.P(Table2[1Y Return vs Nifty])</f>
        <v>-0.23685816134703325</v>
      </c>
      <c r="I400">
        <v>2.2662249797252501</v>
      </c>
      <c r="J400">
        <f>(Table2[[#This Row],[1M Return vs Nifty]]-AVERAGE(Table2[1M Return vs Nifty]))/_xlfn.STDEV.P(Table2[1M Return vs Nifty])</f>
        <v>9.2507147144658075E-2</v>
      </c>
      <c r="K400">
        <v>9.3851003082976406E-2</v>
      </c>
      <c r="L400">
        <f>(Table2[[#This Row],[6M Return vs Nifty]]-AVERAGE(Table2[6M Return vs Nifty]))/_xlfn.STDEV.P(Table2[6M Return vs Nifty])</f>
        <v>-0.19539628926671881</v>
      </c>
      <c r="M400">
        <v>1.4677680770739501</v>
      </c>
      <c r="N400">
        <f>(Table2[[#This Row],[1W Return vs Nifty]]-AVERAGE(Table2[1W Return vs Nifty]))/_xlfn.STDEV.P(Table2[1W Return vs Nifty])</f>
        <v>0.23134236106841319</v>
      </c>
      <c r="O400">
        <v>7006.11</v>
      </c>
      <c r="P400">
        <v>6896.2093428380304</v>
      </c>
      <c r="Q400">
        <v>6350.4163989266699</v>
      </c>
      <c r="R400">
        <v>46.473134777462398</v>
      </c>
      <c r="S400" s="1">
        <f>(Table2[[#This Row],[Close Price]]-Table2[[#This Row],[20D EMA]])/Table2[[#This Row],[20D EMA]]</f>
        <v>-2.8132587127521601E-3</v>
      </c>
      <c r="T400" s="1">
        <f>(Table2[[#This Row],[Close Price]]-Table2[[#This Row],[50D EMA]])/Table2[[#This Row],[50D EMA]]</f>
        <v>1.3078294564192084E-2</v>
      </c>
      <c r="U400" s="1">
        <f>(Table2[[#This Row],[Close Price]]-Table2[[#This Row],[200D EMA]])/Table2[[#This Row],[200D EMA]]</f>
        <v>0.10014833061668554</v>
      </c>
      <c r="V400">
        <v>0.64545598858289399</v>
      </c>
      <c r="W400">
        <v>6957.5</v>
      </c>
      <c r="X400">
        <v>7032</v>
      </c>
      <c r="Y400">
        <v>6957.5</v>
      </c>
      <c r="Z400">
        <v>7032</v>
      </c>
      <c r="AA400">
        <v>6727.35</v>
      </c>
      <c r="AB400">
        <v>7243.95</v>
      </c>
      <c r="AC400" s="1">
        <f>(Table2[[#This Row],[Close Price]]/Table2[[#This Row],[Day Low]])-1</f>
        <v>4.1537908731583695E-3</v>
      </c>
      <c r="AD400" s="1">
        <f>(Table2[[#This Row],[Day High]]/Table2[[#This Row],[Close Price]])-1</f>
        <v>6.526966678117585E-3</v>
      </c>
      <c r="AE400" s="1">
        <f>(Table2[[#This Row],[Close Price]]/Table2[[#This Row],[Current Week Low]])-1</f>
        <v>4.1537908731583695E-3</v>
      </c>
      <c r="AF400" s="1">
        <f>(Table2[[#This Row],[Current Week High]]/Table2[[#This Row],[Close Price]])-1</f>
        <v>6.526966678117585E-3</v>
      </c>
      <c r="AG400" s="1">
        <f>(Table2[[#This Row],[Close Price]]/Table2[[#This Row],[Current Month Low]])-1</f>
        <v>3.8506990122410656E-2</v>
      </c>
      <c r="AH400" s="1">
        <f>(Table2[[#This Row],[Current Month High]]/Table2[[#This Row],[Close Price]])-1</f>
        <v>3.6864479560288599E-2</v>
      </c>
      <c r="AI400">
        <v>4.7313351654643299</v>
      </c>
      <c r="AJ400">
        <v>47.8290308929327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-0.02</v>
      </c>
      <c r="AM400" t="s">
        <v>3191</v>
      </c>
      <c r="AN400">
        <v>1.1599999999999999</v>
      </c>
      <c r="AO400" t="s">
        <v>3192</v>
      </c>
      <c r="AP400">
        <v>4.6257965625081998E-2</v>
      </c>
      <c r="AQ400">
        <f>(Table2[[#This Row],[Sharpe Ratio]]-AVERAGE(Table2[Sharpe Ratio]))/_xlfn.STDEV.P(Table2[Sharpe Ratio])</f>
        <v>-0.21648175078316728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-0.324886693183848</v>
      </c>
      <c r="AS400">
        <f>_xlfn.RANK.AVG(Table2[[#This Row],[1Y Return vs Nifty Z-Score]],Table2[1Y Return vs Nifty Z-Score])</f>
        <v>377</v>
      </c>
      <c r="AT400">
        <f>_xlfn.RANK.AVG(Table2[[#This Row],[6M Return vs Nifty Z-Score]],Table2[6M Return vs Nifty Z-Score])</f>
        <v>389</v>
      </c>
      <c r="AU400">
        <f>_xlfn.RANK.AVG(Table2[[#This Row],[Sharpe Ratio Z-Score]],Table2[Sharpe Ratio Z-Score])</f>
        <v>399</v>
      </c>
      <c r="AV400">
        <f>(Table2[[#This Row],[Rank 1Y]]+Table2[[#This Row],[Rank 6M]]+Table2[[#This Row],[Rank Sharpe]])/3</f>
        <v>388.33333333333331</v>
      </c>
    </row>
    <row r="401" spans="1:48" x14ac:dyDescent="0.3">
      <c r="A401" t="s">
        <v>575</v>
      </c>
      <c r="B401" t="s">
        <v>576</v>
      </c>
      <c r="C401" t="s">
        <v>3150</v>
      </c>
      <c r="D401" t="s">
        <v>174</v>
      </c>
      <c r="E401">
        <v>34307.450292674999</v>
      </c>
      <c r="F401">
        <v>855.15</v>
      </c>
      <c r="G401">
        <v>-3.4069499318966301</v>
      </c>
      <c r="H401">
        <f>(Table2[[#This Row],[1Y Return vs Nifty]]-AVERAGE(Table2[1Y Return vs Nifty]))/_xlfn.STDEV.P(Table2[1Y Return vs Nifty])</f>
        <v>-0.52069815635253891</v>
      </c>
      <c r="I401">
        <v>0.62002863489778604</v>
      </c>
      <c r="J401">
        <f>(Table2[[#This Row],[1M Return vs Nifty]]-AVERAGE(Table2[1M Return vs Nifty]))/_xlfn.STDEV.P(Table2[1M Return vs Nifty])</f>
        <v>-9.5112019039627335E-2</v>
      </c>
      <c r="K401">
        <v>9.3611639490423002</v>
      </c>
      <c r="L401">
        <f>(Table2[[#This Row],[6M Return vs Nifty]]-AVERAGE(Table2[6M Return vs Nifty]))/_xlfn.STDEV.P(Table2[6M Return vs Nifty])</f>
        <v>0.11056903199101914</v>
      </c>
      <c r="M401">
        <v>8.9325655038554608E-3</v>
      </c>
      <c r="N401">
        <f>(Table2[[#This Row],[1W Return vs Nifty]]-AVERAGE(Table2[1W Return vs Nifty]))/_xlfn.STDEV.P(Table2[1W Return vs Nifty])</f>
        <v>-4.8076756567950865E-2</v>
      </c>
      <c r="O401">
        <v>881.27</v>
      </c>
      <c r="P401">
        <v>864.20166923331897</v>
      </c>
      <c r="Q401">
        <v>783.25849779946498</v>
      </c>
      <c r="R401">
        <v>28.052406784120201</v>
      </c>
      <c r="S401" s="1">
        <f>(Table2[[#This Row],[Close Price]]-Table2[[#This Row],[20D EMA]])/Table2[[#This Row],[20D EMA]]</f>
        <v>-2.9639043652910011E-2</v>
      </c>
      <c r="T401" s="1">
        <f>(Table2[[#This Row],[Close Price]]-Table2[[#This Row],[50D EMA]])/Table2[[#This Row],[50D EMA]]</f>
        <v>-1.047402424175971E-2</v>
      </c>
      <c r="U401" s="1">
        <f>(Table2[[#This Row],[Close Price]]-Table2[[#This Row],[200D EMA]])/Table2[[#This Row],[200D EMA]]</f>
        <v>9.1785154457323409E-2</v>
      </c>
      <c r="V401">
        <v>0.43313213260296601</v>
      </c>
      <c r="W401">
        <v>852.75</v>
      </c>
      <c r="X401">
        <v>884.35</v>
      </c>
      <c r="Y401">
        <v>852.75</v>
      </c>
      <c r="Z401">
        <v>884.35</v>
      </c>
      <c r="AA401">
        <v>851.05</v>
      </c>
      <c r="AB401">
        <v>911.95</v>
      </c>
      <c r="AC401" s="1">
        <f>(Table2[[#This Row],[Close Price]]/Table2[[#This Row],[Day Low]])-1</f>
        <v>2.8144239226033374E-3</v>
      </c>
      <c r="AD401" s="1">
        <f>(Table2[[#This Row],[Day High]]/Table2[[#This Row],[Close Price]])-1</f>
        <v>3.4146056247442047E-2</v>
      </c>
      <c r="AE401" s="1">
        <f>(Table2[[#This Row],[Close Price]]/Table2[[#This Row],[Current Week Low]])-1</f>
        <v>2.8144239226033374E-3</v>
      </c>
      <c r="AF401" s="1">
        <f>(Table2[[#This Row],[Current Week High]]/Table2[[#This Row],[Close Price]])-1</f>
        <v>3.4146056247442047E-2</v>
      </c>
      <c r="AG401" s="1">
        <f>(Table2[[#This Row],[Close Price]]/Table2[[#This Row],[Current Month Low]])-1</f>
        <v>4.8175782856472171E-3</v>
      </c>
      <c r="AH401" s="1">
        <f>(Table2[[#This Row],[Current Month High]]/Table2[[#This Row],[Close Price]])-1</f>
        <v>6.6421095714202183E-2</v>
      </c>
      <c r="AI401">
        <v>10.5361632462141</v>
      </c>
      <c r="AJ401">
        <v>40.730683781782197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-0.03</v>
      </c>
      <c r="AM401" t="s">
        <v>3191</v>
      </c>
      <c r="AN401">
        <v>-3.3</v>
      </c>
      <c r="AO401" t="s">
        <v>3191</v>
      </c>
      <c r="AP401">
        <v>4.788429903784E-2</v>
      </c>
      <c r="AQ401">
        <f>(Table2[[#This Row],[Sharpe Ratio]]-AVERAGE(Table2[Sharpe Ratio]))/_xlfn.STDEV.P(Table2[Sharpe Ratio])</f>
        <v>-0.19751770541510424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-0.75083560538420213</v>
      </c>
      <c r="AS401">
        <f>_xlfn.RANK.AVG(Table2[[#This Row],[1Y Return vs Nifty Z-Score]],Table2[1Y Return vs Nifty Z-Score])</f>
        <v>491</v>
      </c>
      <c r="AT401">
        <f>_xlfn.RANK.AVG(Table2[[#This Row],[6M Return vs Nifty Z-Score]],Table2[6M Return vs Nifty Z-Score])</f>
        <v>280</v>
      </c>
      <c r="AU401">
        <f>_xlfn.RANK.AVG(Table2[[#This Row],[Sharpe Ratio Z-Score]],Table2[Sharpe Ratio Z-Score])</f>
        <v>395</v>
      </c>
      <c r="AV401">
        <f>(Table2[[#This Row],[Rank 1Y]]+Table2[[#This Row],[Rank 6M]]+Table2[[#This Row],[Rank Sharpe]])/3</f>
        <v>388.66666666666669</v>
      </c>
    </row>
    <row r="402" spans="1:48" x14ac:dyDescent="0.3">
      <c r="A402" t="s">
        <v>662</v>
      </c>
      <c r="B402" t="s">
        <v>663</v>
      </c>
      <c r="C402" t="s">
        <v>3144</v>
      </c>
      <c r="D402" t="s">
        <v>18</v>
      </c>
      <c r="E402">
        <v>27734.875646025001</v>
      </c>
      <c r="F402">
        <v>158.25</v>
      </c>
      <c r="G402">
        <v>38.296503109584499</v>
      </c>
      <c r="H402">
        <f>(Table2[[#This Row],[1Y Return vs Nifty]]-AVERAGE(Table2[1Y Return vs Nifty]))/_xlfn.STDEV.P(Table2[1Y Return vs Nifty])</f>
        <v>0.16807085755466963</v>
      </c>
      <c r="I402">
        <v>-5.8675618704360799</v>
      </c>
      <c r="J402">
        <f>(Table2[[#This Row],[1M Return vs Nifty]]-AVERAGE(Table2[1M Return vs Nifty]))/_xlfn.STDEV.P(Table2[1M Return vs Nifty])</f>
        <v>-0.8345112559413469</v>
      </c>
      <c r="K402">
        <v>-40.993172574649002</v>
      </c>
      <c r="L402">
        <f>(Table2[[#This Row],[6M Return vs Nifty]]-AVERAGE(Table2[6M Return vs Nifty]))/_xlfn.STDEV.P(Table2[6M Return vs Nifty])</f>
        <v>-1.5519064709981167</v>
      </c>
      <c r="M402">
        <v>-4.0851128720467198</v>
      </c>
      <c r="N402">
        <f>(Table2[[#This Row],[1W Return vs Nifty]]-AVERAGE(Table2[1W Return vs Nifty]))/_xlfn.STDEV.P(Table2[1W Return vs Nifty])</f>
        <v>-0.8322327183955901</v>
      </c>
      <c r="O402">
        <v>174.93</v>
      </c>
      <c r="P402">
        <v>187.17359976185401</v>
      </c>
      <c r="Q402">
        <v>188.54675287107</v>
      </c>
      <c r="R402">
        <v>13.767225015066099</v>
      </c>
      <c r="S402" s="1">
        <f>(Table2[[#This Row],[Close Price]]-Table2[[#This Row],[20D EMA]])/Table2[[#This Row],[20D EMA]]</f>
        <v>-9.5352426684959732E-2</v>
      </c>
      <c r="T402" s="1">
        <f>(Table2[[#This Row],[Close Price]]-Table2[[#This Row],[50D EMA]])/Table2[[#This Row],[50D EMA]]</f>
        <v>-0.15452820161953545</v>
      </c>
      <c r="U402" s="1">
        <f>(Table2[[#This Row],[Close Price]]-Table2[[#This Row],[200D EMA]])/Table2[[#This Row],[200D EMA]]</f>
        <v>-0.16068562523475116</v>
      </c>
      <c r="V402">
        <v>0.57419883464397703</v>
      </c>
      <c r="W402">
        <v>156.51</v>
      </c>
      <c r="X402">
        <v>161.80000000000001</v>
      </c>
      <c r="Y402">
        <v>156.51</v>
      </c>
      <c r="Z402">
        <v>161.80000000000001</v>
      </c>
      <c r="AA402">
        <v>156.51</v>
      </c>
      <c r="AB402">
        <v>186.45</v>
      </c>
      <c r="AC402" s="1">
        <f>(Table2[[#This Row],[Close Price]]/Table2[[#This Row],[Day Low]])-1</f>
        <v>1.1117500479202569E-2</v>
      </c>
      <c r="AD402" s="1">
        <f>(Table2[[#This Row],[Day High]]/Table2[[#This Row],[Close Price]])-1</f>
        <v>2.2432859399684091E-2</v>
      </c>
      <c r="AE402" s="1">
        <f>(Table2[[#This Row],[Close Price]]/Table2[[#This Row],[Current Week Low]])-1</f>
        <v>1.1117500479202569E-2</v>
      </c>
      <c r="AF402" s="1">
        <f>(Table2[[#This Row],[Current Week High]]/Table2[[#This Row],[Close Price]])-1</f>
        <v>2.2432859399684091E-2</v>
      </c>
      <c r="AG402" s="1">
        <f>(Table2[[#This Row],[Close Price]]/Table2[[#This Row],[Current Month Low]])-1</f>
        <v>1.1117500479202569E-2</v>
      </c>
      <c r="AH402" s="1">
        <f>(Table2[[#This Row],[Current Month High]]/Table2[[#This Row],[Close Price]])-1</f>
        <v>0.17819905213270126</v>
      </c>
      <c r="AI402">
        <v>82.780410742496002</v>
      </c>
      <c r="AJ402">
        <v>71.081081081081095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-0.22</v>
      </c>
      <c r="AM402" t="s">
        <v>3191</v>
      </c>
      <c r="AN402">
        <v>-11</v>
      </c>
      <c r="AO402" t="s">
        <v>3191</v>
      </c>
      <c r="AP402">
        <v>0.108416781639746</v>
      </c>
      <c r="AQ402">
        <f>(Table2[[#This Row],[Sharpe Ratio]]-AVERAGE(Table2[Sharpe Ratio]))/_xlfn.STDEV.P(Table2[Sharpe Ratio])</f>
        <v>0.50832817913651918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242</v>
      </c>
      <c r="AT402">
        <f>_xlfn.RANK.AVG(Table2[[#This Row],[6M Return vs Nifty Z-Score]],Table2[6M Return vs Nifty Z-Score])</f>
        <v>719</v>
      </c>
      <c r="AU402">
        <f>_xlfn.RANK.AVG(Table2[[#This Row],[Sharpe Ratio Z-Score]],Table2[Sharpe Ratio Z-Score])</f>
        <v>209</v>
      </c>
      <c r="AV402">
        <f>(Table2[[#This Row],[Rank 1Y]]+Table2[[#This Row],[Rank 6M]]+Table2[[#This Row],[Rank Sharpe]])/3</f>
        <v>390</v>
      </c>
    </row>
    <row r="403" spans="1:48" x14ac:dyDescent="0.3">
      <c r="A403" t="s">
        <v>1777</v>
      </c>
      <c r="B403" t="s">
        <v>1778</v>
      </c>
      <c r="C403" t="s">
        <v>3149</v>
      </c>
      <c r="D403" t="s">
        <v>48</v>
      </c>
      <c r="E403">
        <v>4475.3671329250001</v>
      </c>
      <c r="F403">
        <v>646.75</v>
      </c>
      <c r="G403">
        <v>-21.0752853564851</v>
      </c>
      <c r="H403">
        <f>(Table2[[#This Row],[1Y Return vs Nifty]]-AVERAGE(Table2[1Y Return vs Nifty]))/_xlfn.STDEV.P(Table2[1Y Return vs Nifty])</f>
        <v>-0.81250617416034665</v>
      </c>
      <c r="I403">
        <v>-0.24665306490654601</v>
      </c>
      <c r="J403">
        <f>(Table2[[#This Row],[1M Return vs Nifty]]-AVERAGE(Table2[1M Return vs Nifty]))/_xlfn.STDEV.P(Table2[1M Return vs Nifty])</f>
        <v>-0.19388887416714282</v>
      </c>
      <c r="K403">
        <v>-5.0017178117351104</v>
      </c>
      <c r="L403">
        <f>(Table2[[#This Row],[6M Return vs Nifty]]-AVERAGE(Table2[6M Return vs Nifty]))/_xlfn.STDEV.P(Table2[6M Return vs Nifty])</f>
        <v>-0.36362923429707972</v>
      </c>
      <c r="M403">
        <v>5.4309090793524897</v>
      </c>
      <c r="N403">
        <f>(Table2[[#This Row],[1W Return vs Nifty]]-AVERAGE(Table2[1W Return vs Nifty]))/_xlfn.STDEV.P(Table2[1W Return vs Nifty])</f>
        <v>0.9904254469560968</v>
      </c>
      <c r="O403">
        <v>660.77</v>
      </c>
      <c r="P403">
        <v>668.70293449568999</v>
      </c>
      <c r="Q403">
        <v>629.42505441594597</v>
      </c>
      <c r="R403">
        <v>44.115621214148099</v>
      </c>
      <c r="S403" s="1">
        <f>(Table2[[#This Row],[Close Price]]-Table2[[#This Row],[20D EMA]])/Table2[[#This Row],[20D EMA]]</f>
        <v>-2.1217670293748176E-2</v>
      </c>
      <c r="T403" s="1">
        <f>(Table2[[#This Row],[Close Price]]-Table2[[#This Row],[50D EMA]])/Table2[[#This Row],[50D EMA]]</f>
        <v>-3.2829128396521912E-2</v>
      </c>
      <c r="U403" s="1">
        <f>(Table2[[#This Row],[Close Price]]-Table2[[#This Row],[200D EMA]])/Table2[[#This Row],[200D EMA]]</f>
        <v>2.7525033302225541E-2</v>
      </c>
      <c r="V403">
        <v>0.57727483590750805</v>
      </c>
      <c r="W403">
        <v>642.29999999999995</v>
      </c>
      <c r="X403">
        <v>677.05</v>
      </c>
      <c r="Y403">
        <v>642.29999999999995</v>
      </c>
      <c r="Z403">
        <v>677.05</v>
      </c>
      <c r="AA403">
        <v>601</v>
      </c>
      <c r="AB403">
        <v>684.8</v>
      </c>
      <c r="AC403" s="1">
        <f>(Table2[[#This Row],[Close Price]]/Table2[[#This Row],[Day Low]])-1</f>
        <v>6.9282266853496477E-3</v>
      </c>
      <c r="AD403" s="1">
        <f>(Table2[[#This Row],[Day High]]/Table2[[#This Row],[Close Price]])-1</f>
        <v>4.6849632779280892E-2</v>
      </c>
      <c r="AE403" s="1">
        <f>(Table2[[#This Row],[Close Price]]/Table2[[#This Row],[Current Week Low]])-1</f>
        <v>6.9282266853496477E-3</v>
      </c>
      <c r="AF403" s="1">
        <f>(Table2[[#This Row],[Current Week High]]/Table2[[#This Row],[Close Price]])-1</f>
        <v>4.6849632779280892E-2</v>
      </c>
      <c r="AG403" s="1">
        <f>(Table2[[#This Row],[Close Price]]/Table2[[#This Row],[Current Month Low]])-1</f>
        <v>7.6123128119800265E-2</v>
      </c>
      <c r="AH403" s="1">
        <f>(Table2[[#This Row],[Current Month High]]/Table2[[#This Row],[Close Price]])-1</f>
        <v>5.8832624661770305E-2</v>
      </c>
      <c r="AI403">
        <v>56.018554310011503</v>
      </c>
      <c r="AJ403">
        <v>51.552431165787901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-0.09</v>
      </c>
      <c r="AM403" t="s">
        <v>3191</v>
      </c>
      <c r="AN403">
        <v>-1.88</v>
      </c>
      <c r="AO403" t="s">
        <v>3191</v>
      </c>
      <c r="AP403">
        <v>0.14349121187821001</v>
      </c>
      <c r="AQ403">
        <f>(Table2[[#This Row],[Sharpe Ratio]]-AVERAGE(Table2[Sharpe Ratio]))/_xlfn.STDEV.P(Table2[Sharpe Ratio])</f>
        <v>0.91731755430603046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596</v>
      </c>
      <c r="AT403">
        <f>_xlfn.RANK.AVG(Table2[[#This Row],[6M Return vs Nifty Z-Score]],Table2[6M Return vs Nifty Z-Score])</f>
        <v>448</v>
      </c>
      <c r="AU403">
        <f>_xlfn.RANK.AVG(Table2[[#This Row],[Sharpe Ratio Z-Score]],Table2[Sharpe Ratio Z-Score])</f>
        <v>126</v>
      </c>
      <c r="AV403">
        <f>(Table2[[#This Row],[Rank 1Y]]+Table2[[#This Row],[Rank 6M]]+Table2[[#This Row],[Rank Sharpe]])/3</f>
        <v>390</v>
      </c>
    </row>
    <row r="404" spans="1:48" x14ac:dyDescent="0.3">
      <c r="A404" t="s">
        <v>1197</v>
      </c>
      <c r="B404" t="s">
        <v>1198</v>
      </c>
      <c r="C404" t="s">
        <v>3158</v>
      </c>
      <c r="D404" t="s">
        <v>122</v>
      </c>
      <c r="E404">
        <v>9889.7595951900003</v>
      </c>
      <c r="F404">
        <v>1162.95</v>
      </c>
      <c r="G404">
        <v>30.011124711906099</v>
      </c>
      <c r="H404">
        <f>(Table2[[#This Row],[1Y Return vs Nifty]]-AVERAGE(Table2[1Y Return vs Nifty]))/_xlfn.STDEV.P(Table2[1Y Return vs Nifty])</f>
        <v>3.1230584324998464E-2</v>
      </c>
      <c r="I404">
        <v>4.2836599779340503</v>
      </c>
      <c r="J404">
        <f>(Table2[[#This Row],[1M Return vs Nifty]]-AVERAGE(Table2[1M Return vs Nifty]))/_xlfn.STDEV.P(Table2[1M Return vs Nifty])</f>
        <v>0.32243687173932761</v>
      </c>
      <c r="K404">
        <v>-5.6154374194757404</v>
      </c>
      <c r="L404">
        <f>(Table2[[#This Row],[6M Return vs Nifty]]-AVERAGE(Table2[6M Return vs Nifty]))/_xlfn.STDEV.P(Table2[6M Return vs Nifty])</f>
        <v>-0.38389151723060339</v>
      </c>
      <c r="M404">
        <v>-5.80369488679173</v>
      </c>
      <c r="N404">
        <f>(Table2[[#This Row],[1W Return vs Nifty]]-AVERAGE(Table2[1W Return vs Nifty]))/_xlfn.STDEV.P(Table2[1W Return vs Nifty])</f>
        <v>-1.1614025708822133</v>
      </c>
      <c r="O404">
        <v>1210.04</v>
      </c>
      <c r="P404">
        <v>1201.5473953676701</v>
      </c>
      <c r="Q404">
        <v>1055.0283349833401</v>
      </c>
      <c r="R404">
        <v>37.878548070785698</v>
      </c>
      <c r="S404" s="1">
        <f>(Table2[[#This Row],[Close Price]]-Table2[[#This Row],[20D EMA]])/Table2[[#This Row],[20D EMA]]</f>
        <v>-3.8916068890284553E-2</v>
      </c>
      <c r="T404" s="1">
        <f>(Table2[[#This Row],[Close Price]]-Table2[[#This Row],[50D EMA]])/Table2[[#This Row],[50D EMA]]</f>
        <v>-3.2123073560372847E-2</v>
      </c>
      <c r="U404" s="1">
        <f>(Table2[[#This Row],[Close Price]]-Table2[[#This Row],[200D EMA]])/Table2[[#This Row],[200D EMA]]</f>
        <v>0.10229266972091718</v>
      </c>
      <c r="V404">
        <v>1.24938875909706</v>
      </c>
      <c r="W404">
        <v>1151</v>
      </c>
      <c r="X404">
        <v>1210.4000000000001</v>
      </c>
      <c r="Y404">
        <v>1151</v>
      </c>
      <c r="Z404">
        <v>1210.4000000000001</v>
      </c>
      <c r="AA404">
        <v>1127.3</v>
      </c>
      <c r="AB404">
        <v>1395</v>
      </c>
      <c r="AC404" s="1">
        <f>(Table2[[#This Row],[Close Price]]/Table2[[#This Row],[Day Low]])-1</f>
        <v>1.0382276281494462E-2</v>
      </c>
      <c r="AD404" s="1">
        <f>(Table2[[#This Row],[Day High]]/Table2[[#This Row],[Close Price]])-1</f>
        <v>4.0801410206801725E-2</v>
      </c>
      <c r="AE404" s="1">
        <f>(Table2[[#This Row],[Close Price]]/Table2[[#This Row],[Current Week Low]])-1</f>
        <v>1.0382276281494462E-2</v>
      </c>
      <c r="AF404" s="1">
        <f>(Table2[[#This Row],[Current Week High]]/Table2[[#This Row],[Close Price]])-1</f>
        <v>4.0801410206801725E-2</v>
      </c>
      <c r="AG404" s="1">
        <f>(Table2[[#This Row],[Close Price]]/Table2[[#This Row],[Current Month Low]])-1</f>
        <v>3.1624234897542847E-2</v>
      </c>
      <c r="AH404" s="1">
        <f>(Table2[[#This Row],[Current Month High]]/Table2[[#This Row],[Close Price]])-1</f>
        <v>0.19953566361408481</v>
      </c>
      <c r="AI404">
        <v>19.953566361408399</v>
      </c>
      <c r="AJ404">
        <v>67.090517241379303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-7.0000000000000007E-2</v>
      </c>
      <c r="AM404" t="s">
        <v>3191</v>
      </c>
      <c r="AN404">
        <v>-2.5</v>
      </c>
      <c r="AO404" t="s">
        <v>3191</v>
      </c>
      <c r="AP404">
        <v>3.4998025236053998E-2</v>
      </c>
      <c r="AQ404">
        <f>(Table2[[#This Row],[Sharpe Ratio]]-AVERAGE(Table2[Sharpe Ratio]))/_xlfn.STDEV.P(Table2[Sharpe Ratio])</f>
        <v>-0.34777956382944347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-1.5394061958779341</v>
      </c>
      <c r="AS404">
        <f>_xlfn.RANK.AVG(Table2[[#This Row],[1Y Return vs Nifty Z-Score]],Table2[1Y Return vs Nifty Z-Score])</f>
        <v>286</v>
      </c>
      <c r="AT404">
        <f>_xlfn.RANK.AVG(Table2[[#This Row],[6M Return vs Nifty Z-Score]],Table2[6M Return vs Nifty Z-Score])</f>
        <v>460</v>
      </c>
      <c r="AU404">
        <f>_xlfn.RANK.AVG(Table2[[#This Row],[Sharpe Ratio Z-Score]],Table2[Sharpe Ratio Z-Score])</f>
        <v>425</v>
      </c>
      <c r="AV404">
        <f>(Table2[[#This Row],[Rank 1Y]]+Table2[[#This Row],[Rank 6M]]+Table2[[#This Row],[Rank Sharpe]])/3</f>
        <v>390.33333333333331</v>
      </c>
    </row>
    <row r="405" spans="1:48" x14ac:dyDescent="0.3">
      <c r="A405" t="s">
        <v>769</v>
      </c>
      <c r="B405" t="s">
        <v>770</v>
      </c>
      <c r="C405" t="s">
        <v>3144</v>
      </c>
      <c r="D405" t="s">
        <v>249</v>
      </c>
      <c r="E405">
        <v>21462.966610415999</v>
      </c>
      <c r="F405">
        <v>216.99</v>
      </c>
      <c r="G405">
        <v>30.4909034530897</v>
      </c>
      <c r="H405">
        <f>(Table2[[#This Row],[1Y Return vs Nifty]]-AVERAGE(Table2[1Y Return vs Nifty]))/_xlfn.STDEV.P(Table2[1Y Return vs Nifty])</f>
        <v>3.9154550000693851E-2</v>
      </c>
      <c r="I405">
        <v>-7.9853712178766001</v>
      </c>
      <c r="J405">
        <f>(Table2[[#This Row],[1M Return vs Nifty]]-AVERAGE(Table2[1M Return vs Nifty]))/_xlfn.STDEV.P(Table2[1M Return vs Nifty])</f>
        <v>-1.0758807773551007</v>
      </c>
      <c r="K405">
        <v>-7.6467729042294001</v>
      </c>
      <c r="L405">
        <f>(Table2[[#This Row],[6M Return vs Nifty]]-AVERAGE(Table2[6M Return vs Nifty]))/_xlfn.STDEV.P(Table2[6M Return vs Nifty])</f>
        <v>-0.45095715079657545</v>
      </c>
      <c r="M405">
        <v>-1.4911680533017999</v>
      </c>
      <c r="N405">
        <f>(Table2[[#This Row],[1W Return vs Nifty]]-AVERAGE(Table2[1W Return vs Nifty]))/_xlfn.STDEV.P(Table2[1W Return vs Nifty])</f>
        <v>-0.3353996164435758</v>
      </c>
      <c r="O405">
        <v>232.15</v>
      </c>
      <c r="P405">
        <v>240.799481005774</v>
      </c>
      <c r="Q405">
        <v>217.63508075469801</v>
      </c>
      <c r="R405">
        <v>25.0619004769481</v>
      </c>
      <c r="S405" s="1">
        <f>(Table2[[#This Row],[Close Price]]-Table2[[#This Row],[20D EMA]])/Table2[[#This Row],[20D EMA]]</f>
        <v>-6.5302606073659258E-2</v>
      </c>
      <c r="T405" s="1">
        <f>(Table2[[#This Row],[Close Price]]-Table2[[#This Row],[50D EMA]])/Table2[[#This Row],[50D EMA]]</f>
        <v>-9.8876795358222039E-2</v>
      </c>
      <c r="U405" s="1">
        <f>(Table2[[#This Row],[Close Price]]-Table2[[#This Row],[200D EMA]])/Table2[[#This Row],[200D EMA]]</f>
        <v>-2.9640476731096813E-3</v>
      </c>
      <c r="V405">
        <v>0.48519759821455399</v>
      </c>
      <c r="W405">
        <v>216</v>
      </c>
      <c r="X405">
        <v>223.68</v>
      </c>
      <c r="Y405">
        <v>216</v>
      </c>
      <c r="Z405">
        <v>223.68</v>
      </c>
      <c r="AA405">
        <v>216</v>
      </c>
      <c r="AB405">
        <v>247.48</v>
      </c>
      <c r="AC405" s="1">
        <f>(Table2[[#This Row],[Close Price]]/Table2[[#This Row],[Day Low]])-1</f>
        <v>4.5833333333333837E-3</v>
      </c>
      <c r="AD405" s="1">
        <f>(Table2[[#This Row],[Day High]]/Table2[[#This Row],[Close Price]])-1</f>
        <v>3.0830913866998433E-2</v>
      </c>
      <c r="AE405" s="1">
        <f>(Table2[[#This Row],[Close Price]]/Table2[[#This Row],[Current Week Low]])-1</f>
        <v>4.5833333333333837E-3</v>
      </c>
      <c r="AF405" s="1">
        <f>(Table2[[#This Row],[Current Week High]]/Table2[[#This Row],[Close Price]])-1</f>
        <v>3.0830913866998433E-2</v>
      </c>
      <c r="AG405" s="1">
        <f>(Table2[[#This Row],[Close Price]]/Table2[[#This Row],[Current Month Low]])-1</f>
        <v>4.5833333333333837E-3</v>
      </c>
      <c r="AH405" s="1">
        <f>(Table2[[#This Row],[Current Month High]]/Table2[[#This Row],[Close Price]])-1</f>
        <v>0.14051338771371946</v>
      </c>
      <c r="AI405">
        <v>31.0659477395271</v>
      </c>
      <c r="AJ405">
        <v>63.889728096676698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-0.11</v>
      </c>
      <c r="AM405" t="s">
        <v>3191</v>
      </c>
      <c r="AN405">
        <v>-7.97</v>
      </c>
      <c r="AO405" t="s">
        <v>3191</v>
      </c>
      <c r="AP405">
        <v>4.1601091534594001E-2</v>
      </c>
      <c r="AQ405">
        <f>(Table2[[#This Row],[Sharpe Ratio]]-AVERAGE(Table2[Sharpe Ratio]))/_xlfn.STDEV.P(Table2[Sharpe Ratio])</f>
        <v>-0.27078375972708163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284</v>
      </c>
      <c r="AT405">
        <f>_xlfn.RANK.AVG(Table2[[#This Row],[6M Return vs Nifty Z-Score]],Table2[6M Return vs Nifty Z-Score])</f>
        <v>475</v>
      </c>
      <c r="AU405">
        <f>_xlfn.RANK.AVG(Table2[[#This Row],[Sharpe Ratio Z-Score]],Table2[Sharpe Ratio Z-Score])</f>
        <v>413</v>
      </c>
      <c r="AV405">
        <f>(Table2[[#This Row],[Rank 1Y]]+Table2[[#This Row],[Rank 6M]]+Table2[[#This Row],[Rank Sharpe]])/3</f>
        <v>390.66666666666669</v>
      </c>
    </row>
    <row r="406" spans="1:48" x14ac:dyDescent="0.3">
      <c r="A406" t="s">
        <v>1134</v>
      </c>
      <c r="B406" t="s">
        <v>1135</v>
      </c>
      <c r="C406" t="s">
        <v>3152</v>
      </c>
      <c r="D406" t="s">
        <v>403</v>
      </c>
      <c r="E406">
        <v>10927.91867676</v>
      </c>
      <c r="F406">
        <v>398.8</v>
      </c>
      <c r="G406">
        <v>6.93052949008983</v>
      </c>
      <c r="H406">
        <f>(Table2[[#This Row],[1Y Return vs Nifty]]-AVERAGE(Table2[1Y Return vs Nifty]))/_xlfn.STDEV.P(Table2[1Y Return vs Nifty])</f>
        <v>-0.34996563929488667</v>
      </c>
      <c r="I406">
        <v>-3.1825275727643798</v>
      </c>
      <c r="J406">
        <f>(Table2[[#This Row],[1M Return vs Nifty]]-AVERAGE(Table2[1M Return vs Nifty]))/_xlfn.STDEV.P(Table2[1M Return vs Nifty])</f>
        <v>-0.52849435966511815</v>
      </c>
      <c r="K406">
        <v>-15.238353931791501</v>
      </c>
      <c r="L406">
        <f>(Table2[[#This Row],[6M Return vs Nifty]]-AVERAGE(Table2[6M Return vs Nifty]))/_xlfn.STDEV.P(Table2[6M Return vs Nifty])</f>
        <v>-0.70159728149000822</v>
      </c>
      <c r="M406">
        <v>0.29190006905204802</v>
      </c>
      <c r="N406">
        <f>(Table2[[#This Row],[1W Return vs Nifty]]-AVERAGE(Table2[1W Return vs Nifty]))/_xlfn.STDEV.P(Table2[1W Return vs Nifty])</f>
        <v>6.1216294283593566E-3</v>
      </c>
      <c r="O406">
        <v>408.11</v>
      </c>
      <c r="P406">
        <v>414.25803134584299</v>
      </c>
      <c r="Q406">
        <v>403.47432607687398</v>
      </c>
      <c r="R406">
        <v>39.699003049288997</v>
      </c>
      <c r="S406" s="1">
        <f>(Table2[[#This Row],[Close Price]]-Table2[[#This Row],[20D EMA]])/Table2[[#This Row],[20D EMA]]</f>
        <v>-2.2812477028252193E-2</v>
      </c>
      <c r="T406" s="1">
        <f>(Table2[[#This Row],[Close Price]]-Table2[[#This Row],[50D EMA]])/Table2[[#This Row],[50D EMA]]</f>
        <v>-3.7314982875824701E-2</v>
      </c>
      <c r="U406" s="1">
        <f>(Table2[[#This Row],[Close Price]]-Table2[[#This Row],[200D EMA]])/Table2[[#This Row],[200D EMA]]</f>
        <v>-1.1585188386889747E-2</v>
      </c>
      <c r="V406">
        <v>0.57907777709152297</v>
      </c>
      <c r="W406">
        <v>396.15</v>
      </c>
      <c r="X406">
        <v>414.5</v>
      </c>
      <c r="Y406">
        <v>396.15</v>
      </c>
      <c r="Z406">
        <v>414.5</v>
      </c>
      <c r="AA406">
        <v>384.7</v>
      </c>
      <c r="AB406">
        <v>433.2</v>
      </c>
      <c r="AC406" s="1">
        <f>(Table2[[#This Row],[Close Price]]/Table2[[#This Row],[Day Low]])-1</f>
        <v>6.689385333838338E-3</v>
      </c>
      <c r="AD406" s="1">
        <f>(Table2[[#This Row],[Day High]]/Table2[[#This Row],[Close Price]])-1</f>
        <v>3.9368104312938801E-2</v>
      </c>
      <c r="AE406" s="1">
        <f>(Table2[[#This Row],[Close Price]]/Table2[[#This Row],[Current Week Low]])-1</f>
        <v>6.689385333838338E-3</v>
      </c>
      <c r="AF406" s="1">
        <f>(Table2[[#This Row],[Current Week High]]/Table2[[#This Row],[Close Price]])-1</f>
        <v>3.9368104312938801E-2</v>
      </c>
      <c r="AG406" s="1">
        <f>(Table2[[#This Row],[Close Price]]/Table2[[#This Row],[Current Month Low]])-1</f>
        <v>3.6651936573953714E-2</v>
      </c>
      <c r="AH406" s="1">
        <f>(Table2[[#This Row],[Current Month High]]/Table2[[#This Row],[Close Price]])-1</f>
        <v>8.6258776328986819E-2</v>
      </c>
      <c r="AI406">
        <v>38.904212637913702</v>
      </c>
      <c r="AJ406">
        <v>43.067264573990997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-0.04</v>
      </c>
      <c r="AM406" t="s">
        <v>3191</v>
      </c>
      <c r="AN406">
        <v>-3.95</v>
      </c>
      <c r="AO406" t="s">
        <v>3191</v>
      </c>
      <c r="AP406">
        <v>0.11016845048955</v>
      </c>
      <c r="AQ406">
        <f>(Table2[[#This Row],[Sharpe Ratio]]-AVERAGE(Table2[Sharpe Ratio]))/_xlfn.STDEV.P(Table2[Sharpe Ratio])</f>
        <v>0.52875371259535175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416</v>
      </c>
      <c r="AT406">
        <f>_xlfn.RANK.AVG(Table2[[#This Row],[6M Return vs Nifty Z-Score]],Table2[6M Return vs Nifty Z-Score])</f>
        <v>553</v>
      </c>
      <c r="AU406">
        <f>_xlfn.RANK.AVG(Table2[[#This Row],[Sharpe Ratio Z-Score]],Table2[Sharpe Ratio Z-Score])</f>
        <v>204</v>
      </c>
      <c r="AV406">
        <f>(Table2[[#This Row],[Rank 1Y]]+Table2[[#This Row],[Rank 6M]]+Table2[[#This Row],[Rank Sharpe]])/3</f>
        <v>391</v>
      </c>
    </row>
    <row r="407" spans="1:48" x14ac:dyDescent="0.3">
      <c r="A407" t="s">
        <v>1412</v>
      </c>
      <c r="B407" t="s">
        <v>1413</v>
      </c>
      <c r="C407" t="s">
        <v>3158</v>
      </c>
      <c r="D407" t="s">
        <v>300</v>
      </c>
      <c r="E407">
        <v>7794.6251693579998</v>
      </c>
      <c r="F407">
        <v>202.59</v>
      </c>
      <c r="G407">
        <v>-0.14688760181240901</v>
      </c>
      <c r="H407">
        <f>(Table2[[#This Row],[1Y Return vs Nifty]]-AVERAGE(Table2[1Y Return vs Nifty]))/_xlfn.STDEV.P(Table2[1Y Return vs Nifty])</f>
        <v>-0.46685537469763166</v>
      </c>
      <c r="I407">
        <v>2.4558051145627098</v>
      </c>
      <c r="J407">
        <f>(Table2[[#This Row],[1M Return vs Nifty]]-AVERAGE(Table2[1M Return vs Nifty]))/_xlfn.STDEV.P(Table2[1M Return vs Nifty])</f>
        <v>0.11411384487246559</v>
      </c>
      <c r="K407">
        <v>-12.3897809359731</v>
      </c>
      <c r="L407">
        <f>(Table2[[#This Row],[6M Return vs Nifty]]-AVERAGE(Table2[6M Return vs Nifty]))/_xlfn.STDEV.P(Table2[6M Return vs Nifty])</f>
        <v>-0.60755011195186193</v>
      </c>
      <c r="M407">
        <v>-3.1120853193155198</v>
      </c>
      <c r="N407">
        <f>(Table2[[#This Row],[1W Return vs Nifty]]-AVERAGE(Table2[1W Return vs Nifty]))/_xlfn.STDEV.P(Table2[1W Return vs Nifty])</f>
        <v>-0.64586318045679625</v>
      </c>
      <c r="O407">
        <v>212.95</v>
      </c>
      <c r="P407">
        <v>215.39588956708201</v>
      </c>
      <c r="Q407">
        <v>206.534438844627</v>
      </c>
      <c r="R407">
        <v>30.206442192743999</v>
      </c>
      <c r="S407" s="1">
        <f>(Table2[[#This Row],[Close Price]]-Table2[[#This Row],[20D EMA]])/Table2[[#This Row],[20D EMA]]</f>
        <v>-4.8649917821084694E-2</v>
      </c>
      <c r="T407" s="1">
        <f>(Table2[[#This Row],[Close Price]]-Table2[[#This Row],[50D EMA]])/Table2[[#This Row],[50D EMA]]</f>
        <v>-5.9452803824716405E-2</v>
      </c>
      <c r="U407" s="1">
        <f>(Table2[[#This Row],[Close Price]]-Table2[[#This Row],[200D EMA]])/Table2[[#This Row],[200D EMA]]</f>
        <v>-1.9098213676578886E-2</v>
      </c>
      <c r="V407">
        <v>0.40504660896123601</v>
      </c>
      <c r="W407">
        <v>200</v>
      </c>
      <c r="X407">
        <v>211.52</v>
      </c>
      <c r="Y407">
        <v>200</v>
      </c>
      <c r="Z407">
        <v>211.52</v>
      </c>
      <c r="AA407">
        <v>200</v>
      </c>
      <c r="AB407">
        <v>225.5</v>
      </c>
      <c r="AC407" s="1">
        <f>(Table2[[#This Row],[Close Price]]/Table2[[#This Row],[Day Low]])-1</f>
        <v>1.2950000000000017E-2</v>
      </c>
      <c r="AD407" s="1">
        <f>(Table2[[#This Row],[Day High]]/Table2[[#This Row],[Close Price]])-1</f>
        <v>4.4079174687793099E-2</v>
      </c>
      <c r="AE407" s="1">
        <f>(Table2[[#This Row],[Close Price]]/Table2[[#This Row],[Current Week Low]])-1</f>
        <v>1.2950000000000017E-2</v>
      </c>
      <c r="AF407" s="1">
        <f>(Table2[[#This Row],[Current Week High]]/Table2[[#This Row],[Close Price]])-1</f>
        <v>4.4079174687793099E-2</v>
      </c>
      <c r="AG407" s="1">
        <f>(Table2[[#This Row],[Close Price]]/Table2[[#This Row],[Current Month Low]])-1</f>
        <v>1.2950000000000017E-2</v>
      </c>
      <c r="AH407" s="1">
        <f>(Table2[[#This Row],[Current Month High]]/Table2[[#This Row],[Close Price]])-1</f>
        <v>0.1130855422281456</v>
      </c>
      <c r="AI407">
        <v>29.325238165753401</v>
      </c>
      <c r="AJ407">
        <v>37.256097560975597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-0.09</v>
      </c>
      <c r="AM407" t="s">
        <v>3191</v>
      </c>
      <c r="AN407">
        <v>-6.19</v>
      </c>
      <c r="AO407" t="s">
        <v>3191</v>
      </c>
      <c r="AP407">
        <v>0.118969441603097</v>
      </c>
      <c r="AQ407">
        <f>(Table2[[#This Row],[Sharpe Ratio]]-AVERAGE(Table2[Sharpe Ratio]))/_xlfn.STDEV.P(Table2[Sharpe Ratio])</f>
        <v>0.63137866849426871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470</v>
      </c>
      <c r="AT407">
        <f>_xlfn.RANK.AVG(Table2[[#This Row],[6M Return vs Nifty Z-Score]],Table2[6M Return vs Nifty Z-Score])</f>
        <v>526</v>
      </c>
      <c r="AU407">
        <f>_xlfn.RANK.AVG(Table2[[#This Row],[Sharpe Ratio Z-Score]],Table2[Sharpe Ratio Z-Score])</f>
        <v>180</v>
      </c>
      <c r="AV407">
        <f>(Table2[[#This Row],[Rank 1Y]]+Table2[[#This Row],[Rank 6M]]+Table2[[#This Row],[Rank Sharpe]])/3</f>
        <v>392</v>
      </c>
    </row>
    <row r="408" spans="1:48" x14ac:dyDescent="0.3">
      <c r="A408" t="s">
        <v>1285</v>
      </c>
      <c r="B408" t="s">
        <v>1286</v>
      </c>
      <c r="C408" t="s">
        <v>3148</v>
      </c>
      <c r="D408" t="s">
        <v>1012</v>
      </c>
      <c r="E408">
        <v>8990.1395457599992</v>
      </c>
      <c r="F408">
        <v>410.7</v>
      </c>
      <c r="G408">
        <v>-11.0009042176597</v>
      </c>
      <c r="H408">
        <f>(Table2[[#This Row],[1Y Return vs Nifty]]-AVERAGE(Table2[1Y Return vs Nifty]))/_xlfn.STDEV.P(Table2[1Y Return vs Nifty])</f>
        <v>-0.64611895543742182</v>
      </c>
      <c r="I408">
        <v>-8.7978339575333404</v>
      </c>
      <c r="J408">
        <f>(Table2[[#This Row],[1M Return vs Nifty]]-AVERAGE(Table2[1M Return vs Nifty]))/_xlfn.STDEV.P(Table2[1M Return vs Nifty])</f>
        <v>-1.1684782261643885</v>
      </c>
      <c r="K408">
        <v>2.2213217442627098</v>
      </c>
      <c r="L408">
        <f>(Table2[[#This Row],[6M Return vs Nifty]]-AVERAGE(Table2[6M Return vs Nifty]))/_xlfn.STDEV.P(Table2[6M Return vs Nifty])</f>
        <v>-0.12515669850429503</v>
      </c>
      <c r="M408">
        <v>-2.4601203972541401</v>
      </c>
      <c r="N408">
        <f>(Table2[[#This Row],[1W Return vs Nifty]]-AVERAGE(Table2[1W Return vs Nifty]))/_xlfn.STDEV.P(Table2[1W Return vs Nifty])</f>
        <v>-0.52098860631362454</v>
      </c>
      <c r="O408">
        <v>445.59</v>
      </c>
      <c r="P408">
        <v>444.90130491684698</v>
      </c>
      <c r="Q408">
        <v>395.11246987989699</v>
      </c>
      <c r="R408">
        <v>21.419998672282698</v>
      </c>
      <c r="S408" s="1">
        <f>(Table2[[#This Row],[Close Price]]-Table2[[#This Row],[20D EMA]])/Table2[[#This Row],[20D EMA]]</f>
        <v>-7.8300679997306916E-2</v>
      </c>
      <c r="T408" s="1">
        <f>(Table2[[#This Row],[Close Price]]-Table2[[#This Row],[50D EMA]])/Table2[[#This Row],[50D EMA]]</f>
        <v>-7.687391459379804E-2</v>
      </c>
      <c r="U408" s="1">
        <f>(Table2[[#This Row],[Close Price]]-Table2[[#This Row],[200D EMA]])/Table2[[#This Row],[200D EMA]]</f>
        <v>3.94508685712733E-2</v>
      </c>
      <c r="V408">
        <v>0.42331863182921198</v>
      </c>
      <c r="W408">
        <v>409</v>
      </c>
      <c r="X408">
        <v>426.85</v>
      </c>
      <c r="Y408">
        <v>409</v>
      </c>
      <c r="Z408">
        <v>426.85</v>
      </c>
      <c r="AA408">
        <v>409</v>
      </c>
      <c r="AB408">
        <v>485.6</v>
      </c>
      <c r="AC408" s="1">
        <f>(Table2[[#This Row],[Close Price]]/Table2[[#This Row],[Day Low]])-1</f>
        <v>4.1564792176038701E-3</v>
      </c>
      <c r="AD408" s="1">
        <f>(Table2[[#This Row],[Day High]]/Table2[[#This Row],[Close Price]])-1</f>
        <v>3.9323106890674531E-2</v>
      </c>
      <c r="AE408" s="1">
        <f>(Table2[[#This Row],[Close Price]]/Table2[[#This Row],[Current Week Low]])-1</f>
        <v>4.1564792176038701E-3</v>
      </c>
      <c r="AF408" s="1">
        <f>(Table2[[#This Row],[Current Week High]]/Table2[[#This Row],[Close Price]])-1</f>
        <v>3.9323106890674531E-2</v>
      </c>
      <c r="AG408" s="1">
        <f>(Table2[[#This Row],[Close Price]]/Table2[[#This Row],[Current Month Low]])-1</f>
        <v>4.1564792176038701E-3</v>
      </c>
      <c r="AH408" s="1">
        <f>(Table2[[#This Row],[Current Month High]]/Table2[[#This Row],[Close Price]])-1</f>
        <v>0.18237156074993921</v>
      </c>
      <c r="AI408">
        <v>26.126126126126099</v>
      </c>
      <c r="AJ408">
        <v>53.532710280373799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3192</v>
      </c>
      <c r="AN408">
        <v>-13.21</v>
      </c>
      <c r="AO408" t="s">
        <v>3191</v>
      </c>
      <c r="AP408">
        <v>8.4895133740206005E-2</v>
      </c>
      <c r="AQ408">
        <f>(Table2[[#This Row],[Sharpe Ratio]]-AVERAGE(Table2[Sharpe Ratio]))/_xlfn.STDEV.P(Table2[Sharpe Ratio])</f>
        <v>0.23405133381116541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-2.2266911526085646</v>
      </c>
      <c r="AS408">
        <f>_xlfn.RANK.AVG(Table2[[#This Row],[1Y Return vs Nifty Z-Score]],Table2[1Y Return vs Nifty Z-Score])</f>
        <v>536</v>
      </c>
      <c r="AT408">
        <f>_xlfn.RANK.AVG(Table2[[#This Row],[6M Return vs Nifty Z-Score]],Table2[6M Return vs Nifty Z-Score])</f>
        <v>360</v>
      </c>
      <c r="AU408">
        <f>_xlfn.RANK.AVG(Table2[[#This Row],[Sharpe Ratio Z-Score]],Table2[Sharpe Ratio Z-Score])</f>
        <v>281</v>
      </c>
      <c r="AV408">
        <f>(Table2[[#This Row],[Rank 1Y]]+Table2[[#This Row],[Rank 6M]]+Table2[[#This Row],[Rank Sharpe]])/3</f>
        <v>392.33333333333331</v>
      </c>
    </row>
    <row r="409" spans="1:48" x14ac:dyDescent="0.3">
      <c r="A409" t="s">
        <v>696</v>
      </c>
      <c r="B409" t="s">
        <v>697</v>
      </c>
      <c r="C409" t="s">
        <v>3150</v>
      </c>
      <c r="D409" t="s">
        <v>263</v>
      </c>
      <c r="E409">
        <v>25893.19796415</v>
      </c>
      <c r="F409">
        <v>1274.9000000000001</v>
      </c>
      <c r="G409">
        <v>-1.4463196084344401</v>
      </c>
      <c r="H409">
        <f>(Table2[[#This Row],[1Y Return vs Nifty]]-AVERAGE(Table2[1Y Return vs Nifty]))/_xlfn.STDEV.P(Table2[1Y Return vs Nifty])</f>
        <v>-0.48831663117800717</v>
      </c>
      <c r="I409">
        <v>5.0481043121111604</v>
      </c>
      <c r="J409">
        <f>(Table2[[#This Row],[1M Return vs Nifty]]-AVERAGE(Table2[1M Return vs Nifty]))/_xlfn.STDEV.P(Table2[1M Return vs Nifty])</f>
        <v>0.40956159961475169</v>
      </c>
      <c r="K409">
        <v>-10.352552947299801</v>
      </c>
      <c r="L409">
        <f>(Table2[[#This Row],[6M Return vs Nifty]]-AVERAGE(Table2[6M Return vs Nifty]))/_xlfn.STDEV.P(Table2[6M Return vs Nifty])</f>
        <v>-0.54028993419974902</v>
      </c>
      <c r="M409">
        <v>4.7521225308357904</v>
      </c>
      <c r="N409">
        <f>(Table2[[#This Row],[1W Return vs Nifty]]-AVERAGE(Table2[1W Return vs Nifty]))/_xlfn.STDEV.P(Table2[1W Return vs Nifty])</f>
        <v>0.8604135731391247</v>
      </c>
      <c r="O409">
        <v>1257.8599999999999</v>
      </c>
      <c r="P409">
        <v>1256.3114785105099</v>
      </c>
      <c r="Q409">
        <v>1223.02777869239</v>
      </c>
      <c r="R409">
        <v>60.480662843027901</v>
      </c>
      <c r="S409" s="1">
        <f>(Table2[[#This Row],[Close Price]]-Table2[[#This Row],[20D EMA]])/Table2[[#This Row],[20D EMA]]</f>
        <v>1.3546817610863047E-2</v>
      </c>
      <c r="T409" s="1">
        <f>(Table2[[#This Row],[Close Price]]-Table2[[#This Row],[50D EMA]])/Table2[[#This Row],[50D EMA]]</f>
        <v>1.4796108932737631E-2</v>
      </c>
      <c r="U409" s="1">
        <f>(Table2[[#This Row],[Close Price]]-Table2[[#This Row],[200D EMA]])/Table2[[#This Row],[200D EMA]]</f>
        <v>4.241295431823279E-2</v>
      </c>
      <c r="V409">
        <v>0.672185228297416</v>
      </c>
      <c r="W409">
        <v>1262.2</v>
      </c>
      <c r="X409">
        <v>1286.2</v>
      </c>
      <c r="Y409">
        <v>1262.2</v>
      </c>
      <c r="Z409">
        <v>1286.2</v>
      </c>
      <c r="AA409">
        <v>1189.3</v>
      </c>
      <c r="AB409">
        <v>1297.5</v>
      </c>
      <c r="AC409" s="1">
        <f>(Table2[[#This Row],[Close Price]]/Table2[[#This Row],[Day Low]])-1</f>
        <v>1.0061796862620875E-2</v>
      </c>
      <c r="AD409" s="1">
        <f>(Table2[[#This Row],[Day High]]/Table2[[#This Row],[Close Price]])-1</f>
        <v>8.8634402698251069E-3</v>
      </c>
      <c r="AE409" s="1">
        <f>(Table2[[#This Row],[Close Price]]/Table2[[#This Row],[Current Week Low]])-1</f>
        <v>1.0061796862620875E-2</v>
      </c>
      <c r="AF409" s="1">
        <f>(Table2[[#This Row],[Current Week High]]/Table2[[#This Row],[Close Price]])-1</f>
        <v>8.8634402698251069E-3</v>
      </c>
      <c r="AG409" s="1">
        <f>(Table2[[#This Row],[Close Price]]/Table2[[#This Row],[Current Month Low]])-1</f>
        <v>7.1975111410073289E-2</v>
      </c>
      <c r="AH409" s="1">
        <f>(Table2[[#This Row],[Current Month High]]/Table2[[#This Row],[Close Price]])-1</f>
        <v>1.7726880539649992E-2</v>
      </c>
      <c r="AI409">
        <v>13.334379166993401</v>
      </c>
      <c r="AJ409">
        <v>30.098474411959799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-0.04</v>
      </c>
      <c r="AM409" t="s">
        <v>3191</v>
      </c>
      <c r="AN409">
        <v>3.56</v>
      </c>
      <c r="AO409" t="s">
        <v>3192</v>
      </c>
      <c r="AP409">
        <v>0.111278318151227</v>
      </c>
      <c r="AQ409">
        <f>(Table2[[#This Row],[Sharpe Ratio]]-AVERAGE(Table2[Sharpe Ratio]))/_xlfn.STDEV.P(Table2[Sharpe Ratio])</f>
        <v>0.54169545044779832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0.78306405782391852</v>
      </c>
      <c r="AS409">
        <f>_xlfn.RANK.AVG(Table2[[#This Row],[1Y Return vs Nifty Z-Score]],Table2[1Y Return vs Nifty Z-Score])</f>
        <v>476</v>
      </c>
      <c r="AT409">
        <f>_xlfn.RANK.AVG(Table2[[#This Row],[6M Return vs Nifty Z-Score]],Table2[6M Return vs Nifty Z-Score])</f>
        <v>501</v>
      </c>
      <c r="AU409">
        <f>_xlfn.RANK.AVG(Table2[[#This Row],[Sharpe Ratio Z-Score]],Table2[Sharpe Ratio Z-Score])</f>
        <v>201</v>
      </c>
      <c r="AV409">
        <f>(Table2[[#This Row],[Rank 1Y]]+Table2[[#This Row],[Rank 6M]]+Table2[[#This Row],[Rank Sharpe]])/3</f>
        <v>392.66666666666669</v>
      </c>
    </row>
    <row r="410" spans="1:48" x14ac:dyDescent="0.3">
      <c r="A410" t="s">
        <v>362</v>
      </c>
      <c r="B410" t="s">
        <v>363</v>
      </c>
      <c r="C410" t="s">
        <v>3160</v>
      </c>
      <c r="D410" t="s">
        <v>168</v>
      </c>
      <c r="E410">
        <v>66749.93676954</v>
      </c>
      <c r="F410">
        <v>4400.1000000000004</v>
      </c>
      <c r="G410">
        <v>2.38151097106809</v>
      </c>
      <c r="H410">
        <f>(Table2[[#This Row],[1Y Return vs Nifty]]-AVERAGE(Table2[1Y Return vs Nifty]))/_xlfn.STDEV.P(Table2[1Y Return vs Nifty])</f>
        <v>-0.42509666013567216</v>
      </c>
      <c r="I410">
        <v>4.5303782714611803E-5</v>
      </c>
      <c r="J410">
        <f>(Table2[[#This Row],[1M Return vs Nifty]]-AVERAGE(Table2[1M Return vs Nifty]))/_xlfn.STDEV.P(Table2[1M Return vs Nifty])</f>
        <v>-0.16577233607742084</v>
      </c>
      <c r="K410">
        <v>6.5365857253765203</v>
      </c>
      <c r="L410">
        <f>(Table2[[#This Row],[6M Return vs Nifty]]-AVERAGE(Table2[6M Return vs Nifty]))/_xlfn.STDEV.P(Table2[6M Return vs Nifty])</f>
        <v>1.7314062760879528E-2</v>
      </c>
      <c r="M410">
        <v>1.7600028765397999</v>
      </c>
      <c r="N410">
        <f>(Table2[[#This Row],[1W Return vs Nifty]]-AVERAGE(Table2[1W Return vs Nifty]))/_xlfn.STDEV.P(Table2[1W Return vs Nifty])</f>
        <v>0.28731576530882957</v>
      </c>
      <c r="O410">
        <v>4558.58</v>
      </c>
      <c r="P410">
        <v>4487.4764853254301</v>
      </c>
      <c r="Q410">
        <v>4044.3214590278999</v>
      </c>
      <c r="R410">
        <v>34.149398169343399</v>
      </c>
      <c r="S410" s="1">
        <f>(Table2[[#This Row],[Close Price]]-Table2[[#This Row],[20D EMA]])/Table2[[#This Row],[20D EMA]]</f>
        <v>-3.4765211973904059E-2</v>
      </c>
      <c r="T410" s="1">
        <f>(Table2[[#This Row],[Close Price]]-Table2[[#This Row],[50D EMA]])/Table2[[#This Row],[50D EMA]]</f>
        <v>-1.9471185110643139E-2</v>
      </c>
      <c r="U410" s="1">
        <f>(Table2[[#This Row],[Close Price]]-Table2[[#This Row],[200D EMA]])/Table2[[#This Row],[200D EMA]]</f>
        <v>8.7969896699956196E-2</v>
      </c>
      <c r="V410">
        <v>0.499636204274021</v>
      </c>
      <c r="W410">
        <v>4366.05</v>
      </c>
      <c r="X410">
        <v>4635.1000000000004</v>
      </c>
      <c r="Y410">
        <v>4366.05</v>
      </c>
      <c r="Z410">
        <v>4635.1000000000004</v>
      </c>
      <c r="AA410">
        <v>4366.05</v>
      </c>
      <c r="AB410">
        <v>4759</v>
      </c>
      <c r="AC410" s="1">
        <f>(Table2[[#This Row],[Close Price]]/Table2[[#This Row],[Day Low]])-1</f>
        <v>7.7988112825093658E-3</v>
      </c>
      <c r="AD410" s="1">
        <f>(Table2[[#This Row],[Day High]]/Table2[[#This Row],[Close Price]])-1</f>
        <v>5.3407877093702316E-2</v>
      </c>
      <c r="AE410" s="1">
        <f>(Table2[[#This Row],[Close Price]]/Table2[[#This Row],[Current Week Low]])-1</f>
        <v>7.7988112825093658E-3</v>
      </c>
      <c r="AF410" s="1">
        <f>(Table2[[#This Row],[Current Week High]]/Table2[[#This Row],[Close Price]])-1</f>
        <v>5.3407877093702316E-2</v>
      </c>
      <c r="AG410" s="1">
        <f>(Table2[[#This Row],[Close Price]]/Table2[[#This Row],[Current Month Low]])-1</f>
        <v>7.7988112825093658E-3</v>
      </c>
      <c r="AH410" s="1">
        <f>(Table2[[#This Row],[Current Month High]]/Table2[[#This Row],[Close Price]])-1</f>
        <v>8.1566328037999014E-2</v>
      </c>
      <c r="AI410">
        <v>9.1804731710642908</v>
      </c>
      <c r="AJ410">
        <v>36.6490683229813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0.06</v>
      </c>
      <c r="AM410" t="s">
        <v>3192</v>
      </c>
      <c r="AN410">
        <v>-5.59</v>
      </c>
      <c r="AO410" t="s">
        <v>3191</v>
      </c>
      <c r="AP410">
        <v>3.6398430001364002E-2</v>
      </c>
      <c r="AQ410">
        <f>(Table2[[#This Row],[Sharpe Ratio]]-AVERAGE(Table2[Sharpe Ratio]))/_xlfn.STDEV.P(Table2[Sharpe Ratio])</f>
        <v>-0.33144998510059381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-0.61768915324397766</v>
      </c>
      <c r="AS410">
        <f>_xlfn.RANK.AVG(Table2[[#This Row],[1Y Return vs Nifty Z-Score]],Table2[1Y Return vs Nifty Z-Score])</f>
        <v>449</v>
      </c>
      <c r="AT410">
        <f>_xlfn.RANK.AVG(Table2[[#This Row],[6M Return vs Nifty Z-Score]],Table2[6M Return vs Nifty Z-Score])</f>
        <v>311</v>
      </c>
      <c r="AU410">
        <f>_xlfn.RANK.AVG(Table2[[#This Row],[Sharpe Ratio Z-Score]],Table2[Sharpe Ratio Z-Score])</f>
        <v>422</v>
      </c>
      <c r="AV410">
        <f>(Table2[[#This Row],[Rank 1Y]]+Table2[[#This Row],[Rank 6M]]+Table2[[#This Row],[Rank Sharpe]])/3</f>
        <v>394</v>
      </c>
    </row>
    <row r="411" spans="1:48" x14ac:dyDescent="0.3">
      <c r="A411" t="s">
        <v>544</v>
      </c>
      <c r="B411" t="s">
        <v>545</v>
      </c>
      <c r="C411" t="s">
        <v>3160</v>
      </c>
      <c r="D411" t="s">
        <v>249</v>
      </c>
      <c r="E411">
        <v>37868.845868445002</v>
      </c>
      <c r="F411">
        <v>2776.45</v>
      </c>
      <c r="G411">
        <v>10.700662857463399</v>
      </c>
      <c r="H411">
        <f>(Table2[[#This Row],[1Y Return vs Nifty]]-AVERAGE(Table2[1Y Return vs Nifty]))/_xlfn.STDEV.P(Table2[1Y Return vs Nifty])</f>
        <v>-0.28769858819094934</v>
      </c>
      <c r="I411">
        <v>3.6135544622383202</v>
      </c>
      <c r="J411">
        <f>(Table2[[#This Row],[1M Return vs Nifty]]-AVERAGE(Table2[1M Return vs Nifty]))/_xlfn.STDEV.P(Table2[1M Return vs Nifty])</f>
        <v>0.24606406329192426</v>
      </c>
      <c r="K411">
        <v>8.7244881965725902</v>
      </c>
      <c r="L411">
        <f>(Table2[[#This Row],[6M Return vs Nifty]]-AVERAGE(Table2[6M Return vs Nifty]))/_xlfn.STDEV.P(Table2[6M Return vs Nifty])</f>
        <v>8.9548839592494101E-2</v>
      </c>
      <c r="M411">
        <v>1.4314286618983001</v>
      </c>
      <c r="N411">
        <f>(Table2[[#This Row],[1W Return vs Nifty]]-AVERAGE(Table2[1W Return vs Nifty]))/_xlfn.STDEV.P(Table2[1W Return vs Nifty])</f>
        <v>0.22438206482989259</v>
      </c>
      <c r="O411">
        <v>2858.74</v>
      </c>
      <c r="P411">
        <v>2854.7698291706502</v>
      </c>
      <c r="Q411">
        <v>2600.76601585347</v>
      </c>
      <c r="R411">
        <v>38.9174798374369</v>
      </c>
      <c r="S411" s="1">
        <f>(Table2[[#This Row],[Close Price]]-Table2[[#This Row],[20D EMA]])/Table2[[#This Row],[20D EMA]]</f>
        <v>-2.8785408956393366E-2</v>
      </c>
      <c r="T411" s="1">
        <f>(Table2[[#This Row],[Close Price]]-Table2[[#This Row],[50D EMA]])/Table2[[#This Row],[50D EMA]]</f>
        <v>-2.7434726390324547E-2</v>
      </c>
      <c r="U411" s="1">
        <f>(Table2[[#This Row],[Close Price]]-Table2[[#This Row],[200D EMA]])/Table2[[#This Row],[200D EMA]]</f>
        <v>6.7550861198437034E-2</v>
      </c>
      <c r="V411">
        <v>0.884229243935714</v>
      </c>
      <c r="W411">
        <v>2769.25</v>
      </c>
      <c r="X411">
        <v>2858</v>
      </c>
      <c r="Y411">
        <v>2769.25</v>
      </c>
      <c r="Z411">
        <v>2858</v>
      </c>
      <c r="AA411">
        <v>2749.75</v>
      </c>
      <c r="AB411">
        <v>3011.15</v>
      </c>
      <c r="AC411" s="1">
        <f>(Table2[[#This Row],[Close Price]]/Table2[[#This Row],[Day Low]])-1</f>
        <v>2.5999819445696737E-3</v>
      </c>
      <c r="AD411" s="1">
        <f>(Table2[[#This Row],[Day High]]/Table2[[#This Row],[Close Price]])-1</f>
        <v>2.9372039835041219E-2</v>
      </c>
      <c r="AE411" s="1">
        <f>(Table2[[#This Row],[Close Price]]/Table2[[#This Row],[Current Week Low]])-1</f>
        <v>2.5999819445696737E-3</v>
      </c>
      <c r="AF411" s="1">
        <f>(Table2[[#This Row],[Current Week High]]/Table2[[#This Row],[Close Price]])-1</f>
        <v>2.9372039835041219E-2</v>
      </c>
      <c r="AG411" s="1">
        <f>(Table2[[#This Row],[Close Price]]/Table2[[#This Row],[Current Month Low]])-1</f>
        <v>9.7099736339667508E-3</v>
      </c>
      <c r="AH411" s="1">
        <f>(Table2[[#This Row],[Current Month High]]/Table2[[#This Row],[Close Price]])-1</f>
        <v>8.4532406490302359E-2</v>
      </c>
      <c r="AI411">
        <v>14.138558230834301</v>
      </c>
      <c r="AJ411">
        <v>44.467570309857599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-0.05</v>
      </c>
      <c r="AM411" t="s">
        <v>3191</v>
      </c>
      <c r="AN411">
        <v>-3.89</v>
      </c>
      <c r="AO411" t="s">
        <v>3191</v>
      </c>
      <c r="AP411">
        <v>6.2745192773930002E-3</v>
      </c>
      <c r="AQ411">
        <f>(Table2[[#This Row],[Sharpe Ratio]]-AVERAGE(Table2[Sharpe Ratio]))/_xlfn.STDEV.P(Table2[Sharpe Ratio])</f>
        <v>-0.68271326552725742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-0.41041688600389575</v>
      </c>
      <c r="AS411">
        <f>_xlfn.RANK.AVG(Table2[[#This Row],[1Y Return vs Nifty Z-Score]],Table2[1Y Return vs Nifty Z-Score])</f>
        <v>392</v>
      </c>
      <c r="AT411">
        <f>_xlfn.RANK.AVG(Table2[[#This Row],[6M Return vs Nifty Z-Score]],Table2[6M Return vs Nifty Z-Score])</f>
        <v>286</v>
      </c>
      <c r="AU411">
        <f>_xlfn.RANK.AVG(Table2[[#This Row],[Sharpe Ratio Z-Score]],Table2[Sharpe Ratio Z-Score])</f>
        <v>506</v>
      </c>
      <c r="AV411">
        <f>(Table2[[#This Row],[Rank 1Y]]+Table2[[#This Row],[Rank 6M]]+Table2[[#This Row],[Rank Sharpe]])/3</f>
        <v>394.66666666666669</v>
      </c>
    </row>
    <row r="412" spans="1:48" x14ac:dyDescent="0.3">
      <c r="A412" t="s">
        <v>1086</v>
      </c>
      <c r="B412" t="s">
        <v>1087</v>
      </c>
      <c r="C412" t="s">
        <v>3157</v>
      </c>
      <c r="D412" t="s">
        <v>72</v>
      </c>
      <c r="E412">
        <v>11887.5</v>
      </c>
      <c r="F412">
        <v>79.25</v>
      </c>
      <c r="G412">
        <v>4.4033909413581496</v>
      </c>
      <c r="H412">
        <f>(Table2[[#This Row],[1Y Return vs Nifty]]-AVERAGE(Table2[1Y Return vs Nifty]))/_xlfn.STDEV.P(Table2[1Y Return vs Nifty])</f>
        <v>-0.39170354345561598</v>
      </c>
      <c r="I412">
        <v>-6.5306163511763602</v>
      </c>
      <c r="J412">
        <f>(Table2[[#This Row],[1M Return vs Nifty]]-AVERAGE(Table2[1M Return vs Nifty]))/_xlfn.STDEV.P(Table2[1M Return vs Nifty])</f>
        <v>-0.9100804486455647</v>
      </c>
      <c r="K412">
        <v>-2.6586998713595098</v>
      </c>
      <c r="L412">
        <f>(Table2[[#This Row],[6M Return vs Nifty]]-AVERAGE(Table2[6M Return vs Nifty]))/_xlfn.STDEV.P(Table2[6M Return vs Nifty])</f>
        <v>-0.28627323682294298</v>
      </c>
      <c r="M412">
        <v>-2.5309313402192002</v>
      </c>
      <c r="N412">
        <f>(Table2[[#This Row],[1W Return vs Nifty]]-AVERAGE(Table2[1W Return vs Nifty]))/_xlfn.STDEV.P(Table2[1W Return vs Nifty])</f>
        <v>-0.53455143162557561</v>
      </c>
      <c r="O412">
        <v>85.92</v>
      </c>
      <c r="P412">
        <v>89.819725313148993</v>
      </c>
      <c r="Q412">
        <v>81.162784835555001</v>
      </c>
      <c r="R412">
        <v>24.344314672432901</v>
      </c>
      <c r="S412" s="1">
        <f>(Table2[[#This Row],[Close Price]]-Table2[[#This Row],[20D EMA]])/Table2[[#This Row],[20D EMA]]</f>
        <v>-7.7630353817504674E-2</v>
      </c>
      <c r="T412" s="1">
        <f>(Table2[[#This Row],[Close Price]]-Table2[[#This Row],[50D EMA]])/Table2[[#This Row],[50D EMA]]</f>
        <v>-0.11767710573928529</v>
      </c>
      <c r="U412" s="1">
        <f>(Table2[[#This Row],[Close Price]]-Table2[[#This Row],[200D EMA]])/Table2[[#This Row],[200D EMA]]</f>
        <v>-2.3567264719052215E-2</v>
      </c>
      <c r="V412">
        <v>0.14539192871061099</v>
      </c>
      <c r="W412">
        <v>78.84</v>
      </c>
      <c r="X412">
        <v>82.89</v>
      </c>
      <c r="Y412">
        <v>78.84</v>
      </c>
      <c r="Z412">
        <v>82.89</v>
      </c>
      <c r="AA412">
        <v>78.84</v>
      </c>
      <c r="AB412">
        <v>91.17</v>
      </c>
      <c r="AC412" s="1">
        <f>(Table2[[#This Row],[Close Price]]/Table2[[#This Row],[Day Low]])-1</f>
        <v>5.2004058853374335E-3</v>
      </c>
      <c r="AD412" s="1">
        <f>(Table2[[#This Row],[Day High]]/Table2[[#This Row],[Close Price]])-1</f>
        <v>4.5930599369085279E-2</v>
      </c>
      <c r="AE412" s="1">
        <f>(Table2[[#This Row],[Close Price]]/Table2[[#This Row],[Current Week Low]])-1</f>
        <v>5.2004058853374335E-3</v>
      </c>
      <c r="AF412" s="1">
        <f>(Table2[[#This Row],[Current Week High]]/Table2[[#This Row],[Close Price]])-1</f>
        <v>4.5930599369085279E-2</v>
      </c>
      <c r="AG412" s="1">
        <f>(Table2[[#This Row],[Close Price]]/Table2[[#This Row],[Current Month Low]])-1</f>
        <v>5.2004058853374335E-3</v>
      </c>
      <c r="AH412" s="1">
        <f>(Table2[[#This Row],[Current Month High]]/Table2[[#This Row],[Close Price]])-1</f>
        <v>0.15041009463722399</v>
      </c>
      <c r="AI412">
        <v>66.309148264984202</v>
      </c>
      <c r="AJ412">
        <v>59.456740442655899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-0.28999999999999998</v>
      </c>
      <c r="AM412" t="s">
        <v>3191</v>
      </c>
      <c r="AN412">
        <v>-8.58</v>
      </c>
      <c r="AO412" t="s">
        <v>3191</v>
      </c>
      <c r="AP412">
        <v>6.7359718786463005E-2</v>
      </c>
      <c r="AQ412">
        <f>(Table2[[#This Row],[Sharpe Ratio]]-AVERAGE(Table2[Sharpe Ratio]))/_xlfn.STDEV.P(Table2[Sharpe Ratio])</f>
        <v>2.9577637260435025E-2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432</v>
      </c>
      <c r="AT412">
        <f>_xlfn.RANK.AVG(Table2[[#This Row],[6M Return vs Nifty Z-Score]],Table2[6M Return vs Nifty Z-Score])</f>
        <v>422</v>
      </c>
      <c r="AU412">
        <f>_xlfn.RANK.AVG(Table2[[#This Row],[Sharpe Ratio Z-Score]],Table2[Sharpe Ratio Z-Score])</f>
        <v>330</v>
      </c>
      <c r="AV412">
        <f>(Table2[[#This Row],[Rank 1Y]]+Table2[[#This Row],[Rank 6M]]+Table2[[#This Row],[Rank Sharpe]])/3</f>
        <v>394.66666666666669</v>
      </c>
    </row>
    <row r="413" spans="1:48" x14ac:dyDescent="0.3">
      <c r="A413" t="s">
        <v>407</v>
      </c>
      <c r="B413" t="s">
        <v>408</v>
      </c>
      <c r="C413" t="s">
        <v>3145</v>
      </c>
      <c r="D413" t="s">
        <v>21</v>
      </c>
      <c r="E413">
        <v>56476.3118024</v>
      </c>
      <c r="F413">
        <v>2985.5</v>
      </c>
      <c r="G413">
        <v>13.943903608406</v>
      </c>
      <c r="H413">
        <f>(Table2[[#This Row],[1Y Return vs Nifty]]-AVERAGE(Table2[1Y Return vs Nifty]))/_xlfn.STDEV.P(Table2[1Y Return vs Nifty])</f>
        <v>-0.23413362963299794</v>
      </c>
      <c r="I413">
        <v>5.3423604110142602</v>
      </c>
      <c r="J413">
        <f>(Table2[[#This Row],[1M Return vs Nifty]]-AVERAGE(Table2[1M Return vs Nifty]))/_xlfn.STDEV.P(Table2[1M Return vs Nifty])</f>
        <v>0.44309835487138333</v>
      </c>
      <c r="K413">
        <v>21.548385173769798</v>
      </c>
      <c r="L413">
        <f>(Table2[[#This Row],[6M Return vs Nifty]]-AVERAGE(Table2[6M Return vs Nifty]))/_xlfn.STDEV.P(Table2[6M Return vs Nifty])</f>
        <v>0.51293669552057641</v>
      </c>
      <c r="M413">
        <v>8.3941799218300392</v>
      </c>
      <c r="N413">
        <f>(Table2[[#This Row],[1W Return vs Nifty]]-AVERAGE(Table2[1W Return vs Nifty]))/_xlfn.STDEV.P(Table2[1W Return vs Nifty])</f>
        <v>1.5579976766939785</v>
      </c>
      <c r="O413">
        <v>2978.35</v>
      </c>
      <c r="P413">
        <v>2945.4010360347402</v>
      </c>
      <c r="Q413">
        <v>2680.3114816222801</v>
      </c>
      <c r="R413">
        <v>51.146156619706403</v>
      </c>
      <c r="S413" s="1">
        <f>(Table2[[#This Row],[Close Price]]-Table2[[#This Row],[20D EMA]])/Table2[[#This Row],[20D EMA]]</f>
        <v>2.400658082495372E-3</v>
      </c>
      <c r="T413" s="1">
        <f>(Table2[[#This Row],[Close Price]]-Table2[[#This Row],[50D EMA]])/Table2[[#This Row],[50D EMA]]</f>
        <v>1.36140931148864E-2</v>
      </c>
      <c r="U413" s="1">
        <f>(Table2[[#This Row],[Close Price]]-Table2[[#This Row],[200D EMA]])/Table2[[#This Row],[200D EMA]]</f>
        <v>0.11386307914966737</v>
      </c>
      <c r="V413">
        <v>1.40794806178138</v>
      </c>
      <c r="W413">
        <v>2977.7</v>
      </c>
      <c r="X413">
        <v>3136.75</v>
      </c>
      <c r="Y413">
        <v>2977.7</v>
      </c>
      <c r="Z413">
        <v>3136.75</v>
      </c>
      <c r="AA413">
        <v>2836.6</v>
      </c>
      <c r="AB413">
        <v>3136.75</v>
      </c>
      <c r="AC413" s="1">
        <f>(Table2[[#This Row],[Close Price]]/Table2[[#This Row],[Day Low]])-1</f>
        <v>2.6194714041039013E-3</v>
      </c>
      <c r="AD413" s="1">
        <f>(Table2[[#This Row],[Day High]]/Table2[[#This Row],[Close Price]])-1</f>
        <v>5.0661530731870741E-2</v>
      </c>
      <c r="AE413" s="1">
        <f>(Table2[[#This Row],[Close Price]]/Table2[[#This Row],[Current Week Low]])-1</f>
        <v>2.6194714041039013E-3</v>
      </c>
      <c r="AF413" s="1">
        <f>(Table2[[#This Row],[Current Week High]]/Table2[[#This Row],[Close Price]])-1</f>
        <v>5.0661530731870741E-2</v>
      </c>
      <c r="AG413" s="1">
        <f>(Table2[[#This Row],[Close Price]]/Table2[[#This Row],[Current Month Low]])-1</f>
        <v>5.2492420503419623E-2</v>
      </c>
      <c r="AH413" s="1">
        <f>(Table2[[#This Row],[Current Month High]]/Table2[[#This Row],[Close Price]])-1</f>
        <v>5.0661530731870741E-2</v>
      </c>
      <c r="AI413">
        <v>6.7760844079718598</v>
      </c>
      <c r="AJ413">
        <v>44.289787830457698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0.02</v>
      </c>
      <c r="AM413" t="s">
        <v>3192</v>
      </c>
      <c r="AN413">
        <v>2.21</v>
      </c>
      <c r="AO413" t="s">
        <v>3192</v>
      </c>
      <c r="AP413">
        <v>-4.0749869996209998E-2</v>
      </c>
      <c r="AQ413">
        <f>(Table2[[#This Row],[Sharpe Ratio]]-AVERAGE(Table2[Sharpe Ratio]))/_xlfn.STDEV.P(Table2[Sharpe Ratio])</f>
        <v>-1.2310464944915205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1.04885260296142</v>
      </c>
      <c r="AS413">
        <f>_xlfn.RANK.AVG(Table2[[#This Row],[1Y Return vs Nifty Z-Score]],Table2[1Y Return vs Nifty Z-Score])</f>
        <v>376</v>
      </c>
      <c r="AT413">
        <f>_xlfn.RANK.AVG(Table2[[#This Row],[6M Return vs Nifty Z-Score]],Table2[6M Return vs Nifty Z-Score])</f>
        <v>162</v>
      </c>
      <c r="AU413">
        <f>_xlfn.RANK.AVG(Table2[[#This Row],[Sharpe Ratio Z-Score]],Table2[Sharpe Ratio Z-Score])</f>
        <v>650</v>
      </c>
      <c r="AV413">
        <f>(Table2[[#This Row],[Rank 1Y]]+Table2[[#This Row],[Rank 6M]]+Table2[[#This Row],[Rank Sharpe]])/3</f>
        <v>396</v>
      </c>
    </row>
    <row r="414" spans="1:48" x14ac:dyDescent="0.3">
      <c r="A414" t="s">
        <v>817</v>
      </c>
      <c r="B414" t="s">
        <v>818</v>
      </c>
      <c r="C414" t="s">
        <v>3157</v>
      </c>
      <c r="D414" t="s">
        <v>446</v>
      </c>
      <c r="E414">
        <v>19578.630181420001</v>
      </c>
      <c r="F414">
        <v>8251.2999999999993</v>
      </c>
      <c r="G414">
        <v>-2.4356350910362399</v>
      </c>
      <c r="H414">
        <f>(Table2[[#This Row],[1Y Return vs Nifty]]-AVERAGE(Table2[1Y Return vs Nifty]))/_xlfn.STDEV.P(Table2[1Y Return vs Nifty])</f>
        <v>-0.50465604193895774</v>
      </c>
      <c r="I414">
        <v>5.8639724957867996</v>
      </c>
      <c r="J414">
        <f>(Table2[[#This Row],[1M Return vs Nifty]]-AVERAGE(Table2[1M Return vs Nifty]))/_xlfn.STDEV.P(Table2[1M Return vs Nifty])</f>
        <v>0.50254717136534022</v>
      </c>
      <c r="K414">
        <v>18.564719635128299</v>
      </c>
      <c r="L414">
        <f>(Table2[[#This Row],[6M Return vs Nifty]]-AVERAGE(Table2[6M Return vs Nifty]))/_xlfn.STDEV.P(Table2[6M Return vs Nifty])</f>
        <v>0.41442937302272936</v>
      </c>
      <c r="M414">
        <v>1.046341202537</v>
      </c>
      <c r="N414">
        <f>(Table2[[#This Row],[1W Return vs Nifty]]-AVERAGE(Table2[1W Return vs Nifty]))/_xlfn.STDEV.P(Table2[1W Return vs Nifty])</f>
        <v>0.15062405904090778</v>
      </c>
      <c r="O414">
        <v>8405.74</v>
      </c>
      <c r="P414">
        <v>8277.6024723518494</v>
      </c>
      <c r="Q414">
        <v>7593.46948681089</v>
      </c>
      <c r="R414">
        <v>39.594452725919197</v>
      </c>
      <c r="S414" s="1">
        <f>(Table2[[#This Row],[Close Price]]-Table2[[#This Row],[20D EMA]])/Table2[[#This Row],[20D EMA]]</f>
        <v>-1.8373159293530436E-2</v>
      </c>
      <c r="T414" s="1">
        <f>(Table2[[#This Row],[Close Price]]-Table2[[#This Row],[50D EMA]])/Table2[[#This Row],[50D EMA]]</f>
        <v>-3.1775471750067072E-3</v>
      </c>
      <c r="U414" s="1">
        <f>(Table2[[#This Row],[Close Price]]-Table2[[#This Row],[200D EMA]])/Table2[[#This Row],[200D EMA]]</f>
        <v>8.6631086663572721E-2</v>
      </c>
      <c r="V414">
        <v>0.54948128731496904</v>
      </c>
      <c r="W414">
        <v>8201</v>
      </c>
      <c r="X414">
        <v>8487.15</v>
      </c>
      <c r="Y414">
        <v>8201</v>
      </c>
      <c r="Z414">
        <v>8487.15</v>
      </c>
      <c r="AA414">
        <v>8201</v>
      </c>
      <c r="AB414">
        <v>9034.9500000000007</v>
      </c>
      <c r="AC414" s="1">
        <f>(Table2[[#This Row],[Close Price]]/Table2[[#This Row],[Day Low]])-1</f>
        <v>6.1333983660527558E-3</v>
      </c>
      <c r="AD414" s="1">
        <f>(Table2[[#This Row],[Day High]]/Table2[[#This Row],[Close Price]])-1</f>
        <v>2.8583374740949852E-2</v>
      </c>
      <c r="AE414" s="1">
        <f>(Table2[[#This Row],[Close Price]]/Table2[[#This Row],[Current Week Low]])-1</f>
        <v>6.1333983660527558E-3</v>
      </c>
      <c r="AF414" s="1">
        <f>(Table2[[#This Row],[Current Week High]]/Table2[[#This Row],[Close Price]])-1</f>
        <v>2.8583374740949852E-2</v>
      </c>
      <c r="AG414" s="1">
        <f>(Table2[[#This Row],[Close Price]]/Table2[[#This Row],[Current Month Low]])-1</f>
        <v>6.1333983660527558E-3</v>
      </c>
      <c r="AH414" s="1">
        <f>(Table2[[#This Row],[Current Month High]]/Table2[[#This Row],[Close Price]])-1</f>
        <v>9.4972913359107292E-2</v>
      </c>
      <c r="AI414">
        <v>14.9964248057882</v>
      </c>
      <c r="AJ414">
        <v>50.390041191265901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0.05</v>
      </c>
      <c r="AM414" t="s">
        <v>3192</v>
      </c>
      <c r="AN414">
        <v>-3.68</v>
      </c>
      <c r="AO414" t="s">
        <v>3191</v>
      </c>
      <c r="AP414">
        <v>1.3586350972569999E-3</v>
      </c>
      <c r="AQ414">
        <f>(Table2[[#This Row],[Sharpe Ratio]]-AVERAGE(Table2[Sharpe Ratio]))/_xlfn.STDEV.P(Table2[Sharpe Ratio])</f>
        <v>-0.74003549102230382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-0.1770909295322842</v>
      </c>
      <c r="AS414">
        <f>_xlfn.RANK.AVG(Table2[[#This Row],[1Y Return vs Nifty Z-Score]],Table2[1Y Return vs Nifty Z-Score])</f>
        <v>486</v>
      </c>
      <c r="AT414">
        <f>_xlfn.RANK.AVG(Table2[[#This Row],[6M Return vs Nifty Z-Score]],Table2[6M Return vs Nifty Z-Score])</f>
        <v>185</v>
      </c>
      <c r="AU414">
        <f>_xlfn.RANK.AVG(Table2[[#This Row],[Sharpe Ratio Z-Score]],Table2[Sharpe Ratio Z-Score])</f>
        <v>517</v>
      </c>
      <c r="AV414">
        <f>(Table2[[#This Row],[Rank 1Y]]+Table2[[#This Row],[Rank 6M]]+Table2[[#This Row],[Rank Sharpe]])/3</f>
        <v>396</v>
      </c>
    </row>
    <row r="415" spans="1:48" x14ac:dyDescent="0.3">
      <c r="A415" t="s">
        <v>1946</v>
      </c>
      <c r="B415" t="s">
        <v>1947</v>
      </c>
      <c r="C415" t="s">
        <v>3146</v>
      </c>
      <c r="D415" t="s">
        <v>526</v>
      </c>
      <c r="E415">
        <v>3592.5387088799998</v>
      </c>
      <c r="F415">
        <v>61.68</v>
      </c>
      <c r="G415">
        <v>32.987527783824603</v>
      </c>
      <c r="H415">
        <f>(Table2[[#This Row],[1Y Return vs Nifty]]-AVERAGE(Table2[1Y Return vs Nifty]))/_xlfn.STDEV.P(Table2[1Y Return vs Nifty])</f>
        <v>8.0388485153895517E-2</v>
      </c>
      <c r="I415">
        <v>29.532804704990401</v>
      </c>
      <c r="J415">
        <f>(Table2[[#This Row],[1M Return vs Nifty]]-AVERAGE(Table2[1M Return vs Nifty]))/_xlfn.STDEV.P(Table2[1M Return vs Nifty])</f>
        <v>3.2001151605057641</v>
      </c>
      <c r="K415">
        <v>8.6928000548719595</v>
      </c>
      <c r="L415">
        <f>(Table2[[#This Row],[6M Return vs Nifty]]-AVERAGE(Table2[6M Return vs Nifty]))/_xlfn.STDEV.P(Table2[6M Return vs Nifty])</f>
        <v>8.8502638551045343E-2</v>
      </c>
      <c r="M415">
        <v>0.422160538258743</v>
      </c>
      <c r="N415">
        <f>(Table2[[#This Row],[1W Return vs Nifty]]-AVERAGE(Table2[1W Return vs Nifty]))/_xlfn.STDEV.P(Table2[1W Return vs Nifty])</f>
        <v>3.1071162860994511E-2</v>
      </c>
      <c r="O415">
        <v>59.43</v>
      </c>
      <c r="P415">
        <v>56.324586732511001</v>
      </c>
      <c r="Q415">
        <v>50.086627147958197</v>
      </c>
      <c r="R415">
        <v>52.643925844532802</v>
      </c>
      <c r="S415" s="1">
        <f>(Table2[[#This Row],[Close Price]]-Table2[[#This Row],[20D EMA]])/Table2[[#This Row],[20D EMA]]</f>
        <v>3.7859666834931853E-2</v>
      </c>
      <c r="T415" s="1">
        <f>(Table2[[#This Row],[Close Price]]-Table2[[#This Row],[50D EMA]])/Table2[[#This Row],[50D EMA]]</f>
        <v>9.5081270510198185E-2</v>
      </c>
      <c r="U415" s="1">
        <f>(Table2[[#This Row],[Close Price]]-Table2[[#This Row],[200D EMA]])/Table2[[#This Row],[200D EMA]]</f>
        <v>0.23146643150464988</v>
      </c>
      <c r="V415">
        <v>2.35369063935928</v>
      </c>
      <c r="W415">
        <v>60.76</v>
      </c>
      <c r="X415">
        <v>65.88</v>
      </c>
      <c r="Y415">
        <v>60.76</v>
      </c>
      <c r="Z415">
        <v>65.88</v>
      </c>
      <c r="AA415">
        <v>47.05</v>
      </c>
      <c r="AB415">
        <v>69</v>
      </c>
      <c r="AC415" s="1">
        <f>(Table2[[#This Row],[Close Price]]/Table2[[#This Row],[Day Low]])-1</f>
        <v>1.5141540487162652E-2</v>
      </c>
      <c r="AD415" s="1">
        <f>(Table2[[#This Row],[Day High]]/Table2[[#This Row],[Close Price]])-1</f>
        <v>6.8093385214007762E-2</v>
      </c>
      <c r="AE415" s="1">
        <f>(Table2[[#This Row],[Close Price]]/Table2[[#This Row],[Current Week Low]])-1</f>
        <v>1.5141540487162652E-2</v>
      </c>
      <c r="AF415" s="1">
        <f>(Table2[[#This Row],[Current Week High]]/Table2[[#This Row],[Close Price]])-1</f>
        <v>6.8093385214007762E-2</v>
      </c>
      <c r="AG415" s="1">
        <f>(Table2[[#This Row],[Close Price]]/Table2[[#This Row],[Current Month Low]])-1</f>
        <v>0.31094580233793834</v>
      </c>
      <c r="AH415" s="1">
        <f>(Table2[[#This Row],[Current Month High]]/Table2[[#This Row],[Close Price]])-1</f>
        <v>0.11867704280155644</v>
      </c>
      <c r="AI415">
        <v>11.8677042801556</v>
      </c>
      <c r="AJ415">
        <v>85.5037593984962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</v>
      </c>
      <c r="AM415" t="s">
        <v>3192</v>
      </c>
      <c r="AN415">
        <v>20.7</v>
      </c>
      <c r="AO415" t="s">
        <v>3192</v>
      </c>
      <c r="AP415">
        <v>-3.3656672536341997E-2</v>
      </c>
      <c r="AQ415">
        <f>(Table2[[#This Row],[Sharpe Ratio]]-AVERAGE(Table2[Sharpe Ratio]))/_xlfn.STDEV.P(Table2[Sharpe Ratio])</f>
        <v>-1.1483354603466527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2.2517419867250466</v>
      </c>
      <c r="AS415">
        <f>_xlfn.RANK.AVG(Table2[[#This Row],[1Y Return vs Nifty Z-Score]],Table2[1Y Return vs Nifty Z-Score])</f>
        <v>269</v>
      </c>
      <c r="AT415">
        <f>_xlfn.RANK.AVG(Table2[[#This Row],[6M Return vs Nifty Z-Score]],Table2[6M Return vs Nifty Z-Score])</f>
        <v>288</v>
      </c>
      <c r="AU415">
        <f>_xlfn.RANK.AVG(Table2[[#This Row],[Sharpe Ratio Z-Score]],Table2[Sharpe Ratio Z-Score])</f>
        <v>632</v>
      </c>
      <c r="AV415">
        <f>(Table2[[#This Row],[Rank 1Y]]+Table2[[#This Row],[Rank 6M]]+Table2[[#This Row],[Rank Sharpe]])/3</f>
        <v>396.33333333333331</v>
      </c>
    </row>
    <row r="416" spans="1:48" x14ac:dyDescent="0.3">
      <c r="A416" t="s">
        <v>1575</v>
      </c>
      <c r="B416" t="s">
        <v>1576</v>
      </c>
      <c r="C416" t="s">
        <v>3152</v>
      </c>
      <c r="D416" t="s">
        <v>268</v>
      </c>
      <c r="E416">
        <v>6120.9592051199998</v>
      </c>
      <c r="F416">
        <v>2247.6</v>
      </c>
      <c r="G416">
        <v>-25.564255288792101</v>
      </c>
      <c r="H416">
        <f>(Table2[[#This Row],[1Y Return vs Nifty]]-AVERAGE(Table2[1Y Return vs Nifty]))/_xlfn.STDEV.P(Table2[1Y Return vs Nifty])</f>
        <v>-0.8866454400542001</v>
      </c>
      <c r="I416">
        <v>-2.7580531120334801</v>
      </c>
      <c r="J416">
        <f>(Table2[[#This Row],[1M Return vs Nifty]]-AVERAGE(Table2[1M Return vs Nifty]))/_xlfn.STDEV.P(Table2[1M Return vs Nifty])</f>
        <v>-0.48011644615614213</v>
      </c>
      <c r="K416">
        <v>9.8878242512804402</v>
      </c>
      <c r="L416">
        <f>(Table2[[#This Row],[6M Return vs Nifty]]-AVERAGE(Table2[6M Return vs Nifty]))/_xlfn.STDEV.P(Table2[6M Return vs Nifty])</f>
        <v>0.12795700512925756</v>
      </c>
      <c r="M416">
        <v>-0.98513254965726604</v>
      </c>
      <c r="N416">
        <f>(Table2[[#This Row],[1W Return vs Nifty]]-AVERAGE(Table2[1W Return vs Nifty]))/_xlfn.STDEV.P(Table2[1W Return vs Nifty])</f>
        <v>-0.2384757392829156</v>
      </c>
      <c r="O416">
        <v>2375.4</v>
      </c>
      <c r="P416">
        <v>2402.6579464163001</v>
      </c>
      <c r="Q416">
        <v>2307.9792739007999</v>
      </c>
      <c r="R416">
        <v>28.9712304818642</v>
      </c>
      <c r="S416" s="1">
        <f>(Table2[[#This Row],[Close Price]]-Table2[[#This Row],[20D EMA]])/Table2[[#This Row],[20D EMA]]</f>
        <v>-5.3801465016418359E-2</v>
      </c>
      <c r="T416" s="1">
        <f>(Table2[[#This Row],[Close Price]]-Table2[[#This Row],[50D EMA]])/Table2[[#This Row],[50D EMA]]</f>
        <v>-6.4536005488245993E-2</v>
      </c>
      <c r="U416" s="1">
        <f>(Table2[[#This Row],[Close Price]]-Table2[[#This Row],[200D EMA]])/Table2[[#This Row],[200D EMA]]</f>
        <v>-2.6161098838097769E-2</v>
      </c>
      <c r="V416">
        <v>0.53062871695853198</v>
      </c>
      <c r="W416">
        <v>2222.35</v>
      </c>
      <c r="X416">
        <v>2304.65</v>
      </c>
      <c r="Y416">
        <v>2222.35</v>
      </c>
      <c r="Z416">
        <v>2304.65</v>
      </c>
      <c r="AA416">
        <v>2222.35</v>
      </c>
      <c r="AB416">
        <v>2661</v>
      </c>
      <c r="AC416" s="1">
        <f>(Table2[[#This Row],[Close Price]]/Table2[[#This Row],[Day Low]])-1</f>
        <v>1.1361846693815014E-2</v>
      </c>
      <c r="AD416" s="1">
        <f>(Table2[[#This Row],[Day High]]/Table2[[#This Row],[Close Price]])-1</f>
        <v>2.5382630361274305E-2</v>
      </c>
      <c r="AE416" s="1">
        <f>(Table2[[#This Row],[Close Price]]/Table2[[#This Row],[Current Week Low]])-1</f>
        <v>1.1361846693815014E-2</v>
      </c>
      <c r="AF416" s="1">
        <f>(Table2[[#This Row],[Current Week High]]/Table2[[#This Row],[Close Price]])-1</f>
        <v>2.5382630361274305E-2</v>
      </c>
      <c r="AG416" s="1">
        <f>(Table2[[#This Row],[Close Price]]/Table2[[#This Row],[Current Month Low]])-1</f>
        <v>1.1361846693815014E-2</v>
      </c>
      <c r="AH416" s="1">
        <f>(Table2[[#This Row],[Current Month High]]/Table2[[#This Row],[Close Price]])-1</f>
        <v>0.18392952482648162</v>
      </c>
      <c r="AI416">
        <v>24.310375511656801</v>
      </c>
      <c r="AJ416">
        <v>30.674418604651098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-0.06</v>
      </c>
      <c r="AM416" t="s">
        <v>3191</v>
      </c>
      <c r="AN416">
        <v>-8</v>
      </c>
      <c r="AO416" t="s">
        <v>3191</v>
      </c>
      <c r="AP416">
        <v>8.0442376045480005E-2</v>
      </c>
      <c r="AQ416">
        <f>(Table2[[#This Row],[Sharpe Ratio]]-AVERAGE(Table2[Sharpe Ratio]))/_xlfn.STDEV.P(Table2[Sharpe Ratio])</f>
        <v>0.1821294472697243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626</v>
      </c>
      <c r="AT416">
        <f>_xlfn.RANK.AVG(Table2[[#This Row],[6M Return vs Nifty Z-Score]],Table2[6M Return vs Nifty Z-Score])</f>
        <v>271</v>
      </c>
      <c r="AU416">
        <f>_xlfn.RANK.AVG(Table2[[#This Row],[Sharpe Ratio Z-Score]],Table2[Sharpe Ratio Z-Score])</f>
        <v>297</v>
      </c>
      <c r="AV416">
        <f>(Table2[[#This Row],[Rank 1Y]]+Table2[[#This Row],[Rank 6M]]+Table2[[#This Row],[Rank Sharpe]])/3</f>
        <v>398</v>
      </c>
    </row>
    <row r="417" spans="1:48" x14ac:dyDescent="0.3">
      <c r="A417" t="s">
        <v>521</v>
      </c>
      <c r="B417" t="s">
        <v>522</v>
      </c>
      <c r="C417" t="s">
        <v>3150</v>
      </c>
      <c r="D417" t="s">
        <v>523</v>
      </c>
      <c r="E417">
        <v>40408.861345439997</v>
      </c>
      <c r="F417">
        <v>337.4</v>
      </c>
      <c r="G417">
        <v>22.321853493039299</v>
      </c>
      <c r="H417">
        <f>(Table2[[#This Row],[1Y Return vs Nifty]]-AVERAGE(Table2[1Y Return vs Nifty]))/_xlfn.STDEV.P(Table2[1Y Return vs Nifty])</f>
        <v>-9.5764457304193917E-2</v>
      </c>
      <c r="I417">
        <v>-2.6531201690843198</v>
      </c>
      <c r="J417">
        <f>(Table2[[#This Row],[1M Return vs Nifty]]-AVERAGE(Table2[1M Return vs Nifty]))/_xlfn.STDEV.P(Table2[1M Return vs Nifty])</f>
        <v>-0.46815710040540903</v>
      </c>
      <c r="K417">
        <v>12.539260471377499</v>
      </c>
      <c r="L417">
        <f>(Table2[[#This Row],[6M Return vs Nifty]]-AVERAGE(Table2[6M Return vs Nifty]))/_xlfn.STDEV.P(Table2[6M Return vs Nifty])</f>
        <v>0.21549559798859486</v>
      </c>
      <c r="M417">
        <v>-0.93288294760289803</v>
      </c>
      <c r="N417">
        <f>(Table2[[#This Row],[1W Return vs Nifty]]-AVERAGE(Table2[1W Return vs Nifty]))/_xlfn.STDEV.P(Table2[1W Return vs Nifty])</f>
        <v>-0.22846807386272738</v>
      </c>
      <c r="O417">
        <v>350.98</v>
      </c>
      <c r="P417">
        <v>354.40734879536899</v>
      </c>
      <c r="Q417">
        <v>323.01721768483901</v>
      </c>
      <c r="R417">
        <v>31.032540037773199</v>
      </c>
      <c r="S417" s="1">
        <f>(Table2[[#This Row],[Close Price]]-Table2[[#This Row],[20D EMA]])/Table2[[#This Row],[20D EMA]]</f>
        <v>-3.8691663342640722E-2</v>
      </c>
      <c r="T417" s="1">
        <f>(Table2[[#This Row],[Close Price]]-Table2[[#This Row],[50D EMA]])/Table2[[#This Row],[50D EMA]]</f>
        <v>-4.7988138093572302E-2</v>
      </c>
      <c r="U417" s="1">
        <f>(Table2[[#This Row],[Close Price]]-Table2[[#This Row],[200D EMA]])/Table2[[#This Row],[200D EMA]]</f>
        <v>4.4526364316573176E-2</v>
      </c>
      <c r="V417">
        <v>0.485005022888024</v>
      </c>
      <c r="W417">
        <v>335.35</v>
      </c>
      <c r="X417">
        <v>343.15</v>
      </c>
      <c r="Y417">
        <v>335.35</v>
      </c>
      <c r="Z417">
        <v>343.15</v>
      </c>
      <c r="AA417">
        <v>332.5</v>
      </c>
      <c r="AB417">
        <v>371.8</v>
      </c>
      <c r="AC417" s="1">
        <f>(Table2[[#This Row],[Close Price]]/Table2[[#This Row],[Day Low]])-1</f>
        <v>6.1130162516771502E-3</v>
      </c>
      <c r="AD417" s="1">
        <f>(Table2[[#This Row],[Day High]]/Table2[[#This Row],[Close Price]])-1</f>
        <v>1.7042086544161172E-2</v>
      </c>
      <c r="AE417" s="1">
        <f>(Table2[[#This Row],[Close Price]]/Table2[[#This Row],[Current Week Low]])-1</f>
        <v>6.1130162516771502E-3</v>
      </c>
      <c r="AF417" s="1">
        <f>(Table2[[#This Row],[Current Week High]]/Table2[[#This Row],[Close Price]])-1</f>
        <v>1.7042086544161172E-2</v>
      </c>
      <c r="AG417" s="1">
        <f>(Table2[[#This Row],[Close Price]]/Table2[[#This Row],[Current Month Low]])-1</f>
        <v>1.4736842105263159E-2</v>
      </c>
      <c r="AH417" s="1">
        <f>(Table2[[#This Row],[Current Month High]]/Table2[[#This Row],[Close Price]])-1</f>
        <v>0.10195613515115598</v>
      </c>
      <c r="AI417">
        <v>17.3088322465915</v>
      </c>
      <c r="AJ417">
        <v>55.126436781609101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</v>
      </c>
      <c r="AM417" t="s">
        <v>3191</v>
      </c>
      <c r="AN417">
        <v>-5.37</v>
      </c>
      <c r="AO417" t="s">
        <v>3191</v>
      </c>
      <c r="AP417">
        <v>-3.4844442273360997E-2</v>
      </c>
      <c r="AQ417">
        <f>(Table2[[#This Row],[Sharpe Ratio]]-AVERAGE(Table2[Sharpe Ratio]))/_xlfn.STDEV.P(Table2[Sharpe Ratio])</f>
        <v>-1.1621855841914566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319</v>
      </c>
      <c r="AT417">
        <f>_xlfn.RANK.AVG(Table2[[#This Row],[6M Return vs Nifty Z-Score]],Table2[6M Return vs Nifty Z-Score])</f>
        <v>244</v>
      </c>
      <c r="AU417">
        <f>_xlfn.RANK.AVG(Table2[[#This Row],[Sharpe Ratio Z-Score]],Table2[Sharpe Ratio Z-Score])</f>
        <v>634</v>
      </c>
      <c r="AV417">
        <f>(Table2[[#This Row],[Rank 1Y]]+Table2[[#This Row],[Rank 6M]]+Table2[[#This Row],[Rank Sharpe]])/3</f>
        <v>399</v>
      </c>
    </row>
    <row r="418" spans="1:48" x14ac:dyDescent="0.3">
      <c r="A418" t="s">
        <v>205</v>
      </c>
      <c r="B418" t="s">
        <v>206</v>
      </c>
      <c r="C418" t="s">
        <v>3150</v>
      </c>
      <c r="D418" t="s">
        <v>51</v>
      </c>
      <c r="E418">
        <v>123057.35577949999</v>
      </c>
      <c r="F418">
        <v>1523.75</v>
      </c>
      <c r="G418">
        <v>1.9116257313318401</v>
      </c>
      <c r="H418">
        <f>(Table2[[#This Row],[1Y Return vs Nifty]]-AVERAGE(Table2[1Y Return vs Nifty]))/_xlfn.STDEV.P(Table2[1Y Return vs Nifty])</f>
        <v>-0.43285722597900345</v>
      </c>
      <c r="I418">
        <v>-1.81065561793463</v>
      </c>
      <c r="J418">
        <f>(Table2[[#This Row],[1M Return vs Nifty]]-AVERAGE(Table2[1M Return vs Nifty]))/_xlfn.STDEV.P(Table2[1M Return vs Nifty])</f>
        <v>-0.37214030561469441</v>
      </c>
      <c r="K418">
        <v>0.57261447633187601</v>
      </c>
      <c r="L418">
        <f>(Table2[[#This Row],[6M Return vs Nifty]]-AVERAGE(Table2[6M Return vs Nifty]))/_xlfn.STDEV.P(Table2[6M Return vs Nifty])</f>
        <v>-0.17958965569846974</v>
      </c>
      <c r="M418">
        <v>-1.66568286414935</v>
      </c>
      <c r="N418">
        <f>(Table2[[#This Row],[1W Return vs Nifty]]-AVERAGE(Table2[1W Return vs Nifty]))/_xlfn.STDEV.P(Table2[1W Return vs Nifty])</f>
        <v>-0.36882543729504225</v>
      </c>
      <c r="O418">
        <v>1601.01</v>
      </c>
      <c r="P418">
        <v>1600.73028739339</v>
      </c>
      <c r="Q418">
        <v>1482.2694865733899</v>
      </c>
      <c r="R418">
        <v>22.090943900107199</v>
      </c>
      <c r="S418" s="1">
        <f>(Table2[[#This Row],[Close Price]]-Table2[[#This Row],[20D EMA]])/Table2[[#This Row],[20D EMA]]</f>
        <v>-4.8257037744923514E-2</v>
      </c>
      <c r="T418" s="1">
        <f>(Table2[[#This Row],[Close Price]]-Table2[[#This Row],[50D EMA]])/Table2[[#This Row],[50D EMA]]</f>
        <v>-4.809072958739586E-2</v>
      </c>
      <c r="U418" s="1">
        <f>(Table2[[#This Row],[Close Price]]-Table2[[#This Row],[200D EMA]])/Table2[[#This Row],[200D EMA]]</f>
        <v>2.798446153168942E-2</v>
      </c>
      <c r="V418">
        <v>1.1024145736406299</v>
      </c>
      <c r="W418">
        <v>1517.15</v>
      </c>
      <c r="X418">
        <v>1561.25</v>
      </c>
      <c r="Y418">
        <v>1517.15</v>
      </c>
      <c r="Z418">
        <v>1561.25</v>
      </c>
      <c r="AA418">
        <v>1517.15</v>
      </c>
      <c r="AB418">
        <v>1702.05</v>
      </c>
      <c r="AC418" s="1">
        <f>(Table2[[#This Row],[Close Price]]/Table2[[#This Row],[Day Low]])-1</f>
        <v>4.3502620044160167E-3</v>
      </c>
      <c r="AD418" s="1">
        <f>(Table2[[#This Row],[Day High]]/Table2[[#This Row],[Close Price]])-1</f>
        <v>2.4610336341263306E-2</v>
      </c>
      <c r="AE418" s="1">
        <f>(Table2[[#This Row],[Close Price]]/Table2[[#This Row],[Current Week Low]])-1</f>
        <v>4.3502620044160167E-3</v>
      </c>
      <c r="AF418" s="1">
        <f>(Table2[[#This Row],[Current Week High]]/Table2[[#This Row],[Close Price]])-1</f>
        <v>2.4610336341263306E-2</v>
      </c>
      <c r="AG418" s="1">
        <f>(Table2[[#This Row],[Close Price]]/Table2[[#This Row],[Current Month Low]])-1</f>
        <v>4.3502620044160167E-3</v>
      </c>
      <c r="AH418" s="1">
        <f>(Table2[[#This Row],[Current Month High]]/Table2[[#This Row],[Close Price]])-1</f>
        <v>0.1170139458572601</v>
      </c>
      <c r="AI418">
        <v>11.701394585726</v>
      </c>
      <c r="AJ418">
        <v>34.606890459363903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-7.0000000000000007E-2</v>
      </c>
      <c r="AM418" t="s">
        <v>3191</v>
      </c>
      <c r="AN418">
        <v>-8.02</v>
      </c>
      <c r="AO418" t="s">
        <v>3191</v>
      </c>
      <c r="AP418">
        <v>5.4198684769661998E-2</v>
      </c>
      <c r="AQ418">
        <f>(Table2[[#This Row],[Sharpe Ratio]]-AVERAGE(Table2[Sharpe Ratio]))/_xlfn.STDEV.P(Table2[Sharpe Ratio])</f>
        <v>-0.12388809382970876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-1.4773007184169185</v>
      </c>
      <c r="AS418">
        <f>_xlfn.RANK.AVG(Table2[[#This Row],[1Y Return vs Nifty Z-Score]],Table2[1Y Return vs Nifty Z-Score])</f>
        <v>451</v>
      </c>
      <c r="AT418">
        <f>_xlfn.RANK.AVG(Table2[[#This Row],[6M Return vs Nifty Z-Score]],Table2[6M Return vs Nifty Z-Score])</f>
        <v>384</v>
      </c>
      <c r="AU418">
        <f>_xlfn.RANK.AVG(Table2[[#This Row],[Sharpe Ratio Z-Score]],Table2[Sharpe Ratio Z-Score])</f>
        <v>364</v>
      </c>
      <c r="AV418">
        <f>(Table2[[#This Row],[Rank 1Y]]+Table2[[#This Row],[Rank 6M]]+Table2[[#This Row],[Rank Sharpe]])/3</f>
        <v>399.66666666666669</v>
      </c>
    </row>
    <row r="419" spans="1:48" x14ac:dyDescent="0.3">
      <c r="A419" t="s">
        <v>694</v>
      </c>
      <c r="B419" t="s">
        <v>695</v>
      </c>
      <c r="C419" t="s">
        <v>3156</v>
      </c>
      <c r="D419" t="s">
        <v>300</v>
      </c>
      <c r="E419">
        <v>26048.508741509999</v>
      </c>
      <c r="F419">
        <v>404.7</v>
      </c>
      <c r="G419">
        <v>17.859661026403302</v>
      </c>
      <c r="H419">
        <f>(Table2[[#This Row],[1Y Return vs Nifty]]-AVERAGE(Table2[1Y Return vs Nifty]))/_xlfn.STDEV.P(Table2[1Y Return vs Nifty])</f>
        <v>-0.16946146992451616</v>
      </c>
      <c r="I419">
        <v>-4.1631309310200999</v>
      </c>
      <c r="J419">
        <f>(Table2[[#This Row],[1M Return vs Nifty]]-AVERAGE(Table2[1M Return vs Nifty]))/_xlfn.STDEV.P(Table2[1M Return vs Nifty])</f>
        <v>-0.6402550162912457</v>
      </c>
      <c r="K419">
        <v>19.844571040942299</v>
      </c>
      <c r="L419">
        <f>(Table2[[#This Row],[6M Return vs Nifty]]-AVERAGE(Table2[6M Return vs Nifty]))/_xlfn.STDEV.P(Table2[6M Return vs Nifty])</f>
        <v>0.45668435554307113</v>
      </c>
      <c r="M419">
        <v>-3.6904466408085002</v>
      </c>
      <c r="N419">
        <f>(Table2[[#This Row],[1W Return vs Nifty]]-AVERAGE(Table2[1W Return vs Nifty]))/_xlfn.STDEV.P(Table2[1W Return vs Nifty])</f>
        <v>-0.75664003558876369</v>
      </c>
      <c r="O419">
        <v>427.71</v>
      </c>
      <c r="P419">
        <v>434.02462397711599</v>
      </c>
      <c r="Q419">
        <v>388.43867990496898</v>
      </c>
      <c r="R419">
        <v>23.438424932572399</v>
      </c>
      <c r="S419" s="1">
        <f>(Table2[[#This Row],[Close Price]]-Table2[[#This Row],[20D EMA]])/Table2[[#This Row],[20D EMA]]</f>
        <v>-5.3798134249842165E-2</v>
      </c>
      <c r="T419" s="1">
        <f>(Table2[[#This Row],[Close Price]]-Table2[[#This Row],[50D EMA]])/Table2[[#This Row],[50D EMA]]</f>
        <v>-6.7564424590486255E-2</v>
      </c>
      <c r="U419" s="1">
        <f>(Table2[[#This Row],[Close Price]]-Table2[[#This Row],[200D EMA]])/Table2[[#This Row],[200D EMA]]</f>
        <v>4.1863287402298145E-2</v>
      </c>
      <c r="V419">
        <v>0.75251362546199396</v>
      </c>
      <c r="W419">
        <v>402.75</v>
      </c>
      <c r="X419">
        <v>415.25</v>
      </c>
      <c r="Y419">
        <v>402.75</v>
      </c>
      <c r="Z419">
        <v>415.25</v>
      </c>
      <c r="AA419">
        <v>402.75</v>
      </c>
      <c r="AB419">
        <v>446.65</v>
      </c>
      <c r="AC419" s="1">
        <f>(Table2[[#This Row],[Close Price]]/Table2[[#This Row],[Day Low]])-1</f>
        <v>4.8417132216014291E-3</v>
      </c>
      <c r="AD419" s="1">
        <f>(Table2[[#This Row],[Day High]]/Table2[[#This Row],[Close Price]])-1</f>
        <v>2.6068692858907783E-2</v>
      </c>
      <c r="AE419" s="1">
        <f>(Table2[[#This Row],[Close Price]]/Table2[[#This Row],[Current Week Low]])-1</f>
        <v>4.8417132216014291E-3</v>
      </c>
      <c r="AF419" s="1">
        <f>(Table2[[#This Row],[Current Week High]]/Table2[[#This Row],[Close Price]])-1</f>
        <v>2.6068692858907783E-2</v>
      </c>
      <c r="AG419" s="1">
        <f>(Table2[[#This Row],[Close Price]]/Table2[[#This Row],[Current Month Low]])-1</f>
        <v>4.8417132216014291E-3</v>
      </c>
      <c r="AH419" s="1">
        <f>(Table2[[#This Row],[Current Month High]]/Table2[[#This Row],[Close Price]])-1</f>
        <v>0.1036570298986903</v>
      </c>
      <c r="AI419">
        <v>19.594761551766702</v>
      </c>
      <c r="AJ419">
        <v>54.909090909090899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3191</v>
      </c>
      <c r="AN419">
        <v>-5.3</v>
      </c>
      <c r="AO419" t="s">
        <v>3191</v>
      </c>
      <c r="AP419">
        <v>-5.5362423326928999E-2</v>
      </c>
      <c r="AQ419">
        <f>(Table2[[#This Row],[Sharpe Ratio]]-AVERAGE(Table2[Sharpe Ratio]))/_xlfn.STDEV.P(Table2[Sharpe Ratio])</f>
        <v>-1.4014378313066795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350</v>
      </c>
      <c r="AT419">
        <f>_xlfn.RANK.AVG(Table2[[#This Row],[6M Return vs Nifty Z-Score]],Table2[6M Return vs Nifty Z-Score])</f>
        <v>176</v>
      </c>
      <c r="AU419">
        <f>_xlfn.RANK.AVG(Table2[[#This Row],[Sharpe Ratio Z-Score]],Table2[Sharpe Ratio Z-Score])</f>
        <v>673</v>
      </c>
      <c r="AV419">
        <f>(Table2[[#This Row],[Rank 1Y]]+Table2[[#This Row],[Rank 6M]]+Table2[[#This Row],[Rank Sharpe]])/3</f>
        <v>399.66666666666669</v>
      </c>
    </row>
    <row r="420" spans="1:48" x14ac:dyDescent="0.3">
      <c r="A420" t="s">
        <v>610</v>
      </c>
      <c r="B420" t="s">
        <v>611</v>
      </c>
      <c r="C420" t="s">
        <v>3158</v>
      </c>
      <c r="D420" t="s">
        <v>589</v>
      </c>
      <c r="E420">
        <v>31970.384591090002</v>
      </c>
      <c r="F420">
        <v>1316.15</v>
      </c>
      <c r="G420">
        <v>-25.360020241680299</v>
      </c>
      <c r="H420">
        <f>(Table2[[#This Row],[1Y Return vs Nifty]]-AVERAGE(Table2[1Y Return vs Nifty]))/_xlfn.STDEV.P(Table2[1Y Return vs Nifty])</f>
        <v>-0.88327231956308483</v>
      </c>
      <c r="I420">
        <v>6.32241304304568</v>
      </c>
      <c r="J420">
        <f>(Table2[[#This Row],[1M Return vs Nifty]]-AVERAGE(Table2[1M Return vs Nifty]))/_xlfn.STDEV.P(Table2[1M Return vs Nifty])</f>
        <v>0.55479624450417875</v>
      </c>
      <c r="K420">
        <v>29.187863378679499</v>
      </c>
      <c r="L420">
        <f>(Table2[[#This Row],[6M Return vs Nifty]]-AVERAGE(Table2[6M Return vs Nifty]))/_xlfn.STDEV.P(Table2[6M Return vs Nifty])</f>
        <v>0.76515817728523716</v>
      </c>
      <c r="M420">
        <v>0.88108619395244603</v>
      </c>
      <c r="N420">
        <f>(Table2[[#This Row],[1W Return vs Nifty]]-AVERAGE(Table2[1W Return vs Nifty]))/_xlfn.STDEV.P(Table2[1W Return vs Nifty])</f>
        <v>0.11897182113096763</v>
      </c>
      <c r="O420">
        <v>1313.54</v>
      </c>
      <c r="P420">
        <v>1263.65491058051</v>
      </c>
      <c r="Q420">
        <v>1164.6656016873401</v>
      </c>
      <c r="R420">
        <v>48.307031528940598</v>
      </c>
      <c r="S420" s="1">
        <f>(Table2[[#This Row],[Close Price]]-Table2[[#This Row],[20D EMA]])/Table2[[#This Row],[20D EMA]]</f>
        <v>1.986996970020043E-3</v>
      </c>
      <c r="T420" s="1">
        <f>(Table2[[#This Row],[Close Price]]-Table2[[#This Row],[50D EMA]])/Table2[[#This Row],[50D EMA]]</f>
        <v>4.1542266784983579E-2</v>
      </c>
      <c r="U420" s="1">
        <f>(Table2[[#This Row],[Close Price]]-Table2[[#This Row],[200D EMA]])/Table2[[#This Row],[200D EMA]]</f>
        <v>0.13006686047324911</v>
      </c>
      <c r="V420">
        <v>1.53222472360916</v>
      </c>
      <c r="W420">
        <v>1304</v>
      </c>
      <c r="X420">
        <v>1337.5</v>
      </c>
      <c r="Y420">
        <v>1304</v>
      </c>
      <c r="Z420">
        <v>1337.5</v>
      </c>
      <c r="AA420">
        <v>1242.9000000000001</v>
      </c>
      <c r="AB420">
        <v>1370</v>
      </c>
      <c r="AC420" s="1">
        <f>(Table2[[#This Row],[Close Price]]/Table2[[#This Row],[Day Low]])-1</f>
        <v>9.3174846625767582E-3</v>
      </c>
      <c r="AD420" s="1">
        <f>(Table2[[#This Row],[Day High]]/Table2[[#This Row],[Close Price]])-1</f>
        <v>1.6221555293849388E-2</v>
      </c>
      <c r="AE420" s="1">
        <f>(Table2[[#This Row],[Close Price]]/Table2[[#This Row],[Current Week Low]])-1</f>
        <v>9.3174846625767582E-3</v>
      </c>
      <c r="AF420" s="1">
        <f>(Table2[[#This Row],[Current Week High]]/Table2[[#This Row],[Close Price]])-1</f>
        <v>1.6221555293849388E-2</v>
      </c>
      <c r="AG420" s="1">
        <f>(Table2[[#This Row],[Close Price]]/Table2[[#This Row],[Current Month Low]])-1</f>
        <v>5.8934749376458262E-2</v>
      </c>
      <c r="AH420" s="1">
        <f>(Table2[[#This Row],[Current Month High]]/Table2[[#This Row],[Close Price]])-1</f>
        <v>4.0914789347718639E-2</v>
      </c>
      <c r="AI420">
        <v>13.0494244576985</v>
      </c>
      <c r="AJ420">
        <v>48.541278708876497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0.13</v>
      </c>
      <c r="AM420" t="s">
        <v>3192</v>
      </c>
      <c r="AN420">
        <v>1.1499999999999999</v>
      </c>
      <c r="AO420" t="s">
        <v>3192</v>
      </c>
      <c r="AP420">
        <v>2.570495313592E-2</v>
      </c>
      <c r="AQ420">
        <f>(Table2[[#This Row],[Sharpe Ratio]]-AVERAGE(Table2[Sharpe Ratio]))/_xlfn.STDEV.P(Table2[Sharpe Ratio])</f>
        <v>-0.45614248592962769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9.9511437427670907E-2</v>
      </c>
      <c r="AS420">
        <f>_xlfn.RANK.AVG(Table2[[#This Row],[1Y Return vs Nifty Z-Score]],Table2[1Y Return vs Nifty Z-Score])</f>
        <v>624</v>
      </c>
      <c r="AT420">
        <f>_xlfn.RANK.AVG(Table2[[#This Row],[6M Return vs Nifty Z-Score]],Table2[6M Return vs Nifty Z-Score])</f>
        <v>116</v>
      </c>
      <c r="AU420">
        <f>_xlfn.RANK.AVG(Table2[[#This Row],[Sharpe Ratio Z-Score]],Table2[Sharpe Ratio Z-Score])</f>
        <v>461</v>
      </c>
      <c r="AV420">
        <f>(Table2[[#This Row],[Rank 1Y]]+Table2[[#This Row],[Rank 6M]]+Table2[[#This Row],[Rank Sharpe]])/3</f>
        <v>400.33333333333331</v>
      </c>
    </row>
    <row r="421" spans="1:48" x14ac:dyDescent="0.3">
      <c r="A421" t="s">
        <v>294</v>
      </c>
      <c r="B421" t="s">
        <v>295</v>
      </c>
      <c r="C421" t="s">
        <v>3146</v>
      </c>
      <c r="D421" t="s">
        <v>34</v>
      </c>
      <c r="E421">
        <v>93300.718860359993</v>
      </c>
      <c r="F421">
        <v>102.86</v>
      </c>
      <c r="G421">
        <v>17.8439168125715</v>
      </c>
      <c r="H421">
        <f>(Table2[[#This Row],[1Y Return vs Nifty]]-AVERAGE(Table2[1Y Return vs Nifty]))/_xlfn.STDEV.P(Table2[1Y Return vs Nifty])</f>
        <v>-0.16972149939077852</v>
      </c>
      <c r="I421">
        <v>3.0536150904216401</v>
      </c>
      <c r="J421">
        <f>(Table2[[#This Row],[1M Return vs Nifty]]-AVERAGE(Table2[1M Return vs Nifty]))/_xlfn.STDEV.P(Table2[1M Return vs Nifty])</f>
        <v>0.18224703539965981</v>
      </c>
      <c r="K421">
        <v>-26.148461792918901</v>
      </c>
      <c r="L421">
        <f>(Table2[[#This Row],[6M Return vs Nifty]]-AVERAGE(Table2[6M Return vs Nifty]))/_xlfn.STDEV.P(Table2[6M Return vs Nifty])</f>
        <v>-1.0618003604355488</v>
      </c>
      <c r="M421">
        <v>1.3994467666608399</v>
      </c>
      <c r="N421">
        <f>(Table2[[#This Row],[1W Return vs Nifty]]-AVERAGE(Table2[1W Return vs Nifty]))/_xlfn.STDEV.P(Table2[1W Return vs Nifty])</f>
        <v>0.21825638933274769</v>
      </c>
      <c r="O421">
        <v>105.44</v>
      </c>
      <c r="P421">
        <v>107.586394511024</v>
      </c>
      <c r="Q421">
        <v>105.65498460135299</v>
      </c>
      <c r="R421">
        <v>37.5416457599136</v>
      </c>
      <c r="S421" s="1">
        <f>(Table2[[#This Row],[Close Price]]-Table2[[#This Row],[20D EMA]])/Table2[[#This Row],[20D EMA]]</f>
        <v>-2.4468892261001501E-2</v>
      </c>
      <c r="T421" s="1">
        <f>(Table2[[#This Row],[Close Price]]-Table2[[#This Row],[50D EMA]])/Table2[[#This Row],[50D EMA]]</f>
        <v>-4.3931154422501818E-2</v>
      </c>
      <c r="U421" s="1">
        <f>(Table2[[#This Row],[Close Price]]-Table2[[#This Row],[200D EMA]])/Table2[[#This Row],[200D EMA]]</f>
        <v>-2.645388300323695E-2</v>
      </c>
      <c r="V421">
        <v>0.65949459789934795</v>
      </c>
      <c r="W421">
        <v>102.7</v>
      </c>
      <c r="X421">
        <v>105.6</v>
      </c>
      <c r="Y421">
        <v>102.7</v>
      </c>
      <c r="Z421">
        <v>105.6</v>
      </c>
      <c r="AA421">
        <v>100.77</v>
      </c>
      <c r="AB421">
        <v>112.46</v>
      </c>
      <c r="AC421" s="1">
        <f>(Table2[[#This Row],[Close Price]]/Table2[[#This Row],[Day Low]])-1</f>
        <v>1.5579357351509504E-3</v>
      </c>
      <c r="AD421" s="1">
        <f>(Table2[[#This Row],[Day High]]/Table2[[#This Row],[Close Price]])-1</f>
        <v>2.6638148940307138E-2</v>
      </c>
      <c r="AE421" s="1">
        <f>(Table2[[#This Row],[Close Price]]/Table2[[#This Row],[Current Week Low]])-1</f>
        <v>1.5579357351509504E-3</v>
      </c>
      <c r="AF421" s="1">
        <f>(Table2[[#This Row],[Current Week High]]/Table2[[#This Row],[Close Price]])-1</f>
        <v>2.6638148940307138E-2</v>
      </c>
      <c r="AG421" s="1">
        <f>(Table2[[#This Row],[Close Price]]/Table2[[#This Row],[Current Month Low]])-1</f>
        <v>2.0740299692368902E-2</v>
      </c>
      <c r="AH421" s="1">
        <f>(Table2[[#This Row],[Current Month High]]/Table2[[#This Row],[Close Price]])-1</f>
        <v>9.3330740812755053E-2</v>
      </c>
      <c r="AI421">
        <v>25.315963445459801</v>
      </c>
      <c r="AJ421">
        <v>50.336159017831001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-0.09</v>
      </c>
      <c r="AM421" t="s">
        <v>3191</v>
      </c>
      <c r="AN421">
        <v>-4.72</v>
      </c>
      <c r="AO421" t="s">
        <v>3191</v>
      </c>
      <c r="AP421">
        <v>0.113840693581705</v>
      </c>
      <c r="AQ421">
        <f>(Table2[[#This Row],[Sharpe Ratio]]-AVERAGE(Table2[Sharpe Ratio]))/_xlfn.STDEV.P(Table2[Sharpe Ratio])</f>
        <v>0.57157432001562503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351</v>
      </c>
      <c r="AT421">
        <f>_xlfn.RANK.AVG(Table2[[#This Row],[6M Return vs Nifty Z-Score]],Table2[6M Return vs Nifty Z-Score])</f>
        <v>660</v>
      </c>
      <c r="AU421">
        <f>_xlfn.RANK.AVG(Table2[[#This Row],[Sharpe Ratio Z-Score]],Table2[Sharpe Ratio Z-Score])</f>
        <v>193</v>
      </c>
      <c r="AV421">
        <f>(Table2[[#This Row],[Rank 1Y]]+Table2[[#This Row],[Rank 6M]]+Table2[[#This Row],[Rank Sharpe]])/3</f>
        <v>401.33333333333331</v>
      </c>
    </row>
    <row r="422" spans="1:48" x14ac:dyDescent="0.3">
      <c r="A422" t="s">
        <v>1171</v>
      </c>
      <c r="B422" t="s">
        <v>1172</v>
      </c>
      <c r="C422" t="s">
        <v>3149</v>
      </c>
      <c r="D422" t="s">
        <v>48</v>
      </c>
      <c r="E422">
        <v>10426.448061523</v>
      </c>
      <c r="F422">
        <v>185.51</v>
      </c>
      <c r="G422">
        <v>19.1507218743983</v>
      </c>
      <c r="H422">
        <f>(Table2[[#This Row],[1Y Return vs Nifty]]-AVERAGE(Table2[1Y Return vs Nifty]))/_xlfn.STDEV.P(Table2[1Y Return vs Nifty])</f>
        <v>-0.14813847045290843</v>
      </c>
      <c r="I422">
        <v>-7.93685348164</v>
      </c>
      <c r="J422">
        <f>(Table2[[#This Row],[1M Return vs Nifty]]-AVERAGE(Table2[1M Return vs Nifty]))/_xlfn.STDEV.P(Table2[1M Return vs Nifty])</f>
        <v>-1.0703511470370271</v>
      </c>
      <c r="K422">
        <v>-23.323645754533899</v>
      </c>
      <c r="L422">
        <f>(Table2[[#This Row],[6M Return vs Nifty]]-AVERAGE(Table2[6M Return vs Nifty]))/_xlfn.STDEV.P(Table2[6M Return vs Nifty])</f>
        <v>-0.96853753962454747</v>
      </c>
      <c r="M422">
        <v>-5.6693894093093196</v>
      </c>
      <c r="N422">
        <f>(Table2[[#This Row],[1W Return vs Nifty]]-AVERAGE(Table2[1W Return vs Nifty]))/_xlfn.STDEV.P(Table2[1W Return vs Nifty])</f>
        <v>-1.1356782738561038</v>
      </c>
      <c r="O422">
        <v>199.62</v>
      </c>
      <c r="P422">
        <v>212.270200950473</v>
      </c>
      <c r="Q422">
        <v>213.812616907706</v>
      </c>
      <c r="R422">
        <v>24.1819562057367</v>
      </c>
      <c r="S422" s="1">
        <f>(Table2[[#This Row],[Close Price]]-Table2[[#This Row],[20D EMA]])/Table2[[#This Row],[20D EMA]]</f>
        <v>-7.0684300170323677E-2</v>
      </c>
      <c r="T422" s="1">
        <f>(Table2[[#This Row],[Close Price]]-Table2[[#This Row],[50D EMA]])/Table2[[#This Row],[50D EMA]]</f>
        <v>-0.12606668684841313</v>
      </c>
      <c r="U422" s="1">
        <f>(Table2[[#This Row],[Close Price]]-Table2[[#This Row],[200D EMA]])/Table2[[#This Row],[200D EMA]]</f>
        <v>-0.13237112625548694</v>
      </c>
      <c r="V422">
        <v>0.78088548501850796</v>
      </c>
      <c r="W422">
        <v>184.67</v>
      </c>
      <c r="X422">
        <v>189.7</v>
      </c>
      <c r="Y422">
        <v>184.67</v>
      </c>
      <c r="Z422">
        <v>189.7</v>
      </c>
      <c r="AA422">
        <v>183.36</v>
      </c>
      <c r="AB422">
        <v>213.2</v>
      </c>
      <c r="AC422" s="1">
        <f>(Table2[[#This Row],[Close Price]]/Table2[[#This Row],[Day Low]])-1</f>
        <v>4.5486543564194903E-3</v>
      </c>
      <c r="AD422" s="1">
        <f>(Table2[[#This Row],[Day High]]/Table2[[#This Row],[Close Price]])-1</f>
        <v>2.2586383483370165E-2</v>
      </c>
      <c r="AE422" s="1">
        <f>(Table2[[#This Row],[Close Price]]/Table2[[#This Row],[Current Week Low]])-1</f>
        <v>4.5486543564194903E-3</v>
      </c>
      <c r="AF422" s="1">
        <f>(Table2[[#This Row],[Current Week High]]/Table2[[#This Row],[Close Price]])-1</f>
        <v>2.2586383483370165E-2</v>
      </c>
      <c r="AG422" s="1">
        <f>(Table2[[#This Row],[Close Price]]/Table2[[#This Row],[Current Month Low]])-1</f>
        <v>1.1725567190226771E-2</v>
      </c>
      <c r="AH422" s="1">
        <f>(Table2[[#This Row],[Current Month High]]/Table2[[#This Row],[Close Price]])-1</f>
        <v>0.14926419060967056</v>
      </c>
      <c r="AI422">
        <v>63.818662066734902</v>
      </c>
      <c r="AJ422">
        <v>59.304422498926499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-0.25</v>
      </c>
      <c r="AM422" t="s">
        <v>3191</v>
      </c>
      <c r="AN422">
        <v>-7.78</v>
      </c>
      <c r="AO422" t="s">
        <v>3191</v>
      </c>
      <c r="AP422">
        <v>0.10171768436221799</v>
      </c>
      <c r="AQ422">
        <f>(Table2[[#This Row],[Sharpe Ratio]]-AVERAGE(Table2[Sharpe Ratio]))/_xlfn.STDEV.P(Table2[Sharpe Ratio])</f>
        <v>0.43021259490298513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342</v>
      </c>
      <c r="AT422">
        <f>_xlfn.RANK.AVG(Table2[[#This Row],[6M Return vs Nifty Z-Score]],Table2[6M Return vs Nifty Z-Score])</f>
        <v>639</v>
      </c>
      <c r="AU422">
        <f>_xlfn.RANK.AVG(Table2[[#This Row],[Sharpe Ratio Z-Score]],Table2[Sharpe Ratio Z-Score])</f>
        <v>228</v>
      </c>
      <c r="AV422">
        <f>(Table2[[#This Row],[Rank 1Y]]+Table2[[#This Row],[Rank 6M]]+Table2[[#This Row],[Rank Sharpe]])/3</f>
        <v>403</v>
      </c>
    </row>
    <row r="423" spans="1:48" x14ac:dyDescent="0.3">
      <c r="A423" t="s">
        <v>595</v>
      </c>
      <c r="B423" t="s">
        <v>596</v>
      </c>
      <c r="C423" t="s">
        <v>3156</v>
      </c>
      <c r="D423" t="s">
        <v>597</v>
      </c>
      <c r="E423">
        <v>33043.17345142</v>
      </c>
      <c r="F423">
        <v>1215.05</v>
      </c>
      <c r="G423">
        <v>-25.971193433899401</v>
      </c>
      <c r="H423">
        <f>(Table2[[#This Row],[1Y Return vs Nifty]]-AVERAGE(Table2[1Y Return vs Nifty]))/_xlfn.STDEV.P(Table2[1Y Return vs Nifty])</f>
        <v>-0.89336637955645171</v>
      </c>
      <c r="I423">
        <v>2.63188017373573</v>
      </c>
      <c r="J423">
        <f>(Table2[[#This Row],[1M Return vs Nifty]]-AVERAGE(Table2[1M Return vs Nifty]))/_xlfn.STDEV.P(Table2[1M Return vs Nifty])</f>
        <v>0.13418135133467507</v>
      </c>
      <c r="K423">
        <v>1.68890255093299</v>
      </c>
      <c r="L423">
        <f>(Table2[[#This Row],[6M Return vs Nifty]]-AVERAGE(Table2[6M Return vs Nifty]))/_xlfn.STDEV.P(Table2[6M Return vs Nifty])</f>
        <v>-0.14273480452929344</v>
      </c>
      <c r="M423">
        <v>2.2300780692332198</v>
      </c>
      <c r="N423">
        <f>(Table2[[#This Row],[1W Return vs Nifty]]-AVERAGE(Table2[1W Return vs Nifty]))/_xlfn.STDEV.P(Table2[1W Return vs Nifty])</f>
        <v>0.37735195823353695</v>
      </c>
      <c r="O423">
        <v>1240</v>
      </c>
      <c r="P423">
        <v>1254.75940966915</v>
      </c>
      <c r="Q423">
        <v>1207.2609880115899</v>
      </c>
      <c r="R423">
        <v>42.1732379427064</v>
      </c>
      <c r="S423" s="1">
        <f>(Table2[[#This Row],[Close Price]]-Table2[[#This Row],[20D EMA]])/Table2[[#This Row],[20D EMA]]</f>
        <v>-2.012096774193552E-2</v>
      </c>
      <c r="T423" s="1">
        <f>(Table2[[#This Row],[Close Price]]-Table2[[#This Row],[50D EMA]])/Table2[[#This Row],[50D EMA]]</f>
        <v>-3.1647030787854788E-2</v>
      </c>
      <c r="U423" s="1">
        <f>(Table2[[#This Row],[Close Price]]-Table2[[#This Row],[200D EMA]])/Table2[[#This Row],[200D EMA]]</f>
        <v>6.4518045938342398E-3</v>
      </c>
      <c r="V423">
        <v>0.62628242366919795</v>
      </c>
      <c r="W423">
        <v>1210</v>
      </c>
      <c r="X423">
        <v>1254.1500000000001</v>
      </c>
      <c r="Y423">
        <v>1210</v>
      </c>
      <c r="Z423">
        <v>1254.1500000000001</v>
      </c>
      <c r="AA423">
        <v>1200</v>
      </c>
      <c r="AB423">
        <v>1300.05</v>
      </c>
      <c r="AC423" s="1">
        <f>(Table2[[#This Row],[Close Price]]/Table2[[#This Row],[Day Low]])-1</f>
        <v>4.1735537190081828E-3</v>
      </c>
      <c r="AD423" s="1">
        <f>(Table2[[#This Row],[Day High]]/Table2[[#This Row],[Close Price]])-1</f>
        <v>3.2179745689477901E-2</v>
      </c>
      <c r="AE423" s="1">
        <f>(Table2[[#This Row],[Close Price]]/Table2[[#This Row],[Current Week Low]])-1</f>
        <v>4.1735537190081828E-3</v>
      </c>
      <c r="AF423" s="1">
        <f>(Table2[[#This Row],[Current Week High]]/Table2[[#This Row],[Close Price]])-1</f>
        <v>3.2179745689477901E-2</v>
      </c>
      <c r="AG423" s="1">
        <f>(Table2[[#This Row],[Close Price]]/Table2[[#This Row],[Current Month Low]])-1</f>
        <v>1.2541666666666673E-2</v>
      </c>
      <c r="AH423" s="1">
        <f>(Table2[[#This Row],[Current Month High]]/Table2[[#This Row],[Close Price]])-1</f>
        <v>6.9955968890169196E-2</v>
      </c>
      <c r="AI423">
        <v>18.612402781778499</v>
      </c>
      <c r="AJ423">
        <v>22.726124943184601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-0.11</v>
      </c>
      <c r="AM423" t="s">
        <v>3191</v>
      </c>
      <c r="AN423">
        <v>-2.25</v>
      </c>
      <c r="AO423" t="s">
        <v>3191</v>
      </c>
      <c r="AP423">
        <v>0.10815750194194799</v>
      </c>
      <c r="AQ423">
        <f>(Table2[[#This Row],[Sharpe Ratio]]-AVERAGE(Table2[Sharpe Ratio]))/_xlfn.STDEV.P(Table2[Sharpe Ratio])</f>
        <v>0.50530481878895028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630</v>
      </c>
      <c r="AT423">
        <f>_xlfn.RANK.AVG(Table2[[#This Row],[6M Return vs Nifty Z-Score]],Table2[6M Return vs Nifty Z-Score])</f>
        <v>372</v>
      </c>
      <c r="AU423">
        <f>_xlfn.RANK.AVG(Table2[[#This Row],[Sharpe Ratio Z-Score]],Table2[Sharpe Ratio Z-Score])</f>
        <v>210</v>
      </c>
      <c r="AV423">
        <f>(Table2[[#This Row],[Rank 1Y]]+Table2[[#This Row],[Rank 6M]]+Table2[[#This Row],[Rank Sharpe]])/3</f>
        <v>404</v>
      </c>
    </row>
    <row r="424" spans="1:48" x14ac:dyDescent="0.3">
      <c r="A424" t="s">
        <v>539</v>
      </c>
      <c r="B424" t="s">
        <v>540</v>
      </c>
      <c r="C424" t="s">
        <v>3155</v>
      </c>
      <c r="D424" t="s">
        <v>268</v>
      </c>
      <c r="E424">
        <v>38441.460014099997</v>
      </c>
      <c r="F424">
        <v>4119.3</v>
      </c>
      <c r="G424">
        <v>-5.9230984252438104</v>
      </c>
      <c r="H424">
        <f>(Table2[[#This Row],[1Y Return vs Nifty]]-AVERAGE(Table2[1Y Return vs Nifty]))/_xlfn.STDEV.P(Table2[1Y Return vs Nifty])</f>
        <v>-0.56225455013324188</v>
      </c>
      <c r="I424">
        <v>0.769513450518856</v>
      </c>
      <c r="J424">
        <f>(Table2[[#This Row],[1M Return vs Nifty]]-AVERAGE(Table2[1M Return vs Nifty]))/_xlfn.STDEV.P(Table2[1M Return vs Nifty])</f>
        <v>-7.8075037666074182E-2</v>
      </c>
      <c r="K424">
        <v>-4.7695212535659497</v>
      </c>
      <c r="L424">
        <f>(Table2[[#This Row],[6M Return vs Nifty]]-AVERAGE(Table2[6M Return vs Nifty]))/_xlfn.STDEV.P(Table2[6M Return vs Nifty])</f>
        <v>-0.35596314004414481</v>
      </c>
      <c r="M424">
        <v>3.5770048505918401</v>
      </c>
      <c r="N424">
        <f>(Table2[[#This Row],[1W Return vs Nifty]]-AVERAGE(Table2[1W Return vs Nifty]))/_xlfn.STDEV.P(Table2[1W Return vs Nifty])</f>
        <v>0.63533655607414841</v>
      </c>
      <c r="O424">
        <v>4205.2299999999996</v>
      </c>
      <c r="P424">
        <v>4261.0879072088401</v>
      </c>
      <c r="Q424">
        <v>4039.3380577596699</v>
      </c>
      <c r="R424">
        <v>39.534834676386502</v>
      </c>
      <c r="S424" s="1">
        <f>(Table2[[#This Row],[Close Price]]-Table2[[#This Row],[20D EMA]])/Table2[[#This Row],[20D EMA]]</f>
        <v>-2.0434078516513816E-2</v>
      </c>
      <c r="T424" s="1">
        <f>(Table2[[#This Row],[Close Price]]-Table2[[#This Row],[50D EMA]])/Table2[[#This Row],[50D EMA]]</f>
        <v>-3.3275048601782042E-2</v>
      </c>
      <c r="U424" s="1">
        <f>(Table2[[#This Row],[Close Price]]-Table2[[#This Row],[200D EMA]])/Table2[[#This Row],[200D EMA]]</f>
        <v>1.9795803445250476E-2</v>
      </c>
      <c r="V424">
        <v>0.89300602572735599</v>
      </c>
      <c r="W424">
        <v>4083</v>
      </c>
      <c r="X424">
        <v>4155</v>
      </c>
      <c r="Y424">
        <v>4083</v>
      </c>
      <c r="Z424">
        <v>4155</v>
      </c>
      <c r="AA424">
        <v>3996.15</v>
      </c>
      <c r="AB424">
        <v>4397.95</v>
      </c>
      <c r="AC424" s="1">
        <f>(Table2[[#This Row],[Close Price]]/Table2[[#This Row],[Day Low]])-1</f>
        <v>8.8905216752388494E-3</v>
      </c>
      <c r="AD424" s="1">
        <f>(Table2[[#This Row],[Day High]]/Table2[[#This Row],[Close Price]])-1</f>
        <v>8.6665210108514135E-3</v>
      </c>
      <c r="AE424" s="1">
        <f>(Table2[[#This Row],[Close Price]]/Table2[[#This Row],[Current Week Low]])-1</f>
        <v>8.8905216752388494E-3</v>
      </c>
      <c r="AF424" s="1">
        <f>(Table2[[#This Row],[Current Week High]]/Table2[[#This Row],[Close Price]])-1</f>
        <v>8.6665210108514135E-3</v>
      </c>
      <c r="AG424" s="1">
        <f>(Table2[[#This Row],[Close Price]]/Table2[[#This Row],[Current Month Low]])-1</f>
        <v>3.08171615179611E-2</v>
      </c>
      <c r="AH424" s="1">
        <f>(Table2[[#This Row],[Current Month High]]/Table2[[#This Row],[Close Price]])-1</f>
        <v>6.7644988226154945E-2</v>
      </c>
      <c r="AI424">
        <v>20.164833830990698</v>
      </c>
      <c r="AJ424">
        <v>23.330489064534898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-0.04</v>
      </c>
      <c r="AM424" t="s">
        <v>3191</v>
      </c>
      <c r="AN424">
        <v>-3.54</v>
      </c>
      <c r="AO424" t="s">
        <v>3191</v>
      </c>
      <c r="AP424">
        <v>9.2062614895326994E-2</v>
      </c>
      <c r="AQ424">
        <f>(Table2[[#This Row],[Sharpe Ratio]]-AVERAGE(Table2[Sharpe Ratio]))/_xlfn.STDEV.P(Table2[Sharpe Ratio])</f>
        <v>0.31762856141663237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507</v>
      </c>
      <c r="AT424">
        <f>_xlfn.RANK.AVG(Table2[[#This Row],[6M Return vs Nifty Z-Score]],Table2[6M Return vs Nifty Z-Score])</f>
        <v>445</v>
      </c>
      <c r="AU424">
        <f>_xlfn.RANK.AVG(Table2[[#This Row],[Sharpe Ratio Z-Score]],Table2[Sharpe Ratio Z-Score])</f>
        <v>261</v>
      </c>
      <c r="AV424">
        <f>(Table2[[#This Row],[Rank 1Y]]+Table2[[#This Row],[Rank 6M]]+Table2[[#This Row],[Rank Sharpe]])/3</f>
        <v>404.33333333333331</v>
      </c>
    </row>
    <row r="425" spans="1:48" x14ac:dyDescent="0.3">
      <c r="A425" t="s">
        <v>1479</v>
      </c>
      <c r="B425" t="s">
        <v>1480</v>
      </c>
      <c r="C425" t="s">
        <v>3148</v>
      </c>
      <c r="D425" t="s">
        <v>125</v>
      </c>
      <c r="E425">
        <v>6915.0747203149904</v>
      </c>
      <c r="F425">
        <v>603.54999999999995</v>
      </c>
      <c r="G425">
        <v>-12.5938454472054</v>
      </c>
      <c r="H425">
        <f>(Table2[[#This Row],[1Y Return vs Nifty]]-AVERAGE(Table2[1Y Return vs Nifty]))/_xlfn.STDEV.P(Table2[1Y Return vs Nifty])</f>
        <v>-0.6724277735296551</v>
      </c>
      <c r="I425">
        <v>-1.6944190046629899</v>
      </c>
      <c r="J425">
        <f>(Table2[[#This Row],[1M Return vs Nifty]]-AVERAGE(Table2[1M Return vs Nifty]))/_xlfn.STDEV.P(Table2[1M Return vs Nifty])</f>
        <v>-0.35889266566540512</v>
      </c>
      <c r="K425">
        <v>8.5994021886265095</v>
      </c>
      <c r="L425">
        <f>(Table2[[#This Row],[6M Return vs Nifty]]-AVERAGE(Table2[6M Return vs Nifty]))/_xlfn.STDEV.P(Table2[6M Return vs Nifty])</f>
        <v>8.5419057763689271E-2</v>
      </c>
      <c r="M425">
        <v>1.34046303490824</v>
      </c>
      <c r="N425">
        <f>(Table2[[#This Row],[1W Return vs Nifty]]-AVERAGE(Table2[1W Return vs Nifty]))/_xlfn.STDEV.P(Table2[1W Return vs Nifty])</f>
        <v>0.20695889749730881</v>
      </c>
      <c r="O425">
        <v>628.69000000000005</v>
      </c>
      <c r="P425">
        <v>609.73565213882603</v>
      </c>
      <c r="Q425">
        <v>562.37682751777402</v>
      </c>
      <c r="R425">
        <v>30.755654325986299</v>
      </c>
      <c r="S425" s="1">
        <f>(Table2[[#This Row],[Close Price]]-Table2[[#This Row],[20D EMA]])/Table2[[#This Row],[20D EMA]]</f>
        <v>-3.9987911371264215E-2</v>
      </c>
      <c r="T425" s="1">
        <f>(Table2[[#This Row],[Close Price]]-Table2[[#This Row],[50D EMA]])/Table2[[#This Row],[50D EMA]]</f>
        <v>-1.0144809668137477E-2</v>
      </c>
      <c r="U425" s="1">
        <f>(Table2[[#This Row],[Close Price]]-Table2[[#This Row],[200D EMA]])/Table2[[#This Row],[200D EMA]]</f>
        <v>7.321278272427513E-2</v>
      </c>
      <c r="V425">
        <v>0.62975151767193704</v>
      </c>
      <c r="W425">
        <v>595</v>
      </c>
      <c r="X425">
        <v>633.95000000000005</v>
      </c>
      <c r="Y425">
        <v>595</v>
      </c>
      <c r="Z425">
        <v>633.95000000000005</v>
      </c>
      <c r="AA425">
        <v>595</v>
      </c>
      <c r="AB425">
        <v>677.05</v>
      </c>
      <c r="AC425" s="1">
        <f>(Table2[[#This Row],[Close Price]]/Table2[[#This Row],[Day Low]])-1</f>
        <v>1.4369747899159568E-2</v>
      </c>
      <c r="AD425" s="1">
        <f>(Table2[[#This Row],[Day High]]/Table2[[#This Row],[Close Price]])-1</f>
        <v>5.0368652141496328E-2</v>
      </c>
      <c r="AE425" s="1">
        <f>(Table2[[#This Row],[Close Price]]/Table2[[#This Row],[Current Week Low]])-1</f>
        <v>1.4369747899159568E-2</v>
      </c>
      <c r="AF425" s="1">
        <f>(Table2[[#This Row],[Current Week High]]/Table2[[#This Row],[Close Price]])-1</f>
        <v>5.0368652141496328E-2</v>
      </c>
      <c r="AG425" s="1">
        <f>(Table2[[#This Row],[Close Price]]/Table2[[#This Row],[Current Month Low]])-1</f>
        <v>1.4369747899159568E-2</v>
      </c>
      <c r="AH425" s="1">
        <f>(Table2[[#This Row],[Current Month High]]/Table2[[#This Row],[Close Price]])-1</f>
        <v>0.12177947146052515</v>
      </c>
      <c r="AI425">
        <v>13.7271145721149</v>
      </c>
      <c r="AJ425">
        <v>29.239828693790098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0.06</v>
      </c>
      <c r="AM425" t="s">
        <v>3192</v>
      </c>
      <c r="AN425">
        <v>-5.41</v>
      </c>
      <c r="AO425" t="s">
        <v>3191</v>
      </c>
      <c r="AP425">
        <v>5.2358886298289997E-2</v>
      </c>
      <c r="AQ425">
        <f>(Table2[[#This Row],[Sharpe Ratio]]-AVERAGE(Table2[Sharpe Ratio]))/_xlfn.STDEV.P(Table2[Sharpe Ratio])</f>
        <v>-0.14534127274461758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-0.88428375667867976</v>
      </c>
      <c r="AS425">
        <f>_xlfn.RANK.AVG(Table2[[#This Row],[1Y Return vs Nifty Z-Score]],Table2[1Y Return vs Nifty Z-Score])</f>
        <v>554</v>
      </c>
      <c r="AT425">
        <f>_xlfn.RANK.AVG(Table2[[#This Row],[6M Return vs Nifty Z-Score]],Table2[6M Return vs Nifty Z-Score])</f>
        <v>290</v>
      </c>
      <c r="AU425">
        <f>_xlfn.RANK.AVG(Table2[[#This Row],[Sharpe Ratio Z-Score]],Table2[Sharpe Ratio Z-Score])</f>
        <v>373</v>
      </c>
      <c r="AV425">
        <f>(Table2[[#This Row],[Rank 1Y]]+Table2[[#This Row],[Rank 6M]]+Table2[[#This Row],[Rank Sharpe]])/3</f>
        <v>405.66666666666669</v>
      </c>
    </row>
    <row r="426" spans="1:48" x14ac:dyDescent="0.3">
      <c r="A426" t="s">
        <v>909</v>
      </c>
      <c r="B426" t="s">
        <v>910</v>
      </c>
      <c r="C426" t="s">
        <v>3146</v>
      </c>
      <c r="D426" t="s">
        <v>911</v>
      </c>
      <c r="E426">
        <v>16638.558881174999</v>
      </c>
      <c r="F426">
        <v>187.11</v>
      </c>
      <c r="G426">
        <v>21.342050078385999</v>
      </c>
      <c r="H426">
        <f>(Table2[[#This Row],[1Y Return vs Nifty]]-AVERAGE(Table2[1Y Return vs Nifty]))/_xlfn.STDEV.P(Table2[1Y Return vs Nifty])</f>
        <v>-0.11194676794073542</v>
      </c>
      <c r="I426">
        <v>-13.7741344180406</v>
      </c>
      <c r="J426">
        <f>(Table2[[#This Row],[1M Return vs Nifty]]-AVERAGE(Table2[1M Return vs Nifty]))/_xlfn.STDEV.P(Table2[1M Return vs Nifty])</f>
        <v>-1.7356337456238258</v>
      </c>
      <c r="K426">
        <v>13.767807588121601</v>
      </c>
      <c r="L426">
        <f>(Table2[[#This Row],[6M Return vs Nifty]]-AVERAGE(Table2[6M Return vs Nifty]))/_xlfn.STDEV.P(Table2[6M Return vs Nifty])</f>
        <v>0.2560567418117104</v>
      </c>
      <c r="M426">
        <v>-4.9934633408735998</v>
      </c>
      <c r="N426">
        <f>(Table2[[#This Row],[1W Return vs Nifty]]-AVERAGE(Table2[1W Return vs Nifty]))/_xlfn.STDEV.P(Table2[1W Return vs Nifty])</f>
        <v>-1.0062142841658235</v>
      </c>
      <c r="O426">
        <v>200.56</v>
      </c>
      <c r="P426">
        <v>200.57362304186299</v>
      </c>
      <c r="Q426">
        <v>176.62639972261999</v>
      </c>
      <c r="R426">
        <v>27.2074094188774</v>
      </c>
      <c r="S426" s="1">
        <f>(Table2[[#This Row],[Close Price]]-Table2[[#This Row],[20D EMA]])/Table2[[#This Row],[20D EMA]]</f>
        <v>-6.7062225767849967E-2</v>
      </c>
      <c r="T426" s="1">
        <f>(Table2[[#This Row],[Close Price]]-Table2[[#This Row],[50D EMA]])/Table2[[#This Row],[50D EMA]]</f>
        <v>-6.7125591280030358E-2</v>
      </c>
      <c r="U426" s="1">
        <f>(Table2[[#This Row],[Close Price]]-Table2[[#This Row],[200D EMA]])/Table2[[#This Row],[200D EMA]]</f>
        <v>5.9354662122105287E-2</v>
      </c>
      <c r="V426">
        <v>0.57515802409805095</v>
      </c>
      <c r="W426">
        <v>186.51</v>
      </c>
      <c r="X426">
        <v>191.75</v>
      </c>
      <c r="Y426">
        <v>186.51</v>
      </c>
      <c r="Z426">
        <v>191.75</v>
      </c>
      <c r="AA426">
        <v>186.51</v>
      </c>
      <c r="AB426">
        <v>212.39</v>
      </c>
      <c r="AC426" s="1">
        <f>(Table2[[#This Row],[Close Price]]/Table2[[#This Row],[Day Low]])-1</f>
        <v>3.2169856844137534E-3</v>
      </c>
      <c r="AD426" s="1">
        <f>(Table2[[#This Row],[Day High]]/Table2[[#This Row],[Close Price]])-1</f>
        <v>2.4798247020469066E-2</v>
      </c>
      <c r="AE426" s="1">
        <f>(Table2[[#This Row],[Close Price]]/Table2[[#This Row],[Current Week Low]])-1</f>
        <v>3.2169856844137534E-3</v>
      </c>
      <c r="AF426" s="1">
        <f>(Table2[[#This Row],[Current Week High]]/Table2[[#This Row],[Close Price]])-1</f>
        <v>2.4798247020469066E-2</v>
      </c>
      <c r="AG426" s="1">
        <f>(Table2[[#This Row],[Close Price]]/Table2[[#This Row],[Current Month Low]])-1</f>
        <v>3.2169856844137534E-3</v>
      </c>
      <c r="AH426" s="1">
        <f>(Table2[[#This Row],[Current Month High]]/Table2[[#This Row],[Close Price]])-1</f>
        <v>0.13510769066324602</v>
      </c>
      <c r="AI426">
        <v>30.618352840575</v>
      </c>
      <c r="AJ426">
        <v>54.190358467243499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0.08</v>
      </c>
      <c r="AM426" t="s">
        <v>3192</v>
      </c>
      <c r="AN426">
        <v>-10.47</v>
      </c>
      <c r="AO426" t="s">
        <v>3191</v>
      </c>
      <c r="AP426">
        <v>-4.7538746107452998E-2</v>
      </c>
      <c r="AQ426">
        <f>(Table2[[#This Row],[Sharpe Ratio]]-AVERAGE(Table2[Sharpe Ratio]))/_xlfn.STDEV.P(Table2[Sharpe Ratio])</f>
        <v>-1.3102089550065765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327</v>
      </c>
      <c r="AT426">
        <f>_xlfn.RANK.AVG(Table2[[#This Row],[6M Return vs Nifty Z-Score]],Table2[6M Return vs Nifty Z-Score])</f>
        <v>228</v>
      </c>
      <c r="AU426">
        <f>_xlfn.RANK.AVG(Table2[[#This Row],[Sharpe Ratio Z-Score]],Table2[Sharpe Ratio Z-Score])</f>
        <v>663</v>
      </c>
      <c r="AV426">
        <f>(Table2[[#This Row],[Rank 1Y]]+Table2[[#This Row],[Rank 6M]]+Table2[[#This Row],[Rank Sharpe]])/3</f>
        <v>406</v>
      </c>
    </row>
    <row r="427" spans="1:48" x14ac:dyDescent="0.3">
      <c r="A427" t="s">
        <v>115</v>
      </c>
      <c r="B427" t="s">
        <v>116</v>
      </c>
      <c r="C427" t="s">
        <v>3153</v>
      </c>
      <c r="D427" t="s">
        <v>117</v>
      </c>
      <c r="E427">
        <v>239432.22145961999</v>
      </c>
      <c r="F427">
        <v>981.45</v>
      </c>
      <c r="G427">
        <v>4.2382425150182197</v>
      </c>
      <c r="H427">
        <f>(Table2[[#This Row],[1Y Return vs Nifty]]-AVERAGE(Table2[1Y Return vs Nifty]))/_xlfn.STDEV.P(Table2[1Y Return vs Nifty])</f>
        <v>-0.39443111420725946</v>
      </c>
      <c r="I427">
        <v>4.6666372789366797</v>
      </c>
      <c r="J427">
        <f>(Table2[[#This Row],[1M Return vs Nifty]]-AVERAGE(Table2[1M Return vs Nifty]))/_xlfn.STDEV.P(Table2[1M Return vs Nifty])</f>
        <v>0.36608529928407008</v>
      </c>
      <c r="K427">
        <v>2.9226210965109098</v>
      </c>
      <c r="L427">
        <f>(Table2[[#This Row],[6M Return vs Nifty]]-AVERAGE(Table2[6M Return vs Nifty]))/_xlfn.STDEV.P(Table2[6M Return vs Nifty])</f>
        <v>-0.10200292320181957</v>
      </c>
      <c r="M427">
        <v>-1.0188779294629899</v>
      </c>
      <c r="N427">
        <f>(Table2[[#This Row],[1W Return vs Nifty]]-AVERAGE(Table2[1W Return vs Nifty]))/_xlfn.STDEV.P(Table2[1W Return vs Nifty])</f>
        <v>-0.24493918507569803</v>
      </c>
      <c r="O427">
        <v>993.13</v>
      </c>
      <c r="P427">
        <v>970.47651361069995</v>
      </c>
      <c r="Q427">
        <v>900.78513181621395</v>
      </c>
      <c r="R427">
        <v>39.432281940232897</v>
      </c>
      <c r="S427" s="1">
        <f>(Table2[[#This Row],[Close Price]]-Table2[[#This Row],[20D EMA]])/Table2[[#This Row],[20D EMA]]</f>
        <v>-1.1760796673144452E-2</v>
      </c>
      <c r="T427" s="1">
        <f>(Table2[[#This Row],[Close Price]]-Table2[[#This Row],[50D EMA]])/Table2[[#This Row],[50D EMA]]</f>
        <v>1.1307317833455609E-2</v>
      </c>
      <c r="U427" s="1">
        <f>(Table2[[#This Row],[Close Price]]-Table2[[#This Row],[200D EMA]])/Table2[[#This Row],[200D EMA]]</f>
        <v>8.9549511126082892E-2</v>
      </c>
      <c r="V427">
        <v>0.80311475853458203</v>
      </c>
      <c r="W427">
        <v>980.05</v>
      </c>
      <c r="X427">
        <v>1005</v>
      </c>
      <c r="Y427">
        <v>980.05</v>
      </c>
      <c r="Z427">
        <v>1005</v>
      </c>
      <c r="AA427">
        <v>969.75</v>
      </c>
      <c r="AB427">
        <v>1063</v>
      </c>
      <c r="AC427" s="1">
        <f>(Table2[[#This Row],[Close Price]]/Table2[[#This Row],[Day Low]])-1</f>
        <v>1.4284985459926958E-3</v>
      </c>
      <c r="AD427" s="1">
        <f>(Table2[[#This Row],[Day High]]/Table2[[#This Row],[Close Price]])-1</f>
        <v>2.3995109277090032E-2</v>
      </c>
      <c r="AE427" s="1">
        <f>(Table2[[#This Row],[Close Price]]/Table2[[#This Row],[Current Week Low]])-1</f>
        <v>1.4284985459926958E-3</v>
      </c>
      <c r="AF427" s="1">
        <f>(Table2[[#This Row],[Current Week High]]/Table2[[#This Row],[Close Price]])-1</f>
        <v>2.3995109277090032E-2</v>
      </c>
      <c r="AG427" s="1">
        <f>(Table2[[#This Row],[Close Price]]/Table2[[#This Row],[Current Month Low]])-1</f>
        <v>1.2064965197215782E-2</v>
      </c>
      <c r="AH427" s="1">
        <f>(Table2[[#This Row],[Current Month High]]/Table2[[#This Row],[Close Price]])-1</f>
        <v>8.3091344439349957E-2</v>
      </c>
      <c r="AI427">
        <v>8.3091344439349903</v>
      </c>
      <c r="AJ427">
        <v>35.746887966804898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0.05</v>
      </c>
      <c r="AM427" t="s">
        <v>3192</v>
      </c>
      <c r="AN427">
        <v>-5.55</v>
      </c>
      <c r="AO427" t="s">
        <v>3191</v>
      </c>
      <c r="AP427">
        <v>3.2578503760360998E-2</v>
      </c>
      <c r="AQ427">
        <f>(Table2[[#This Row],[Sharpe Ratio]]-AVERAGE(Table2[Sharpe Ratio]))/_xlfn.STDEV.P(Table2[Sharpe Ratio])</f>
        <v>-0.37599266864184056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-0.75128059184254758</v>
      </c>
      <c r="AS427">
        <f>_xlfn.RANK.AVG(Table2[[#This Row],[1Y Return vs Nifty Z-Score]],Table2[1Y Return vs Nifty Z-Score])</f>
        <v>433</v>
      </c>
      <c r="AT427">
        <f>_xlfn.RANK.AVG(Table2[[#This Row],[6M Return vs Nifty Z-Score]],Table2[6M Return vs Nifty Z-Score])</f>
        <v>352</v>
      </c>
      <c r="AU427">
        <f>_xlfn.RANK.AVG(Table2[[#This Row],[Sharpe Ratio Z-Score]],Table2[Sharpe Ratio Z-Score])</f>
        <v>437</v>
      </c>
      <c r="AV427">
        <f>(Table2[[#This Row],[Rank 1Y]]+Table2[[#This Row],[Rank 6M]]+Table2[[#This Row],[Rank Sharpe]])/3</f>
        <v>407.33333333333331</v>
      </c>
    </row>
    <row r="428" spans="1:48" x14ac:dyDescent="0.3">
      <c r="A428" t="s">
        <v>46</v>
      </c>
      <c r="B428" t="s">
        <v>47</v>
      </c>
      <c r="C428" t="s">
        <v>3149</v>
      </c>
      <c r="D428" t="s">
        <v>48</v>
      </c>
      <c r="E428">
        <v>493018.17134399997</v>
      </c>
      <c r="F428">
        <v>3585.6</v>
      </c>
      <c r="G428">
        <v>-5.6004723611963803</v>
      </c>
      <c r="H428">
        <f>(Table2[[#This Row],[1Y Return vs Nifty]]-AVERAGE(Table2[1Y Return vs Nifty]))/_xlfn.STDEV.P(Table2[1Y Return vs Nifty])</f>
        <v>-0.55692609841549856</v>
      </c>
      <c r="I428">
        <v>-2.2909780462717402</v>
      </c>
      <c r="J428">
        <f>(Table2[[#This Row],[1M Return vs Nifty]]-AVERAGE(Table2[1M Return vs Nifty]))/_xlfn.STDEV.P(Table2[1M Return vs Nifty])</f>
        <v>-0.42688328556807598</v>
      </c>
      <c r="K428">
        <v>-12.643841689667701</v>
      </c>
      <c r="L428">
        <f>(Table2[[#This Row],[6M Return vs Nifty]]-AVERAGE(Table2[6M Return vs Nifty]))/_xlfn.STDEV.P(Table2[6M Return vs Nifty])</f>
        <v>-0.61593806437954435</v>
      </c>
      <c r="M428">
        <v>3.4646495882905102</v>
      </c>
      <c r="N428">
        <f>(Table2[[#This Row],[1W Return vs Nifty]]-AVERAGE(Table2[1W Return vs Nifty]))/_xlfn.STDEV.P(Table2[1W Return vs Nifty])</f>
        <v>0.61381650943074628</v>
      </c>
      <c r="O428">
        <v>3578.28</v>
      </c>
      <c r="P428">
        <v>3605.9439122144399</v>
      </c>
      <c r="Q428">
        <v>3485.6267862916502</v>
      </c>
      <c r="R428">
        <v>55.2398734172518</v>
      </c>
      <c r="S428" s="1">
        <f>(Table2[[#This Row],[Close Price]]-Table2[[#This Row],[20D EMA]])/Table2[[#This Row],[20D EMA]]</f>
        <v>2.0456755759749681E-3</v>
      </c>
      <c r="T428" s="1">
        <f>(Table2[[#This Row],[Close Price]]-Table2[[#This Row],[50D EMA]])/Table2[[#This Row],[50D EMA]]</f>
        <v>-5.6417716719134045E-3</v>
      </c>
      <c r="U428" s="1">
        <f>(Table2[[#This Row],[Close Price]]-Table2[[#This Row],[200D EMA]])/Table2[[#This Row],[200D EMA]]</f>
        <v>2.8681559971230012E-2</v>
      </c>
      <c r="V428">
        <v>0.85178901807358898</v>
      </c>
      <c r="W428">
        <v>3571.3</v>
      </c>
      <c r="X428">
        <v>3621.95</v>
      </c>
      <c r="Y428">
        <v>3571.3</v>
      </c>
      <c r="Z428">
        <v>3621.95</v>
      </c>
      <c r="AA428">
        <v>3429</v>
      </c>
      <c r="AB428">
        <v>3724</v>
      </c>
      <c r="AC428" s="1">
        <f>(Table2[[#This Row],[Close Price]]/Table2[[#This Row],[Day Low]])-1</f>
        <v>4.0041441491893703E-3</v>
      </c>
      <c r="AD428" s="1">
        <f>(Table2[[#This Row],[Day High]]/Table2[[#This Row],[Close Price]])-1</f>
        <v>1.0137773315484155E-2</v>
      </c>
      <c r="AE428" s="1">
        <f>(Table2[[#This Row],[Close Price]]/Table2[[#This Row],[Current Week Low]])-1</f>
        <v>4.0041441491893703E-3</v>
      </c>
      <c r="AF428" s="1">
        <f>(Table2[[#This Row],[Current Week High]]/Table2[[#This Row],[Close Price]])-1</f>
        <v>1.0137773315484155E-2</v>
      </c>
      <c r="AG428" s="1">
        <f>(Table2[[#This Row],[Close Price]]/Table2[[#This Row],[Current Month Low]])-1</f>
        <v>4.5669291338582552E-2</v>
      </c>
      <c r="AH428" s="1">
        <f>(Table2[[#This Row],[Current Month High]]/Table2[[#This Row],[Close Price]])-1</f>
        <v>3.8598839803659191E-2</v>
      </c>
      <c r="AI428">
        <v>9.3234047300312302</v>
      </c>
      <c r="AJ428">
        <v>25.539625019694299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-0.01</v>
      </c>
      <c r="AM428" t="s">
        <v>3191</v>
      </c>
      <c r="AN428">
        <v>2.5099999999999998</v>
      </c>
      <c r="AO428" t="s">
        <v>3192</v>
      </c>
      <c r="AP428">
        <v>0.115056128551125</v>
      </c>
      <c r="AQ428">
        <f>(Table2[[#This Row],[Sharpe Ratio]]-AVERAGE(Table2[Sharpe Ratio]))/_xlfn.STDEV.P(Table2[Sharpe Ratio])</f>
        <v>0.58574703744318057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505</v>
      </c>
      <c r="AT428">
        <f>_xlfn.RANK.AVG(Table2[[#This Row],[6M Return vs Nifty Z-Score]],Table2[6M Return vs Nifty Z-Score])</f>
        <v>532</v>
      </c>
      <c r="AU428">
        <f>_xlfn.RANK.AVG(Table2[[#This Row],[Sharpe Ratio Z-Score]],Table2[Sharpe Ratio Z-Score])</f>
        <v>188</v>
      </c>
      <c r="AV428">
        <f>(Table2[[#This Row],[Rank 1Y]]+Table2[[#This Row],[Rank 6M]]+Table2[[#This Row],[Rank Sharpe]])/3</f>
        <v>408.33333333333331</v>
      </c>
    </row>
    <row r="429" spans="1:48" x14ac:dyDescent="0.3">
      <c r="A429" t="s">
        <v>1144</v>
      </c>
      <c r="B429" t="s">
        <v>1145</v>
      </c>
      <c r="C429" t="s">
        <v>3157</v>
      </c>
      <c r="D429" t="s">
        <v>1146</v>
      </c>
      <c r="E429">
        <v>10749.35216135</v>
      </c>
      <c r="F429">
        <v>723.25</v>
      </c>
      <c r="G429">
        <v>45.705216970967903</v>
      </c>
      <c r="H429">
        <f>(Table2[[#This Row],[1Y Return vs Nifty]]-AVERAGE(Table2[1Y Return vs Nifty]))/_xlfn.STDEV.P(Table2[1Y Return vs Nifty])</f>
        <v>0.29043224896151615</v>
      </c>
      <c r="I429">
        <v>-9.90399116195535</v>
      </c>
      <c r="J429">
        <f>(Table2[[#This Row],[1M Return vs Nifty]]-AVERAGE(Table2[1M Return vs Nifty]))/_xlfn.STDEV.P(Table2[1M Return vs Nifty])</f>
        <v>-1.2945484200477002</v>
      </c>
      <c r="K429">
        <v>2.9443336143783601</v>
      </c>
      <c r="L429">
        <f>(Table2[[#This Row],[6M Return vs Nifty]]-AVERAGE(Table2[6M Return vs Nifty]))/_xlfn.STDEV.P(Table2[6M Return vs Nifty])</f>
        <v>-0.10128607274652925</v>
      </c>
      <c r="M429">
        <v>3.5485040183084098</v>
      </c>
      <c r="N429">
        <f>(Table2[[#This Row],[1W Return vs Nifty]]-AVERAGE(Table2[1W Return vs Nifty]))/_xlfn.STDEV.P(Table2[1W Return vs Nifty])</f>
        <v>0.62987762849432338</v>
      </c>
      <c r="O429">
        <v>752.83</v>
      </c>
      <c r="P429">
        <v>750.13484436518797</v>
      </c>
      <c r="Q429">
        <v>645.99837064954204</v>
      </c>
      <c r="R429">
        <v>37.797620164400797</v>
      </c>
      <c r="S429" s="1">
        <f>(Table2[[#This Row],[Close Price]]-Table2[[#This Row],[20D EMA]])/Table2[[#This Row],[20D EMA]]</f>
        <v>-3.9291739170861997E-2</v>
      </c>
      <c r="T429" s="1">
        <f>(Table2[[#This Row],[Close Price]]-Table2[[#This Row],[50D EMA]])/Table2[[#This Row],[50D EMA]]</f>
        <v>-3.5840015388086184E-2</v>
      </c>
      <c r="U429" s="1">
        <f>(Table2[[#This Row],[Close Price]]-Table2[[#This Row],[200D EMA]])/Table2[[#This Row],[200D EMA]]</f>
        <v>0.11958486717665025</v>
      </c>
      <c r="V429">
        <v>0.563775678462069</v>
      </c>
      <c r="W429">
        <v>720.1</v>
      </c>
      <c r="X429">
        <v>762.95</v>
      </c>
      <c r="Y429">
        <v>720.1</v>
      </c>
      <c r="Z429">
        <v>762.95</v>
      </c>
      <c r="AA429">
        <v>706.35</v>
      </c>
      <c r="AB429">
        <v>783.45</v>
      </c>
      <c r="AC429" s="1">
        <f>(Table2[[#This Row],[Close Price]]/Table2[[#This Row],[Day Low]])-1</f>
        <v>4.3743924454937577E-3</v>
      </c>
      <c r="AD429" s="1">
        <f>(Table2[[#This Row],[Day High]]/Table2[[#This Row],[Close Price]])-1</f>
        <v>5.4891116488074765E-2</v>
      </c>
      <c r="AE429" s="1">
        <f>(Table2[[#This Row],[Close Price]]/Table2[[#This Row],[Current Week Low]])-1</f>
        <v>4.3743924454937577E-3</v>
      </c>
      <c r="AF429" s="1">
        <f>(Table2[[#This Row],[Current Week High]]/Table2[[#This Row],[Close Price]])-1</f>
        <v>5.4891116488074765E-2</v>
      </c>
      <c r="AG429" s="1">
        <f>(Table2[[#This Row],[Close Price]]/Table2[[#This Row],[Current Month Low]])-1</f>
        <v>2.3925815813690132E-2</v>
      </c>
      <c r="AH429" s="1">
        <f>(Table2[[#This Row],[Current Month High]]/Table2[[#This Row],[Close Price]])-1</f>
        <v>8.3235395782924382E-2</v>
      </c>
      <c r="AI429">
        <v>20.981679917041099</v>
      </c>
      <c r="AJ429">
        <v>80.654427376045902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0.01</v>
      </c>
      <c r="AM429" t="s">
        <v>3192</v>
      </c>
      <c r="AN429">
        <v>-4.38</v>
      </c>
      <c r="AO429" t="s">
        <v>3191</v>
      </c>
      <c r="AP429">
        <v>-4.5655334140680001E-2</v>
      </c>
      <c r="AQ429">
        <f>(Table2[[#This Row],[Sharpe Ratio]]-AVERAGE(Table2[Sharpe Ratio]))/_xlfn.STDEV.P(Table2[Sharpe Ratio])</f>
        <v>-1.2882472159778828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-1.7637718313162729</v>
      </c>
      <c r="AS429">
        <f>_xlfn.RANK.AVG(Table2[[#This Row],[1Y Return vs Nifty Z-Score]],Table2[1Y Return vs Nifty Z-Score])</f>
        <v>215</v>
      </c>
      <c r="AT429">
        <f>_xlfn.RANK.AVG(Table2[[#This Row],[6M Return vs Nifty Z-Score]],Table2[6M Return vs Nifty Z-Score])</f>
        <v>350</v>
      </c>
      <c r="AU429">
        <f>_xlfn.RANK.AVG(Table2[[#This Row],[Sharpe Ratio Z-Score]],Table2[Sharpe Ratio Z-Score])</f>
        <v>660</v>
      </c>
      <c r="AV429">
        <f>(Table2[[#This Row],[Rank 1Y]]+Table2[[#This Row],[Rank 6M]]+Table2[[#This Row],[Rank Sharpe]])/3</f>
        <v>408.33333333333331</v>
      </c>
    </row>
    <row r="430" spans="1:48" x14ac:dyDescent="0.3">
      <c r="A430" t="s">
        <v>239</v>
      </c>
      <c r="B430" t="s">
        <v>240</v>
      </c>
      <c r="C430" t="s">
        <v>3150</v>
      </c>
      <c r="D430" t="s">
        <v>51</v>
      </c>
      <c r="E430">
        <v>106050.5033286</v>
      </c>
      <c r="F430">
        <v>2647</v>
      </c>
      <c r="G430">
        <v>24.503801905344201</v>
      </c>
      <c r="H430">
        <f>(Table2[[#This Row],[1Y Return vs Nifty]]-AVERAGE(Table2[1Y Return vs Nifty]))/_xlfn.STDEV.P(Table2[1Y Return vs Nifty])</f>
        <v>-5.9727670258171613E-2</v>
      </c>
      <c r="I430">
        <v>6.2544081398449798</v>
      </c>
      <c r="J430">
        <f>(Table2[[#This Row],[1M Return vs Nifty]]-AVERAGE(Table2[1M Return vs Nifty]))/_xlfn.STDEV.P(Table2[1M Return vs Nifty])</f>
        <v>0.54704563609404067</v>
      </c>
      <c r="K430">
        <v>1.2066145217575801</v>
      </c>
      <c r="L430">
        <f>(Table2[[#This Row],[6M Return vs Nifty]]-AVERAGE(Table2[6M Return vs Nifty]))/_xlfn.STDEV.P(Table2[6M Return vs Nifty])</f>
        <v>-0.15865780320710923</v>
      </c>
      <c r="M430">
        <v>-4.9764511428112499</v>
      </c>
      <c r="N430">
        <f>(Table2[[#This Row],[1W Return vs Nifty]]-AVERAGE(Table2[1W Return vs Nifty]))/_xlfn.STDEV.P(Table2[1W Return vs Nifty])</f>
        <v>-1.0029558404729353</v>
      </c>
      <c r="O430">
        <v>2635.06</v>
      </c>
      <c r="P430">
        <v>2506.8060006144501</v>
      </c>
      <c r="Q430">
        <v>2233.3346095480301</v>
      </c>
      <c r="R430">
        <v>47.266717877946803</v>
      </c>
      <c r="S430" s="1">
        <f>(Table2[[#This Row],[Close Price]]-Table2[[#This Row],[20D EMA]])/Table2[[#This Row],[20D EMA]]</f>
        <v>4.5312061205437654E-3</v>
      </c>
      <c r="T430" s="1">
        <f>(Table2[[#This Row],[Close Price]]-Table2[[#This Row],[50D EMA]])/Table2[[#This Row],[50D EMA]]</f>
        <v>5.5925348571523502E-2</v>
      </c>
      <c r="U430" s="1">
        <f>(Table2[[#This Row],[Close Price]]-Table2[[#This Row],[200D EMA]])/Table2[[#This Row],[200D EMA]]</f>
        <v>0.18522320331375922</v>
      </c>
      <c r="V430">
        <v>0.39594668564484198</v>
      </c>
      <c r="W430">
        <v>2626</v>
      </c>
      <c r="X430">
        <v>2685.15</v>
      </c>
      <c r="Y430">
        <v>2626</v>
      </c>
      <c r="Z430">
        <v>2685.15</v>
      </c>
      <c r="AA430">
        <v>2475</v>
      </c>
      <c r="AB430">
        <v>2835</v>
      </c>
      <c r="AC430" s="1">
        <f>(Table2[[#This Row],[Close Price]]/Table2[[#This Row],[Day Low]])-1</f>
        <v>7.9969535415080895E-3</v>
      </c>
      <c r="AD430" s="1">
        <f>(Table2[[#This Row],[Day High]]/Table2[[#This Row],[Close Price]])-1</f>
        <v>1.4412542500944481E-2</v>
      </c>
      <c r="AE430" s="1">
        <f>(Table2[[#This Row],[Close Price]]/Table2[[#This Row],[Current Week Low]])-1</f>
        <v>7.9969535415080895E-3</v>
      </c>
      <c r="AF430" s="1">
        <f>(Table2[[#This Row],[Current Week High]]/Table2[[#This Row],[Close Price]])-1</f>
        <v>1.4412542500944481E-2</v>
      </c>
      <c r="AG430" s="1">
        <f>(Table2[[#This Row],[Close Price]]/Table2[[#This Row],[Current Month Low]])-1</f>
        <v>6.9494949494949498E-2</v>
      </c>
      <c r="AH430" s="1">
        <f>(Table2[[#This Row],[Current Month High]]/Table2[[#This Row],[Close Price]])-1</f>
        <v>7.102380052890056E-2</v>
      </c>
      <c r="AI430">
        <v>7.1023800528900498</v>
      </c>
      <c r="AJ430">
        <v>57.273996613291303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0.24</v>
      </c>
      <c r="AM430" t="s">
        <v>3192</v>
      </c>
      <c r="AN430">
        <v>4.3</v>
      </c>
      <c r="AO430" t="s">
        <v>3192</v>
      </c>
      <c r="AQ430">
        <f>(Table2[[#This Row],[Sharpe Ratio]]-AVERAGE(Table2[Sharpe Ratio]))/_xlfn.STDEV.P(Table2[Sharpe Ratio])</f>
        <v>-0.75587800979545683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-1.4301736876396323</v>
      </c>
      <c r="AS430">
        <f>_xlfn.RANK.AVG(Table2[[#This Row],[1Y Return vs Nifty Z-Score]],Table2[1Y Return vs Nifty Z-Score])</f>
        <v>304</v>
      </c>
      <c r="AT430">
        <f>_xlfn.RANK.AVG(Table2[[#This Row],[6M Return vs Nifty Z-Score]],Table2[6M Return vs Nifty Z-Score])</f>
        <v>377</v>
      </c>
      <c r="AU430">
        <f>_xlfn.RANK.AVG(Table2[[#This Row],[Sharpe Ratio Z-Score]],Table2[Sharpe Ratio Z-Score])</f>
        <v>544.5</v>
      </c>
      <c r="AV430">
        <f>(Table2[[#This Row],[Rank 1Y]]+Table2[[#This Row],[Rank 6M]]+Table2[[#This Row],[Rank Sharpe]])/3</f>
        <v>408.5</v>
      </c>
    </row>
    <row r="431" spans="1:48" x14ac:dyDescent="0.3">
      <c r="A431" t="s">
        <v>228</v>
      </c>
      <c r="B431" t="s">
        <v>229</v>
      </c>
      <c r="C431" t="s">
        <v>3159</v>
      </c>
      <c r="D431" t="s">
        <v>130</v>
      </c>
      <c r="E431">
        <v>113178.74431516</v>
      </c>
      <c r="F431">
        <v>1137.2</v>
      </c>
      <c r="G431">
        <v>18.3383681407986</v>
      </c>
      <c r="H431">
        <f>(Table2[[#This Row],[1Y Return vs Nifty]]-AVERAGE(Table2[1Y Return vs Nifty]))/_xlfn.STDEV.P(Table2[1Y Return vs Nifty])</f>
        <v>-0.16155520310281066</v>
      </c>
      <c r="I431">
        <v>-13.781994575439301</v>
      </c>
      <c r="J431">
        <f>(Table2[[#This Row],[1M Return vs Nifty]]-AVERAGE(Table2[1M Return vs Nifty]))/_xlfn.STDEV.P(Table2[1M Return vs Nifty])</f>
        <v>-1.7365295781178387</v>
      </c>
      <c r="K431">
        <v>-16.7544146347248</v>
      </c>
      <c r="L431">
        <f>(Table2[[#This Row],[6M Return vs Nifty]]-AVERAGE(Table2[6M Return vs Nifty]))/_xlfn.STDEV.P(Table2[6M Return vs Nifty])</f>
        <v>-0.75165084099794188</v>
      </c>
      <c r="M431">
        <v>-0.425390441688551</v>
      </c>
      <c r="N431">
        <f>(Table2[[#This Row],[1W Return vs Nifty]]-AVERAGE(Table2[1W Return vs Nifty]))/_xlfn.STDEV.P(Table2[1W Return vs Nifty])</f>
        <v>-0.13126512871572013</v>
      </c>
      <c r="O431">
        <v>1211.7</v>
      </c>
      <c r="P431">
        <v>1249.88887716402</v>
      </c>
      <c r="Q431">
        <v>1197.1403614240701</v>
      </c>
      <c r="R431">
        <v>30.599088655647201</v>
      </c>
      <c r="S431" s="1">
        <f>(Table2[[#This Row],[Close Price]]-Table2[[#This Row],[20D EMA]])/Table2[[#This Row],[20D EMA]]</f>
        <v>-6.1483865643311049E-2</v>
      </c>
      <c r="T431" s="1">
        <f>(Table2[[#This Row],[Close Price]]-Table2[[#This Row],[50D EMA]])/Table2[[#This Row],[50D EMA]]</f>
        <v>-9.0159116720607488E-2</v>
      </c>
      <c r="U431" s="1">
        <f>(Table2[[#This Row],[Close Price]]-Table2[[#This Row],[200D EMA]])/Table2[[#This Row],[200D EMA]]</f>
        <v>-5.0069618697649948E-2</v>
      </c>
      <c r="V431">
        <v>0.84279938834574597</v>
      </c>
      <c r="W431">
        <v>1130.2</v>
      </c>
      <c r="X431">
        <v>1181.95</v>
      </c>
      <c r="Y431">
        <v>1130.2</v>
      </c>
      <c r="Z431">
        <v>1181.95</v>
      </c>
      <c r="AA431">
        <v>1123</v>
      </c>
      <c r="AB431">
        <v>1252</v>
      </c>
      <c r="AC431" s="1">
        <f>(Table2[[#This Row],[Close Price]]/Table2[[#This Row],[Day Low]])-1</f>
        <v>6.1935940541497647E-3</v>
      </c>
      <c r="AD431" s="1">
        <f>(Table2[[#This Row],[Day High]]/Table2[[#This Row],[Close Price]])-1</f>
        <v>3.9351037636299768E-2</v>
      </c>
      <c r="AE431" s="1">
        <f>(Table2[[#This Row],[Close Price]]/Table2[[#This Row],[Current Week Low]])-1</f>
        <v>6.1935940541497647E-3</v>
      </c>
      <c r="AF431" s="1">
        <f>(Table2[[#This Row],[Current Week High]]/Table2[[#This Row],[Close Price]])-1</f>
        <v>3.9351037636299768E-2</v>
      </c>
      <c r="AG431" s="1">
        <f>(Table2[[#This Row],[Close Price]]/Table2[[#This Row],[Current Month Low]])-1</f>
        <v>1.2644701691896687E-2</v>
      </c>
      <c r="AH431" s="1">
        <f>(Table2[[#This Row],[Current Month High]]/Table2[[#This Row],[Close Price]])-1</f>
        <v>0.1009497010200493</v>
      </c>
      <c r="AI431">
        <v>45.088814632430498</v>
      </c>
      <c r="AJ431">
        <v>62.063559925894197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-7.0000000000000007E-2</v>
      </c>
      <c r="AM431" t="s">
        <v>3191</v>
      </c>
      <c r="AN431">
        <v>-3.29</v>
      </c>
      <c r="AO431" t="s">
        <v>3191</v>
      </c>
      <c r="AP431">
        <v>7.9818813278476994E-2</v>
      </c>
      <c r="AQ431">
        <f>(Table2[[#This Row],[Sharpe Ratio]]-AVERAGE(Table2[Sharpe Ratio]))/_xlfn.STDEV.P(Table2[Sharpe Ratio])</f>
        <v>0.17485832284313685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347</v>
      </c>
      <c r="AT431">
        <f>_xlfn.RANK.AVG(Table2[[#This Row],[6M Return vs Nifty Z-Score]],Table2[6M Return vs Nifty Z-Score])</f>
        <v>580</v>
      </c>
      <c r="AU431">
        <f>_xlfn.RANK.AVG(Table2[[#This Row],[Sharpe Ratio Z-Score]],Table2[Sharpe Ratio Z-Score])</f>
        <v>300</v>
      </c>
      <c r="AV431">
        <f>(Table2[[#This Row],[Rank 1Y]]+Table2[[#This Row],[Rank 6M]]+Table2[[#This Row],[Rank Sharpe]])/3</f>
        <v>409</v>
      </c>
    </row>
    <row r="432" spans="1:48" x14ac:dyDescent="0.3">
      <c r="A432" t="s">
        <v>1132</v>
      </c>
      <c r="B432" t="s">
        <v>1133</v>
      </c>
      <c r="C432" t="s">
        <v>3158</v>
      </c>
      <c r="D432" t="s">
        <v>520</v>
      </c>
      <c r="E432">
        <v>11033.951977500001</v>
      </c>
      <c r="F432">
        <v>345</v>
      </c>
      <c r="G432">
        <v>1.6385642461566201</v>
      </c>
      <c r="H432">
        <f>(Table2[[#This Row],[1Y Return vs Nifty]]-AVERAGE(Table2[1Y Return vs Nifty]))/_xlfn.STDEV.P(Table2[1Y Return vs Nifty])</f>
        <v>-0.43736707531193758</v>
      </c>
      <c r="I432">
        <v>2.5376798452822298</v>
      </c>
      <c r="J432">
        <f>(Table2[[#This Row],[1M Return vs Nifty]]-AVERAGE(Table2[1M Return vs Nifty]))/_xlfn.STDEV.P(Table2[1M Return vs Nifty])</f>
        <v>0.12344521579758402</v>
      </c>
      <c r="K432">
        <v>5.21025774858124</v>
      </c>
      <c r="L432">
        <f>(Table2[[#This Row],[6M Return vs Nifty]]-AVERAGE(Table2[6M Return vs Nifty]))/_xlfn.STDEV.P(Table2[6M Return vs Nifty])</f>
        <v>-2.6475368747444841E-2</v>
      </c>
      <c r="M432">
        <v>-5.4375413518593696</v>
      </c>
      <c r="N432">
        <f>(Table2[[#This Row],[1W Return vs Nifty]]-AVERAGE(Table2[1W Return vs Nifty]))/_xlfn.STDEV.P(Table2[1W Return vs Nifty])</f>
        <v>-1.0912710880393515</v>
      </c>
      <c r="O432">
        <v>351.98</v>
      </c>
      <c r="P432">
        <v>342.06608720353802</v>
      </c>
      <c r="Q432">
        <v>312.86331685774201</v>
      </c>
      <c r="R432">
        <v>37.919911838721397</v>
      </c>
      <c r="S432" s="1">
        <f>(Table2[[#This Row],[Close Price]]-Table2[[#This Row],[20D EMA]])/Table2[[#This Row],[20D EMA]]</f>
        <v>-1.9830672197283988E-2</v>
      </c>
      <c r="T432" s="1">
        <f>(Table2[[#This Row],[Close Price]]-Table2[[#This Row],[50D EMA]])/Table2[[#This Row],[50D EMA]]</f>
        <v>8.5770349830564443E-3</v>
      </c>
      <c r="U432" s="1">
        <f>(Table2[[#This Row],[Close Price]]-Table2[[#This Row],[200D EMA]])/Table2[[#This Row],[200D EMA]]</f>
        <v>0.10271796471706666</v>
      </c>
      <c r="V432">
        <v>0.403613354632121</v>
      </c>
      <c r="W432">
        <v>342.55</v>
      </c>
      <c r="X432">
        <v>350.3</v>
      </c>
      <c r="Y432">
        <v>342.55</v>
      </c>
      <c r="Z432">
        <v>350.3</v>
      </c>
      <c r="AA432">
        <v>341.05</v>
      </c>
      <c r="AB432">
        <v>374.95</v>
      </c>
      <c r="AC432" s="1">
        <f>(Table2[[#This Row],[Close Price]]/Table2[[#This Row],[Day Low]])-1</f>
        <v>7.1522405488249063E-3</v>
      </c>
      <c r="AD432" s="1">
        <f>(Table2[[#This Row],[Day High]]/Table2[[#This Row],[Close Price]])-1</f>
        <v>1.5362318840579814E-2</v>
      </c>
      <c r="AE432" s="1">
        <f>(Table2[[#This Row],[Close Price]]/Table2[[#This Row],[Current Week Low]])-1</f>
        <v>7.1522405488249063E-3</v>
      </c>
      <c r="AF432" s="1">
        <f>(Table2[[#This Row],[Current Week High]]/Table2[[#This Row],[Close Price]])-1</f>
        <v>1.5362318840579814E-2</v>
      </c>
      <c r="AG432" s="1">
        <f>(Table2[[#This Row],[Close Price]]/Table2[[#This Row],[Current Month Low]])-1</f>
        <v>1.158187948981082E-2</v>
      </c>
      <c r="AH432" s="1">
        <f>(Table2[[#This Row],[Current Month High]]/Table2[[#This Row],[Close Price]])-1</f>
        <v>8.6811594202898412E-2</v>
      </c>
      <c r="AI432">
        <v>16.231884057971001</v>
      </c>
      <c r="AJ432">
        <v>42.2093981863149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0.05</v>
      </c>
      <c r="AM432" t="s">
        <v>3192</v>
      </c>
      <c r="AN432">
        <v>-1.58</v>
      </c>
      <c r="AO432" t="s">
        <v>3191</v>
      </c>
      <c r="AP432">
        <v>2.8587151269792999E-2</v>
      </c>
      <c r="AQ432">
        <f>(Table2[[#This Row],[Sharpe Ratio]]-AVERAGE(Table2[Sharpe Ratio]))/_xlfn.STDEV.P(Table2[Sharpe Ratio])</f>
        <v>-0.42253428742510168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-1.8542026037262516</v>
      </c>
      <c r="AS432">
        <f>_xlfn.RANK.AVG(Table2[[#This Row],[1Y Return vs Nifty Z-Score]],Table2[1Y Return vs Nifty Z-Score])</f>
        <v>454</v>
      </c>
      <c r="AT432">
        <f>_xlfn.RANK.AVG(Table2[[#This Row],[6M Return vs Nifty Z-Score]],Table2[6M Return vs Nifty Z-Score])</f>
        <v>327</v>
      </c>
      <c r="AU432">
        <f>_xlfn.RANK.AVG(Table2[[#This Row],[Sharpe Ratio Z-Score]],Table2[Sharpe Ratio Z-Score])</f>
        <v>451</v>
      </c>
      <c r="AV432">
        <f>(Table2[[#This Row],[Rank 1Y]]+Table2[[#This Row],[Rank 6M]]+Table2[[#This Row],[Rank Sharpe]])/3</f>
        <v>410.66666666666669</v>
      </c>
    </row>
    <row r="433" spans="1:48" x14ac:dyDescent="0.3">
      <c r="A433" t="s">
        <v>201</v>
      </c>
      <c r="B433" t="s">
        <v>202</v>
      </c>
      <c r="C433" t="s">
        <v>3146</v>
      </c>
      <c r="D433" t="s">
        <v>34</v>
      </c>
      <c r="E433">
        <v>127096.568273283</v>
      </c>
      <c r="F433">
        <v>245.77</v>
      </c>
      <c r="G433">
        <v>-0.89845603508305405</v>
      </c>
      <c r="H433">
        <f>(Table2[[#This Row],[1Y Return vs Nifty]]-AVERAGE(Table2[1Y Return vs Nifty]))/_xlfn.STDEV.P(Table2[1Y Return vs Nifty])</f>
        <v>-0.47926818493070067</v>
      </c>
      <c r="I433">
        <v>8.7210997907214196</v>
      </c>
      <c r="J433">
        <f>(Table2[[#This Row],[1M Return vs Nifty]]-AVERAGE(Table2[1M Return vs Nifty]))/_xlfn.STDEV.P(Table2[1M Return vs Nifty])</f>
        <v>0.82817773326175825</v>
      </c>
      <c r="K433">
        <v>-17.837070331522199</v>
      </c>
      <c r="L433">
        <f>(Table2[[#This Row],[6M Return vs Nifty]]-AVERAGE(Table2[6M Return vs Nifty]))/_xlfn.STDEV.P(Table2[6M Return vs Nifty])</f>
        <v>-0.78739530112503486</v>
      </c>
      <c r="M433">
        <v>2.9324691150830899</v>
      </c>
      <c r="N433">
        <f>(Table2[[#This Row],[1W Return vs Nifty]]-AVERAGE(Table2[1W Return vs Nifty]))/_xlfn.STDEV.P(Table2[1W Return vs Nifty])</f>
        <v>0.51188493656488021</v>
      </c>
      <c r="O433">
        <v>244.75</v>
      </c>
      <c r="P433">
        <v>246.35757186048201</v>
      </c>
      <c r="Q433">
        <v>245.718370087137</v>
      </c>
      <c r="R433">
        <v>52.4252116219062</v>
      </c>
      <c r="S433" s="1">
        <f>(Table2[[#This Row],[Close Price]]-Table2[[#This Row],[20D EMA]])/Table2[[#This Row],[20D EMA]]</f>
        <v>4.1675178753830854E-3</v>
      </c>
      <c r="T433" s="1">
        <f>(Table2[[#This Row],[Close Price]]-Table2[[#This Row],[50D EMA]])/Table2[[#This Row],[50D EMA]]</f>
        <v>-2.3850367416949391E-3</v>
      </c>
      <c r="U433" s="1">
        <f>(Table2[[#This Row],[Close Price]]-Table2[[#This Row],[200D EMA]])/Table2[[#This Row],[200D EMA]]</f>
        <v>2.1011824571641751E-4</v>
      </c>
      <c r="V433">
        <v>0.81169585160894397</v>
      </c>
      <c r="W433">
        <v>244.84</v>
      </c>
      <c r="X433">
        <v>251.2</v>
      </c>
      <c r="Y433">
        <v>244.84</v>
      </c>
      <c r="Z433">
        <v>251.2</v>
      </c>
      <c r="AA433">
        <v>237.85</v>
      </c>
      <c r="AB433">
        <v>255.7</v>
      </c>
      <c r="AC433" s="1">
        <f>(Table2[[#This Row],[Close Price]]/Table2[[#This Row],[Day Low]])-1</f>
        <v>3.7983989544192465E-3</v>
      </c>
      <c r="AD433" s="1">
        <f>(Table2[[#This Row],[Day High]]/Table2[[#This Row],[Close Price]])-1</f>
        <v>2.2093827562355006E-2</v>
      </c>
      <c r="AE433" s="1">
        <f>(Table2[[#This Row],[Close Price]]/Table2[[#This Row],[Current Week Low]])-1</f>
        <v>3.7983989544192465E-3</v>
      </c>
      <c r="AF433" s="1">
        <f>(Table2[[#This Row],[Current Week High]]/Table2[[#This Row],[Close Price]])-1</f>
        <v>2.2093827562355006E-2</v>
      </c>
      <c r="AG433" s="1">
        <f>(Table2[[#This Row],[Close Price]]/Table2[[#This Row],[Current Month Low]])-1</f>
        <v>3.3298297246163511E-2</v>
      </c>
      <c r="AH433" s="1">
        <f>(Table2[[#This Row],[Current Month High]]/Table2[[#This Row],[Close Price]])-1</f>
        <v>4.040362940961062E-2</v>
      </c>
      <c r="AI433">
        <v>21.943280302721998</v>
      </c>
      <c r="AJ433">
        <v>30.833111525153001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-0.03</v>
      </c>
      <c r="AM433" t="s">
        <v>3191</v>
      </c>
      <c r="AN433">
        <v>0.28999999999999998</v>
      </c>
      <c r="AO433" t="s">
        <v>3192</v>
      </c>
      <c r="AP433">
        <v>0.12204165916226099</v>
      </c>
      <c r="AQ433">
        <f>(Table2[[#This Row],[Sharpe Ratio]]-AVERAGE(Table2[Sharpe Ratio]))/_xlfn.STDEV.P(Table2[Sharpe Ratio])</f>
        <v>0.6672026100769135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473</v>
      </c>
      <c r="AT433">
        <f>_xlfn.RANK.AVG(Table2[[#This Row],[6M Return vs Nifty Z-Score]],Table2[6M Return vs Nifty Z-Score])</f>
        <v>591</v>
      </c>
      <c r="AU433">
        <f>_xlfn.RANK.AVG(Table2[[#This Row],[Sharpe Ratio Z-Score]],Table2[Sharpe Ratio Z-Score])</f>
        <v>171</v>
      </c>
      <c r="AV433">
        <f>(Table2[[#This Row],[Rank 1Y]]+Table2[[#This Row],[Rank 6M]]+Table2[[#This Row],[Rank Sharpe]])/3</f>
        <v>411.66666666666669</v>
      </c>
    </row>
    <row r="434" spans="1:48" x14ac:dyDescent="0.3">
      <c r="A434" t="s">
        <v>1307</v>
      </c>
      <c r="B434" t="s">
        <v>1308</v>
      </c>
      <c r="C434" t="s">
        <v>3146</v>
      </c>
      <c r="D434" t="s">
        <v>526</v>
      </c>
      <c r="E434">
        <v>8808.9719972099992</v>
      </c>
      <c r="F434">
        <v>266.7</v>
      </c>
      <c r="G434">
        <v>-10.189564635368299</v>
      </c>
      <c r="H434">
        <f>(Table2[[#This Row],[1Y Return vs Nifty]]-AVERAGE(Table2[1Y Return vs Nifty]))/_xlfn.STDEV.P(Table2[1Y Return vs Nifty])</f>
        <v>-0.63271897238367103</v>
      </c>
      <c r="I434">
        <v>1.1587639976163999</v>
      </c>
      <c r="J434">
        <f>(Table2[[#This Row],[1M Return vs Nifty]]-AVERAGE(Table2[1M Return vs Nifty]))/_xlfn.STDEV.P(Table2[1M Return vs Nifty])</f>
        <v>-3.371163999927132E-2</v>
      </c>
      <c r="K434">
        <v>8.5942048575788892</v>
      </c>
      <c r="L434">
        <f>(Table2[[#This Row],[6M Return vs Nifty]]-AVERAGE(Table2[6M Return vs Nifty]))/_xlfn.STDEV.P(Table2[6M Return vs Nifty])</f>
        <v>8.524746508381098E-2</v>
      </c>
      <c r="M434">
        <v>-0.27782782210440299</v>
      </c>
      <c r="N434">
        <f>(Table2[[#This Row],[1W Return vs Nifty]]-AVERAGE(Table2[1W Return vs Nifty]))/_xlfn.STDEV.P(Table2[1W Return vs Nifty])</f>
        <v>-0.10300161536325404</v>
      </c>
      <c r="O434">
        <v>274.48</v>
      </c>
      <c r="P434">
        <v>269.54120409466799</v>
      </c>
      <c r="Q434">
        <v>243.12689946329101</v>
      </c>
      <c r="R434">
        <v>35.345639689372</v>
      </c>
      <c r="S434" s="1">
        <f>(Table2[[#This Row],[Close Price]]-Table2[[#This Row],[20D EMA]])/Table2[[#This Row],[20D EMA]]</f>
        <v>-2.8344505974934528E-2</v>
      </c>
      <c r="T434" s="1">
        <f>(Table2[[#This Row],[Close Price]]-Table2[[#This Row],[50D EMA]])/Table2[[#This Row],[50D EMA]]</f>
        <v>-1.0540889672920346E-2</v>
      </c>
      <c r="U434" s="1">
        <f>(Table2[[#This Row],[Close Price]]-Table2[[#This Row],[200D EMA]])/Table2[[#This Row],[200D EMA]]</f>
        <v>9.6958010770289982E-2</v>
      </c>
      <c r="V434">
        <v>0.43511870553557402</v>
      </c>
      <c r="W434">
        <v>262.7</v>
      </c>
      <c r="X434">
        <v>270</v>
      </c>
      <c r="Y434">
        <v>262.7</v>
      </c>
      <c r="Z434">
        <v>270</v>
      </c>
      <c r="AA434">
        <v>260.2</v>
      </c>
      <c r="AB434">
        <v>297.60000000000002</v>
      </c>
      <c r="AC434" s="1">
        <f>(Table2[[#This Row],[Close Price]]/Table2[[#This Row],[Day Low]])-1</f>
        <v>1.5226494099733534E-2</v>
      </c>
      <c r="AD434" s="1">
        <f>(Table2[[#This Row],[Day High]]/Table2[[#This Row],[Close Price]])-1</f>
        <v>1.2373453318335281E-2</v>
      </c>
      <c r="AE434" s="1">
        <f>(Table2[[#This Row],[Close Price]]/Table2[[#This Row],[Current Week Low]])-1</f>
        <v>1.5226494099733534E-2</v>
      </c>
      <c r="AF434" s="1">
        <f>(Table2[[#This Row],[Current Week High]]/Table2[[#This Row],[Close Price]])-1</f>
        <v>1.2373453318335281E-2</v>
      </c>
      <c r="AG434" s="1">
        <f>(Table2[[#This Row],[Close Price]]/Table2[[#This Row],[Current Month Low]])-1</f>
        <v>2.4980784012298196E-2</v>
      </c>
      <c r="AH434" s="1">
        <f>(Table2[[#This Row],[Current Month High]]/Table2[[#This Row],[Close Price]])-1</f>
        <v>0.11586051743532066</v>
      </c>
      <c r="AI434">
        <v>11.586051743532</v>
      </c>
      <c r="AJ434">
        <v>32.2916666666666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0.05</v>
      </c>
      <c r="AM434" t="s">
        <v>3192</v>
      </c>
      <c r="AN434">
        <v>-7.33</v>
      </c>
      <c r="AO434" t="s">
        <v>3191</v>
      </c>
      <c r="AP434">
        <v>4.1914673843523001E-2</v>
      </c>
      <c r="AQ434">
        <f>(Table2[[#This Row],[Sharpe Ratio]]-AVERAGE(Table2[Sharpe Ratio]))/_xlfn.STDEV.P(Table2[Sharpe Ratio])</f>
        <v>-0.26712719761841369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-0.95131196028079912</v>
      </c>
      <c r="AS434">
        <f>_xlfn.RANK.AVG(Table2[[#This Row],[1Y Return vs Nifty Z-Score]],Table2[1Y Return vs Nifty Z-Score])</f>
        <v>533</v>
      </c>
      <c r="AT434">
        <f>_xlfn.RANK.AVG(Table2[[#This Row],[6M Return vs Nifty Z-Score]],Table2[6M Return vs Nifty Z-Score])</f>
        <v>291</v>
      </c>
      <c r="AU434">
        <f>_xlfn.RANK.AVG(Table2[[#This Row],[Sharpe Ratio Z-Score]],Table2[Sharpe Ratio Z-Score])</f>
        <v>411</v>
      </c>
      <c r="AV434">
        <f>(Table2[[#This Row],[Rank 1Y]]+Table2[[#This Row],[Rank 6M]]+Table2[[#This Row],[Rank Sharpe]])/3</f>
        <v>411.66666666666669</v>
      </c>
    </row>
    <row r="435" spans="1:48" x14ac:dyDescent="0.3">
      <c r="A435" t="s">
        <v>802</v>
      </c>
      <c r="B435" t="s">
        <v>803</v>
      </c>
      <c r="C435" t="s">
        <v>3152</v>
      </c>
      <c r="D435" t="s">
        <v>188</v>
      </c>
      <c r="E435">
        <v>20102.412357229899</v>
      </c>
      <c r="F435">
        <v>529.9</v>
      </c>
      <c r="G435">
        <v>-8.8662020826689307</v>
      </c>
      <c r="H435">
        <f>(Table2[[#This Row],[1Y Return vs Nifty]]-AVERAGE(Table2[1Y Return vs Nifty]))/_xlfn.STDEV.P(Table2[1Y Return vs Nifty])</f>
        <v>-0.61086248199766302</v>
      </c>
      <c r="I435">
        <v>-5.7124138163531901</v>
      </c>
      <c r="J435">
        <f>(Table2[[#This Row],[1M Return vs Nifty]]-AVERAGE(Table2[1M Return vs Nifty]))/_xlfn.STDEV.P(Table2[1M Return vs Nifty])</f>
        <v>-0.81682882781932531</v>
      </c>
      <c r="K435">
        <v>-0.80356345853354905</v>
      </c>
      <c r="L435">
        <f>(Table2[[#This Row],[6M Return vs Nifty]]-AVERAGE(Table2[6M Return vs Nifty]))/_xlfn.STDEV.P(Table2[6M Return vs Nifty])</f>
        <v>-0.22502491038386369</v>
      </c>
      <c r="M435">
        <v>-0.107099885697053</v>
      </c>
      <c r="N435">
        <f>(Table2[[#This Row],[1W Return vs Nifty]]-AVERAGE(Table2[1W Return vs Nifty]))/_xlfn.STDEV.P(Table2[1W Return vs Nifty])</f>
        <v>-7.030111625388144E-2</v>
      </c>
      <c r="O435">
        <v>545.58000000000004</v>
      </c>
      <c r="P435">
        <v>555.47490550130203</v>
      </c>
      <c r="Q435">
        <v>530.46986651084001</v>
      </c>
      <c r="R435">
        <v>37.351085749151402</v>
      </c>
      <c r="S435" s="1">
        <f>(Table2[[#This Row],[Close Price]]-Table2[[#This Row],[20D EMA]])/Table2[[#This Row],[20D EMA]]</f>
        <v>-2.8740056453682435E-2</v>
      </c>
      <c r="T435" s="1">
        <f>(Table2[[#This Row],[Close Price]]-Table2[[#This Row],[50D EMA]])/Table2[[#This Row],[50D EMA]]</f>
        <v>-4.6041513753391522E-2</v>
      </c>
      <c r="U435" s="1">
        <f>(Table2[[#This Row],[Close Price]]-Table2[[#This Row],[200D EMA]])/Table2[[#This Row],[200D EMA]]</f>
        <v>-1.0742674500783997E-3</v>
      </c>
      <c r="V435">
        <v>0.95669289585737805</v>
      </c>
      <c r="W435">
        <v>524.70000000000005</v>
      </c>
      <c r="X435">
        <v>536.6</v>
      </c>
      <c r="Y435">
        <v>524.70000000000005</v>
      </c>
      <c r="Z435">
        <v>536.6</v>
      </c>
      <c r="AA435">
        <v>518.65</v>
      </c>
      <c r="AB435">
        <v>578</v>
      </c>
      <c r="AC435" s="1">
        <f>(Table2[[#This Row],[Close Price]]/Table2[[#This Row],[Day Low]])-1</f>
        <v>9.9104250047645781E-3</v>
      </c>
      <c r="AD435" s="1">
        <f>(Table2[[#This Row],[Day High]]/Table2[[#This Row],[Close Price]])-1</f>
        <v>1.2643895074542444E-2</v>
      </c>
      <c r="AE435" s="1">
        <f>(Table2[[#This Row],[Close Price]]/Table2[[#This Row],[Current Week Low]])-1</f>
        <v>9.9104250047645781E-3</v>
      </c>
      <c r="AF435" s="1">
        <f>(Table2[[#This Row],[Current Week High]]/Table2[[#This Row],[Close Price]])-1</f>
        <v>1.2643895074542444E-2</v>
      </c>
      <c r="AG435" s="1">
        <f>(Table2[[#This Row],[Close Price]]/Table2[[#This Row],[Current Month Low]])-1</f>
        <v>2.1690928371734364E-2</v>
      </c>
      <c r="AH435" s="1">
        <f>(Table2[[#This Row],[Current Month High]]/Table2[[#This Row],[Close Price]])-1</f>
        <v>9.0771843744102743E-2</v>
      </c>
      <c r="AI435">
        <v>17.456123796942801</v>
      </c>
      <c r="AJ435">
        <v>30.260570304818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-0.06</v>
      </c>
      <c r="AM435" t="s">
        <v>3191</v>
      </c>
      <c r="AN435">
        <v>-4.8899999999999997</v>
      </c>
      <c r="AO435" t="s">
        <v>3191</v>
      </c>
      <c r="AP435">
        <v>7.3462425453262994E-2</v>
      </c>
      <c r="AQ435">
        <f>(Table2[[#This Row],[Sharpe Ratio]]-AVERAGE(Table2[Sharpe Ratio]))/_xlfn.STDEV.P(Table2[Sharpe Ratio])</f>
        <v>0.10073894107999612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526</v>
      </c>
      <c r="AT435">
        <f>_xlfn.RANK.AVG(Table2[[#This Row],[6M Return vs Nifty Z-Score]],Table2[6M Return vs Nifty Z-Score])</f>
        <v>394</v>
      </c>
      <c r="AU435">
        <f>_xlfn.RANK.AVG(Table2[[#This Row],[Sharpe Ratio Z-Score]],Table2[Sharpe Ratio Z-Score])</f>
        <v>318</v>
      </c>
      <c r="AV435">
        <f>(Table2[[#This Row],[Rank 1Y]]+Table2[[#This Row],[Rank 6M]]+Table2[[#This Row],[Rank Sharpe]])/3</f>
        <v>412.66666666666669</v>
      </c>
    </row>
    <row r="436" spans="1:48" x14ac:dyDescent="0.3">
      <c r="A436" t="s">
        <v>160</v>
      </c>
      <c r="B436" t="s">
        <v>161</v>
      </c>
      <c r="C436" t="s">
        <v>3146</v>
      </c>
      <c r="D436" t="s">
        <v>43</v>
      </c>
      <c r="E436">
        <v>171514.35206548899</v>
      </c>
      <c r="F436">
        <v>1711.85</v>
      </c>
      <c r="G436">
        <v>1.0975013351069101</v>
      </c>
      <c r="H436">
        <f>(Table2[[#This Row],[1Y Return vs Nifty]]-AVERAGE(Table2[1Y Return vs Nifty]))/_xlfn.STDEV.P(Table2[1Y Return vs Nifty])</f>
        <v>-0.44630320267133855</v>
      </c>
      <c r="I436">
        <v>-5.3926152262769804</v>
      </c>
      <c r="J436">
        <f>(Table2[[#This Row],[1M Return vs Nifty]]-AVERAGE(Table2[1M Return vs Nifty]))/_xlfn.STDEV.P(Table2[1M Return vs Nifty])</f>
        <v>-0.78038096119300426</v>
      </c>
      <c r="K436">
        <v>4.1324521875805296</v>
      </c>
      <c r="L436">
        <f>(Table2[[#This Row],[6M Return vs Nifty]]-AVERAGE(Table2[6M Return vs Nifty]))/_xlfn.STDEV.P(Table2[6M Return vs Nifty])</f>
        <v>-6.2059699032605178E-2</v>
      </c>
      <c r="M436">
        <v>-0.36187500430160902</v>
      </c>
      <c r="N436">
        <f>(Table2[[#This Row],[1W Return vs Nifty]]-AVERAGE(Table2[1W Return vs Nifty]))/_xlfn.STDEV.P(Table2[1W Return vs Nifty])</f>
        <v>-0.11909965335527589</v>
      </c>
      <c r="O436">
        <v>1765.15</v>
      </c>
      <c r="P436">
        <v>1766.84171450744</v>
      </c>
      <c r="Q436">
        <v>1600.0470113860299</v>
      </c>
      <c r="R436">
        <v>29.9694280374074</v>
      </c>
      <c r="S436" s="1">
        <f>(Table2[[#This Row],[Close Price]]-Table2[[#This Row],[20D EMA]])/Table2[[#This Row],[20D EMA]]</f>
        <v>-3.0195734073591583E-2</v>
      </c>
      <c r="T436" s="1">
        <f>(Table2[[#This Row],[Close Price]]-Table2[[#This Row],[50D EMA]])/Table2[[#This Row],[50D EMA]]</f>
        <v>-3.1124301659795628E-2</v>
      </c>
      <c r="U436" s="1">
        <f>(Table2[[#This Row],[Close Price]]-Table2[[#This Row],[200D EMA]])/Table2[[#This Row],[200D EMA]]</f>
        <v>6.9874814813798133E-2</v>
      </c>
      <c r="V436">
        <v>1.0048363096153199</v>
      </c>
      <c r="W436">
        <v>1696.8</v>
      </c>
      <c r="X436">
        <v>1776.05</v>
      </c>
      <c r="Y436">
        <v>1696.8</v>
      </c>
      <c r="Z436">
        <v>1776.05</v>
      </c>
      <c r="AA436">
        <v>1680.6</v>
      </c>
      <c r="AB436">
        <v>1859.3</v>
      </c>
      <c r="AC436" s="1">
        <f>(Table2[[#This Row],[Close Price]]/Table2[[#This Row],[Day Low]])-1</f>
        <v>8.869636963696248E-3</v>
      </c>
      <c r="AD436" s="1">
        <f>(Table2[[#This Row],[Day High]]/Table2[[#This Row],[Close Price]])-1</f>
        <v>3.7503285918742968E-2</v>
      </c>
      <c r="AE436" s="1">
        <f>(Table2[[#This Row],[Close Price]]/Table2[[#This Row],[Current Week Low]])-1</f>
        <v>8.869636963696248E-3</v>
      </c>
      <c r="AF436" s="1">
        <f>(Table2[[#This Row],[Current Week High]]/Table2[[#This Row],[Close Price]])-1</f>
        <v>3.7503285918742968E-2</v>
      </c>
      <c r="AG436" s="1">
        <f>(Table2[[#This Row],[Close Price]]/Table2[[#This Row],[Current Month Low]])-1</f>
        <v>1.8594549565631224E-2</v>
      </c>
      <c r="AH436" s="1">
        <f>(Table2[[#This Row],[Current Month High]]/Table2[[#This Row],[Close Price]])-1</f>
        <v>8.6134883313374377E-2</v>
      </c>
      <c r="AI436">
        <v>13.0940210882962</v>
      </c>
      <c r="AJ436">
        <v>32.624443153205497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-0.05</v>
      </c>
      <c r="AM436" t="s">
        <v>3191</v>
      </c>
      <c r="AN436">
        <v>-5.19</v>
      </c>
      <c r="AO436" t="s">
        <v>3191</v>
      </c>
      <c r="AP436">
        <v>3.1983806002644999E-2</v>
      </c>
      <c r="AQ436">
        <f>(Table2[[#This Row],[Sharpe Ratio]]-AVERAGE(Table2[Sharpe Ratio]))/_xlfn.STDEV.P(Table2[Sharpe Ratio])</f>
        <v>-0.38292720935110758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461</v>
      </c>
      <c r="AT436">
        <f>_xlfn.RANK.AVG(Table2[[#This Row],[6M Return vs Nifty Z-Score]],Table2[6M Return vs Nifty Z-Score])</f>
        <v>340</v>
      </c>
      <c r="AU436">
        <f>_xlfn.RANK.AVG(Table2[[#This Row],[Sharpe Ratio Z-Score]],Table2[Sharpe Ratio Z-Score])</f>
        <v>438</v>
      </c>
      <c r="AV436">
        <f>(Table2[[#This Row],[Rank 1Y]]+Table2[[#This Row],[Rank 6M]]+Table2[[#This Row],[Rank Sharpe]])/3</f>
        <v>413</v>
      </c>
    </row>
    <row r="437" spans="1:48" x14ac:dyDescent="0.3">
      <c r="A437" t="s">
        <v>1369</v>
      </c>
      <c r="B437" t="s">
        <v>1370</v>
      </c>
      <c r="C437" t="s">
        <v>3148</v>
      </c>
      <c r="D437" t="s">
        <v>373</v>
      </c>
      <c r="E437">
        <v>8160.4320088499999</v>
      </c>
      <c r="F437">
        <v>598.95000000000005</v>
      </c>
      <c r="G437">
        <v>21.965273473113601</v>
      </c>
      <c r="H437">
        <f>(Table2[[#This Row],[1Y Return vs Nifty]]-AVERAGE(Table2[1Y Return vs Nifty]))/_xlfn.STDEV.P(Table2[1Y Return vs Nifty])</f>
        <v>-0.10165368831005195</v>
      </c>
      <c r="I437">
        <v>-4.1049570613265001</v>
      </c>
      <c r="J437">
        <f>(Table2[[#This Row],[1M Return vs Nifty]]-AVERAGE(Table2[1M Return vs Nifty]))/_xlfn.STDEV.P(Table2[1M Return vs Nifty])</f>
        <v>-0.63362486372170479</v>
      </c>
      <c r="K437">
        <v>4.9973904935184699</v>
      </c>
      <c r="L437">
        <f>(Table2[[#This Row],[6M Return vs Nifty]]-AVERAGE(Table2[6M Return vs Nifty]))/_xlfn.STDEV.P(Table2[6M Return vs Nifty])</f>
        <v>-3.3503295662218005E-2</v>
      </c>
      <c r="M437">
        <v>2.20174077827002</v>
      </c>
      <c r="N437">
        <f>(Table2[[#This Row],[1W Return vs Nifty]]-AVERAGE(Table2[1W Return vs Nifty]))/_xlfn.STDEV.P(Table2[1W Return vs Nifty])</f>
        <v>0.37192435465908025</v>
      </c>
      <c r="O437">
        <v>627.08000000000004</v>
      </c>
      <c r="P437">
        <v>641.20594762379699</v>
      </c>
      <c r="Q437">
        <v>582.75121493254403</v>
      </c>
      <c r="R437">
        <v>35.3613435389274</v>
      </c>
      <c r="S437" s="1">
        <f>(Table2[[#This Row],[Close Price]]-Table2[[#This Row],[20D EMA]])/Table2[[#This Row],[20D EMA]]</f>
        <v>-4.4858710212413076E-2</v>
      </c>
      <c r="T437" s="1">
        <f>(Table2[[#This Row],[Close Price]]-Table2[[#This Row],[50D EMA]])/Table2[[#This Row],[50D EMA]]</f>
        <v>-6.5900741844941518E-2</v>
      </c>
      <c r="U437" s="1">
        <f>(Table2[[#This Row],[Close Price]]-Table2[[#This Row],[200D EMA]])/Table2[[#This Row],[200D EMA]]</f>
        <v>2.7797085020802734E-2</v>
      </c>
      <c r="V437">
        <v>0.15266598619303501</v>
      </c>
      <c r="W437">
        <v>594.5</v>
      </c>
      <c r="X437">
        <v>624.79999999999995</v>
      </c>
      <c r="Y437">
        <v>594.5</v>
      </c>
      <c r="Z437">
        <v>624.79999999999995</v>
      </c>
      <c r="AA437">
        <v>576.1</v>
      </c>
      <c r="AB437">
        <v>645</v>
      </c>
      <c r="AC437" s="1">
        <f>(Table2[[#This Row],[Close Price]]/Table2[[#This Row],[Day Low]])-1</f>
        <v>7.4852817493693546E-3</v>
      </c>
      <c r="AD437" s="1">
        <f>(Table2[[#This Row],[Day High]]/Table2[[#This Row],[Close Price]])-1</f>
        <v>4.3158861340679477E-2</v>
      </c>
      <c r="AE437" s="1">
        <f>(Table2[[#This Row],[Close Price]]/Table2[[#This Row],[Current Week Low]])-1</f>
        <v>7.4852817493693546E-3</v>
      </c>
      <c r="AF437" s="1">
        <f>(Table2[[#This Row],[Current Week High]]/Table2[[#This Row],[Close Price]])-1</f>
        <v>4.3158861340679477E-2</v>
      </c>
      <c r="AG437" s="1">
        <f>(Table2[[#This Row],[Close Price]]/Table2[[#This Row],[Current Month Low]])-1</f>
        <v>3.9663252907481406E-2</v>
      </c>
      <c r="AH437" s="1">
        <f>(Table2[[#This Row],[Current Month High]]/Table2[[#This Row],[Close Price]])-1</f>
        <v>7.6884547958927962E-2</v>
      </c>
      <c r="AI437">
        <v>32.398363803322397</v>
      </c>
      <c r="AJ437">
        <v>55.208603265094602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-0.13</v>
      </c>
      <c r="AM437" t="s">
        <v>3191</v>
      </c>
      <c r="AN437">
        <v>-2.29</v>
      </c>
      <c r="AO437" t="s">
        <v>3191</v>
      </c>
      <c r="AP437">
        <v>-7.7116357722479996E-3</v>
      </c>
      <c r="AQ437">
        <f>(Table2[[#This Row],[Sharpe Ratio]]-AVERAGE(Table2[Sharpe Ratio]))/_xlfn.STDEV.P(Table2[Sharpe Ratio])</f>
        <v>-0.84580041408209239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322</v>
      </c>
      <c r="AT437">
        <f>_xlfn.RANK.AVG(Table2[[#This Row],[6M Return vs Nifty Z-Score]],Table2[6M Return vs Nifty Z-Score])</f>
        <v>329</v>
      </c>
      <c r="AU437">
        <f>_xlfn.RANK.AVG(Table2[[#This Row],[Sharpe Ratio Z-Score]],Table2[Sharpe Ratio Z-Score])</f>
        <v>588</v>
      </c>
      <c r="AV437">
        <f>(Table2[[#This Row],[Rank 1Y]]+Table2[[#This Row],[Rank 6M]]+Table2[[#This Row],[Rank Sharpe]])/3</f>
        <v>413</v>
      </c>
    </row>
    <row r="438" spans="1:48" x14ac:dyDescent="0.3">
      <c r="A438" t="s">
        <v>2057</v>
      </c>
      <c r="B438" t="s">
        <v>2058</v>
      </c>
      <c r="C438" t="s">
        <v>3160</v>
      </c>
      <c r="D438" t="s">
        <v>249</v>
      </c>
      <c r="E438">
        <v>3088.0256992</v>
      </c>
      <c r="F438">
        <v>301.60000000000002</v>
      </c>
      <c r="G438">
        <v>24.3348468164147</v>
      </c>
      <c r="H438">
        <f>(Table2[[#This Row],[1Y Return vs Nifty]]-AVERAGE(Table2[1Y Return vs Nifty]))/_xlfn.STDEV.P(Table2[1Y Return vs Nifty])</f>
        <v>-6.2518111372983534E-2</v>
      </c>
      <c r="I438">
        <v>-4.0648626606959404</v>
      </c>
      <c r="J438">
        <f>(Table2[[#This Row],[1M Return vs Nifty]]-AVERAGE(Table2[1M Return vs Nifty]))/_xlfn.STDEV.P(Table2[1M Return vs Nifty])</f>
        <v>-0.62905525205988766</v>
      </c>
      <c r="K438">
        <v>-3.0521367698660198</v>
      </c>
      <c r="L438">
        <f>(Table2[[#This Row],[6M Return vs Nifty]]-AVERAGE(Table2[6M Return vs Nifty]))/_xlfn.STDEV.P(Table2[6M Return vs Nifty])</f>
        <v>-0.29926276763388632</v>
      </c>
      <c r="M438">
        <v>-1.61198791572042</v>
      </c>
      <c r="N438">
        <f>(Table2[[#This Row],[1W Return vs Nifty]]-AVERAGE(Table2[1W Return vs Nifty]))/_xlfn.STDEV.P(Table2[1W Return vs Nifty])</f>
        <v>-0.35854093640885665</v>
      </c>
      <c r="O438">
        <v>318.20999999999998</v>
      </c>
      <c r="P438">
        <v>321.74994376556901</v>
      </c>
      <c r="Q438">
        <v>287.96031987965802</v>
      </c>
      <c r="R438">
        <v>30.5316405271844</v>
      </c>
      <c r="S438" s="1">
        <f>(Table2[[#This Row],[Close Price]]-Table2[[#This Row],[20D EMA]])/Table2[[#This Row],[20D EMA]]</f>
        <v>-5.2198233870714178E-2</v>
      </c>
      <c r="T438" s="1">
        <f>(Table2[[#This Row],[Close Price]]-Table2[[#This Row],[50D EMA]])/Table2[[#This Row],[50D EMA]]</f>
        <v>-6.2626098795064561E-2</v>
      </c>
      <c r="U438" s="1">
        <f>(Table2[[#This Row],[Close Price]]-Table2[[#This Row],[200D EMA]])/Table2[[#This Row],[200D EMA]]</f>
        <v>4.7366526492407662E-2</v>
      </c>
      <c r="V438">
        <v>0.43794378697410502</v>
      </c>
      <c r="W438">
        <v>299.95</v>
      </c>
      <c r="X438">
        <v>312.05</v>
      </c>
      <c r="Y438">
        <v>299.95</v>
      </c>
      <c r="Z438">
        <v>312.05</v>
      </c>
      <c r="AA438">
        <v>299.95</v>
      </c>
      <c r="AB438">
        <v>337</v>
      </c>
      <c r="AC438" s="1">
        <f>(Table2[[#This Row],[Close Price]]/Table2[[#This Row],[Day Low]])-1</f>
        <v>5.5009168194699587E-3</v>
      </c>
      <c r="AD438" s="1">
        <f>(Table2[[#This Row],[Day High]]/Table2[[#This Row],[Close Price]])-1</f>
        <v>3.464854111405824E-2</v>
      </c>
      <c r="AE438" s="1">
        <f>(Table2[[#This Row],[Close Price]]/Table2[[#This Row],[Current Week Low]])-1</f>
        <v>5.5009168194699587E-3</v>
      </c>
      <c r="AF438" s="1">
        <f>(Table2[[#This Row],[Current Week High]]/Table2[[#This Row],[Close Price]])-1</f>
        <v>3.464854111405824E-2</v>
      </c>
      <c r="AG438" s="1">
        <f>(Table2[[#This Row],[Close Price]]/Table2[[#This Row],[Current Month Low]])-1</f>
        <v>5.5009168194699587E-3</v>
      </c>
      <c r="AH438" s="1">
        <f>(Table2[[#This Row],[Current Month High]]/Table2[[#This Row],[Close Price]])-1</f>
        <v>0.11737400530503961</v>
      </c>
      <c r="AI438">
        <v>20.3083554376657</v>
      </c>
      <c r="AJ438">
        <v>59.872780280943502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-0.04</v>
      </c>
      <c r="AM438" t="s">
        <v>3191</v>
      </c>
      <c r="AN438">
        <v>-5.79</v>
      </c>
      <c r="AO438" t="s">
        <v>3191</v>
      </c>
      <c r="AP438">
        <v>3.8276735045010002E-3</v>
      </c>
      <c r="AQ438">
        <f>(Table2[[#This Row],[Sharpe Ratio]]-AVERAGE(Table2[Sharpe Ratio]))/_xlfn.STDEV.P(Table2[Sharpe Ratio])</f>
        <v>-0.71124498840878314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307</v>
      </c>
      <c r="AT438">
        <f>_xlfn.RANK.AVG(Table2[[#This Row],[6M Return vs Nifty Z-Score]],Table2[6M Return vs Nifty Z-Score])</f>
        <v>425</v>
      </c>
      <c r="AU438">
        <f>_xlfn.RANK.AVG(Table2[[#This Row],[Sharpe Ratio Z-Score]],Table2[Sharpe Ratio Z-Score])</f>
        <v>510</v>
      </c>
      <c r="AV438">
        <f>(Table2[[#This Row],[Rank 1Y]]+Table2[[#This Row],[Rank 6M]]+Table2[[#This Row],[Rank Sharpe]])/3</f>
        <v>414</v>
      </c>
    </row>
    <row r="439" spans="1:48" x14ac:dyDescent="0.3">
      <c r="A439" t="s">
        <v>61</v>
      </c>
      <c r="B439" t="s">
        <v>62</v>
      </c>
      <c r="C439" t="s">
        <v>3146</v>
      </c>
      <c r="D439" t="s">
        <v>24</v>
      </c>
      <c r="E439">
        <v>368226.87435576</v>
      </c>
      <c r="F439">
        <v>1190.3</v>
      </c>
      <c r="G439">
        <v>-3.3685285033476502</v>
      </c>
      <c r="H439">
        <f>(Table2[[#This Row],[1Y Return vs Nifty]]-AVERAGE(Table2[1Y Return vs Nifty]))/_xlfn.STDEV.P(Table2[1Y Return vs Nifty])</f>
        <v>-0.5200635928446139</v>
      </c>
      <c r="I439">
        <v>2.48919902199311E-2</v>
      </c>
      <c r="J439">
        <f>(Table2[[#This Row],[1M Return vs Nifty]]-AVERAGE(Table2[1M Return vs Nifty]))/_xlfn.STDEV.P(Table2[1M Return vs Nifty])</f>
        <v>-0.16294052649016194</v>
      </c>
      <c r="K439">
        <v>1.0433361403896499</v>
      </c>
      <c r="L439">
        <f>(Table2[[#This Row],[6M Return vs Nifty]]-AVERAGE(Table2[6M Return vs Nifty]))/_xlfn.STDEV.P(Table2[6M Return vs Nifty])</f>
        <v>-0.16404852678588558</v>
      </c>
      <c r="M439">
        <v>3.7583346733458298</v>
      </c>
      <c r="N439">
        <f>(Table2[[#This Row],[1W Return vs Nifty]]-AVERAGE(Table2[1W Return vs Nifty]))/_xlfn.STDEV.P(Table2[1W Return vs Nifty])</f>
        <v>0.67006769517326925</v>
      </c>
      <c r="O439">
        <v>1184.3</v>
      </c>
      <c r="P439">
        <v>1192.42981313931</v>
      </c>
      <c r="Q439">
        <v>1147.5830164413101</v>
      </c>
      <c r="R439">
        <v>54.656928215496897</v>
      </c>
      <c r="S439" s="1">
        <f>(Table2[[#This Row],[Close Price]]-Table2[[#This Row],[20D EMA]])/Table2[[#This Row],[20D EMA]]</f>
        <v>5.0662838807734529E-3</v>
      </c>
      <c r="T439" s="1">
        <f>(Table2[[#This Row],[Close Price]]-Table2[[#This Row],[50D EMA]])/Table2[[#This Row],[50D EMA]]</f>
        <v>-1.7861119504408278E-3</v>
      </c>
      <c r="U439" s="1">
        <f>(Table2[[#This Row],[Close Price]]-Table2[[#This Row],[200D EMA]])/Table2[[#This Row],[200D EMA]]</f>
        <v>3.7223436515430981E-2</v>
      </c>
      <c r="V439">
        <v>1.0652204206423099</v>
      </c>
      <c r="W439">
        <v>1185.55</v>
      </c>
      <c r="X439">
        <v>1214.8</v>
      </c>
      <c r="Y439">
        <v>1185.55</v>
      </c>
      <c r="Z439">
        <v>1214.8</v>
      </c>
      <c r="AA439">
        <v>1124</v>
      </c>
      <c r="AB439">
        <v>1242.95</v>
      </c>
      <c r="AC439" s="1">
        <f>(Table2[[#This Row],[Close Price]]/Table2[[#This Row],[Day Low]])-1</f>
        <v>4.006579224832274E-3</v>
      </c>
      <c r="AD439" s="1">
        <f>(Table2[[#This Row],[Day High]]/Table2[[#This Row],[Close Price]])-1</f>
        <v>2.0583046290850948E-2</v>
      </c>
      <c r="AE439" s="1">
        <f>(Table2[[#This Row],[Close Price]]/Table2[[#This Row],[Current Week Low]])-1</f>
        <v>4.006579224832274E-3</v>
      </c>
      <c r="AF439" s="1">
        <f>(Table2[[#This Row],[Current Week High]]/Table2[[#This Row],[Close Price]])-1</f>
        <v>2.0583046290850948E-2</v>
      </c>
      <c r="AG439" s="1">
        <f>(Table2[[#This Row],[Close Price]]/Table2[[#This Row],[Current Month Low]])-1</f>
        <v>5.8985765124555112E-2</v>
      </c>
      <c r="AH439" s="1">
        <f>(Table2[[#This Row],[Current Month High]]/Table2[[#This Row],[Close Price]])-1</f>
        <v>4.42325464168698E-2</v>
      </c>
      <c r="AI439">
        <v>12.5472569940351</v>
      </c>
      <c r="AJ439">
        <v>25.1103636745848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0.01</v>
      </c>
      <c r="AM439" t="s">
        <v>3192</v>
      </c>
      <c r="AN439">
        <v>1.24</v>
      </c>
      <c r="AO439" t="s">
        <v>3192</v>
      </c>
      <c r="AP439">
        <v>5.1312014856142001E-2</v>
      </c>
      <c r="AQ439">
        <f>(Table2[[#This Row],[Sharpe Ratio]]-AVERAGE(Table2[Sharpe Ratio]))/_xlfn.STDEV.P(Table2[Sharpe Ratio])</f>
        <v>-0.15754843602840993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490</v>
      </c>
      <c r="AT439">
        <f>_xlfn.RANK.AVG(Table2[[#This Row],[6M Return vs Nifty Z-Score]],Table2[6M Return vs Nifty Z-Score])</f>
        <v>379</v>
      </c>
      <c r="AU439">
        <f>_xlfn.RANK.AVG(Table2[[#This Row],[Sharpe Ratio Z-Score]],Table2[Sharpe Ratio Z-Score])</f>
        <v>377</v>
      </c>
      <c r="AV439">
        <f>(Table2[[#This Row],[Rank 1Y]]+Table2[[#This Row],[Rank 6M]]+Table2[[#This Row],[Rank Sharpe]])/3</f>
        <v>415.33333333333331</v>
      </c>
    </row>
    <row r="440" spans="1:48" x14ac:dyDescent="0.3">
      <c r="A440" t="s">
        <v>559</v>
      </c>
      <c r="B440" t="s">
        <v>560</v>
      </c>
      <c r="C440" t="s">
        <v>3146</v>
      </c>
      <c r="D440" t="s">
        <v>393</v>
      </c>
      <c r="E440">
        <v>35808.664419000001</v>
      </c>
      <c r="F440">
        <v>4896.6000000000004</v>
      </c>
      <c r="G440">
        <v>-5.1520711642913097</v>
      </c>
      <c r="H440">
        <f>(Table2[[#This Row],[1Y Return vs Nifty]]-AVERAGE(Table2[1Y Return vs Nifty]))/_xlfn.STDEV.P(Table2[1Y Return vs Nifty])</f>
        <v>-0.54952036033620988</v>
      </c>
      <c r="I440">
        <v>5.3840144962807903</v>
      </c>
      <c r="J440">
        <f>(Table2[[#This Row],[1M Return vs Nifty]]-AVERAGE(Table2[1M Return vs Nifty]))/_xlfn.STDEV.P(Table2[1M Return vs Nifty])</f>
        <v>0.44784572584595234</v>
      </c>
      <c r="K440">
        <v>1.71781660679869</v>
      </c>
      <c r="L440">
        <f>(Table2[[#This Row],[6M Return vs Nifty]]-AVERAGE(Table2[6M Return vs Nifty]))/_xlfn.STDEV.P(Table2[6M Return vs Nifty])</f>
        <v>-0.14178019142370382</v>
      </c>
      <c r="M440">
        <v>0.405259890641335</v>
      </c>
      <c r="N440">
        <f>(Table2[[#This Row],[1W Return vs Nifty]]-AVERAGE(Table2[1W Return vs Nifty]))/_xlfn.STDEV.P(Table2[1W Return vs Nifty])</f>
        <v>2.7834085063473155E-2</v>
      </c>
      <c r="O440">
        <v>4652.1899999999996</v>
      </c>
      <c r="P440">
        <v>4575.3214329659204</v>
      </c>
      <c r="Q440">
        <v>4402.5155993251001</v>
      </c>
      <c r="R440">
        <v>69.823571466981306</v>
      </c>
      <c r="S440" s="1">
        <f>(Table2[[#This Row],[Close Price]]-Table2[[#This Row],[20D EMA]])/Table2[[#This Row],[20D EMA]]</f>
        <v>5.2536547303528185E-2</v>
      </c>
      <c r="T440" s="1">
        <f>(Table2[[#This Row],[Close Price]]-Table2[[#This Row],[50D EMA]])/Table2[[#This Row],[50D EMA]]</f>
        <v>7.0219889846255754E-2</v>
      </c>
      <c r="U440" s="1">
        <f>(Table2[[#This Row],[Close Price]]-Table2[[#This Row],[200D EMA]])/Table2[[#This Row],[200D EMA]]</f>
        <v>0.1122277455985943</v>
      </c>
      <c r="V440">
        <v>2.90130138954324</v>
      </c>
      <c r="W440">
        <v>4705</v>
      </c>
      <c r="X440">
        <v>5020</v>
      </c>
      <c r="Y440">
        <v>4705</v>
      </c>
      <c r="Z440">
        <v>5020</v>
      </c>
      <c r="AA440">
        <v>4260</v>
      </c>
      <c r="AB440">
        <v>5180</v>
      </c>
      <c r="AC440" s="1">
        <f>(Table2[[#This Row],[Close Price]]/Table2[[#This Row],[Day Low]])-1</f>
        <v>4.0722635494155224E-2</v>
      </c>
      <c r="AD440" s="1">
        <f>(Table2[[#This Row],[Day High]]/Table2[[#This Row],[Close Price]])-1</f>
        <v>2.5201159988563315E-2</v>
      </c>
      <c r="AE440" s="1">
        <f>(Table2[[#This Row],[Close Price]]/Table2[[#This Row],[Current Week Low]])-1</f>
        <v>4.0722635494155224E-2</v>
      </c>
      <c r="AF440" s="1">
        <f>(Table2[[#This Row],[Current Week High]]/Table2[[#This Row],[Close Price]])-1</f>
        <v>2.5201159988563315E-2</v>
      </c>
      <c r="AG440" s="1">
        <f>(Table2[[#This Row],[Close Price]]/Table2[[#This Row],[Current Month Low]])-1</f>
        <v>0.1494366197183099</v>
      </c>
      <c r="AH440" s="1">
        <f>(Table2[[#This Row],[Current Month High]]/Table2[[#This Row],[Close Price]])-1</f>
        <v>5.7876894171465798E-2</v>
      </c>
      <c r="AI440">
        <v>7.59506596413837</v>
      </c>
      <c r="AJ440">
        <v>33.761302483131601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</v>
      </c>
      <c r="AM440" t="s">
        <v>3192</v>
      </c>
      <c r="AN440">
        <v>8.94</v>
      </c>
      <c r="AO440" t="s">
        <v>3192</v>
      </c>
      <c r="AP440">
        <v>5.1885972289043999E-2</v>
      </c>
      <c r="AQ440">
        <f>(Table2[[#This Row],[Sharpe Ratio]]-AVERAGE(Table2[Sharpe Ratio]))/_xlfn.STDEV.P(Table2[Sharpe Ratio])</f>
        <v>-0.15085574023091536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-0.36647648108140352</v>
      </c>
      <c r="AS440">
        <f>_xlfn.RANK.AVG(Table2[[#This Row],[1Y Return vs Nifty Z-Score]],Table2[1Y Return vs Nifty Z-Score])</f>
        <v>500</v>
      </c>
      <c r="AT440">
        <f>_xlfn.RANK.AVG(Table2[[#This Row],[6M Return vs Nifty Z-Score]],Table2[6M Return vs Nifty Z-Score])</f>
        <v>371</v>
      </c>
      <c r="AU440">
        <f>_xlfn.RANK.AVG(Table2[[#This Row],[Sharpe Ratio Z-Score]],Table2[Sharpe Ratio Z-Score])</f>
        <v>376</v>
      </c>
      <c r="AV440">
        <f>(Table2[[#This Row],[Rank 1Y]]+Table2[[#This Row],[Rank 6M]]+Table2[[#This Row],[Rank Sharpe]])/3</f>
        <v>415.66666666666669</v>
      </c>
    </row>
    <row r="441" spans="1:48" x14ac:dyDescent="0.3">
      <c r="A441" t="s">
        <v>1315</v>
      </c>
      <c r="B441" t="s">
        <v>1316</v>
      </c>
      <c r="C441" t="s">
        <v>3150</v>
      </c>
      <c r="D441" t="s">
        <v>51</v>
      </c>
      <c r="E441">
        <v>8704.4950265000007</v>
      </c>
      <c r="F441">
        <v>501.8</v>
      </c>
      <c r="G441">
        <v>-5.4215705314228799</v>
      </c>
      <c r="H441">
        <f>(Table2[[#This Row],[1Y Return vs Nifty]]-AVERAGE(Table2[1Y Return vs Nifty]))/_xlfn.STDEV.P(Table2[1Y Return vs Nifty])</f>
        <v>-0.55397137817310693</v>
      </c>
      <c r="I441">
        <v>2.35331843012092</v>
      </c>
      <c r="J441">
        <f>(Table2[[#This Row],[1M Return vs Nifty]]-AVERAGE(Table2[1M Return vs Nifty]))/_xlfn.STDEV.P(Table2[1M Return vs Nifty])</f>
        <v>0.10243330242661543</v>
      </c>
      <c r="K441">
        <v>17.2365008048383</v>
      </c>
      <c r="L441">
        <f>(Table2[[#This Row],[6M Return vs Nifty]]-AVERAGE(Table2[6M Return vs Nifty]))/_xlfn.STDEV.P(Table2[6M Return vs Nifty])</f>
        <v>0.37057751396929711</v>
      </c>
      <c r="M441">
        <v>0.76483246185914899</v>
      </c>
      <c r="N441">
        <f>(Table2[[#This Row],[1W Return vs Nifty]]-AVERAGE(Table2[1W Return vs Nifty]))/_xlfn.STDEV.P(Table2[1W Return vs Nifty])</f>
        <v>9.6705078248843501E-2</v>
      </c>
      <c r="O441">
        <v>509.27</v>
      </c>
      <c r="P441">
        <v>495.26423734272799</v>
      </c>
      <c r="Q441">
        <v>427.113021083847</v>
      </c>
      <c r="R441">
        <v>43.060088996553603</v>
      </c>
      <c r="S441" s="1">
        <f>(Table2[[#This Row],[Close Price]]-Table2[[#This Row],[20D EMA]])/Table2[[#This Row],[20D EMA]]</f>
        <v>-1.466805427376435E-2</v>
      </c>
      <c r="T441" s="1">
        <f>(Table2[[#This Row],[Close Price]]-Table2[[#This Row],[50D EMA]])/Table2[[#This Row],[50D EMA]]</f>
        <v>1.3196516454203821E-2</v>
      </c>
      <c r="U441" s="1">
        <f>(Table2[[#This Row],[Close Price]]-Table2[[#This Row],[200D EMA]])/Table2[[#This Row],[200D EMA]]</f>
        <v>0.17486467335186001</v>
      </c>
      <c r="V441">
        <v>0.303470939925094</v>
      </c>
      <c r="W441">
        <v>499.8</v>
      </c>
      <c r="X441">
        <v>524</v>
      </c>
      <c r="Y441">
        <v>499.8</v>
      </c>
      <c r="Z441">
        <v>524</v>
      </c>
      <c r="AA441">
        <v>465</v>
      </c>
      <c r="AB441">
        <v>532.85</v>
      </c>
      <c r="AC441" s="1">
        <f>(Table2[[#This Row],[Close Price]]/Table2[[#This Row],[Day Low]])-1</f>
        <v>4.0016006402561199E-3</v>
      </c>
      <c r="AD441" s="1">
        <f>(Table2[[#This Row],[Day High]]/Table2[[#This Row],[Close Price]])-1</f>
        <v>4.4240733359904416E-2</v>
      </c>
      <c r="AE441" s="1">
        <f>(Table2[[#This Row],[Close Price]]/Table2[[#This Row],[Current Week Low]])-1</f>
        <v>4.0016006402561199E-3</v>
      </c>
      <c r="AF441" s="1">
        <f>(Table2[[#This Row],[Current Week High]]/Table2[[#This Row],[Close Price]])-1</f>
        <v>4.4240733359904416E-2</v>
      </c>
      <c r="AG441" s="1">
        <f>(Table2[[#This Row],[Close Price]]/Table2[[#This Row],[Current Month Low]])-1</f>
        <v>7.9139784946236524E-2</v>
      </c>
      <c r="AH441" s="1">
        <f>(Table2[[#This Row],[Current Month High]]/Table2[[#This Row],[Close Price]])-1</f>
        <v>6.1877241929055415E-2</v>
      </c>
      <c r="AI441">
        <v>10.2730171383021</v>
      </c>
      <c r="AJ441">
        <v>57.057902973395898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-0.05</v>
      </c>
      <c r="AM441" t="s">
        <v>3191</v>
      </c>
      <c r="AN441">
        <v>-0.05</v>
      </c>
      <c r="AO441" t="s">
        <v>3191</v>
      </c>
      <c r="AQ441">
        <f>(Table2[[#This Row],[Sharpe Ratio]]-AVERAGE(Table2[Sharpe Ratio]))/_xlfn.STDEV.P(Table2[Sharpe Ratio])</f>
        <v>-0.75587800979545683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-0.74013349332380773</v>
      </c>
      <c r="AS441">
        <f>_xlfn.RANK.AVG(Table2[[#This Row],[1Y Return vs Nifty Z-Score]],Table2[1Y Return vs Nifty Z-Score])</f>
        <v>502</v>
      </c>
      <c r="AT441">
        <f>_xlfn.RANK.AVG(Table2[[#This Row],[6M Return vs Nifty Z-Score]],Table2[6M Return vs Nifty Z-Score])</f>
        <v>201</v>
      </c>
      <c r="AU441">
        <f>_xlfn.RANK.AVG(Table2[[#This Row],[Sharpe Ratio Z-Score]],Table2[Sharpe Ratio Z-Score])</f>
        <v>544.5</v>
      </c>
      <c r="AV441">
        <f>(Table2[[#This Row],[Rank 1Y]]+Table2[[#This Row],[Rank 6M]]+Table2[[#This Row],[Rank Sharpe]])/3</f>
        <v>415.83333333333331</v>
      </c>
    </row>
    <row r="442" spans="1:48" x14ac:dyDescent="0.3">
      <c r="A442" t="s">
        <v>216</v>
      </c>
      <c r="B442" t="s">
        <v>217</v>
      </c>
      <c r="C442" t="s">
        <v>3146</v>
      </c>
      <c r="D442" t="s">
        <v>34</v>
      </c>
      <c r="E442">
        <v>117561.316688372</v>
      </c>
      <c r="F442">
        <v>102.29</v>
      </c>
      <c r="G442">
        <v>20.0576675276956</v>
      </c>
      <c r="H442">
        <f>(Table2[[#This Row],[1Y Return vs Nifty]]-AVERAGE(Table2[1Y Return vs Nifty]))/_xlfn.STDEV.P(Table2[1Y Return vs Nifty])</f>
        <v>-0.13315946948942312</v>
      </c>
      <c r="I442">
        <v>-1.2978798881234099</v>
      </c>
      <c r="J442">
        <f>(Table2[[#This Row],[1M Return vs Nifty]]-AVERAGE(Table2[1M Return vs Nifty]))/_xlfn.STDEV.P(Table2[1M Return vs Nifty])</f>
        <v>-0.31369858013704321</v>
      </c>
      <c r="K442">
        <v>-35.041719224835198</v>
      </c>
      <c r="L442">
        <f>(Table2[[#This Row],[6M Return vs Nifty]]-AVERAGE(Table2[6M Return vs Nifty]))/_xlfn.STDEV.P(Table2[6M Return vs Nifty])</f>
        <v>-1.3554160377145212</v>
      </c>
      <c r="M442">
        <v>-0.314095780025333</v>
      </c>
      <c r="N442">
        <f>(Table2[[#This Row],[1W Return vs Nifty]]-AVERAGE(Table2[1W Return vs Nifty]))/_xlfn.STDEV.P(Table2[1W Return vs Nifty])</f>
        <v>-0.10994822498467202</v>
      </c>
      <c r="O442">
        <v>105.29</v>
      </c>
      <c r="P442">
        <v>109.376181254657</v>
      </c>
      <c r="Q442">
        <v>110.037445044679</v>
      </c>
      <c r="R442">
        <v>35.325061354928799</v>
      </c>
      <c r="S442" s="1">
        <f>(Table2[[#This Row],[Close Price]]-Table2[[#This Row],[20D EMA]])/Table2[[#This Row],[20D EMA]]</f>
        <v>-2.8492734352740051E-2</v>
      </c>
      <c r="T442" s="1">
        <f>(Table2[[#This Row],[Close Price]]-Table2[[#This Row],[50D EMA]])/Table2[[#This Row],[50D EMA]]</f>
        <v>-6.4787243194736041E-2</v>
      </c>
      <c r="U442" s="1">
        <f>(Table2[[#This Row],[Close Price]]-Table2[[#This Row],[200D EMA]])/Table2[[#This Row],[200D EMA]]</f>
        <v>-7.0407351256958642E-2</v>
      </c>
      <c r="V442">
        <v>0.83237017348190501</v>
      </c>
      <c r="W442">
        <v>101.76</v>
      </c>
      <c r="X442">
        <v>104.45</v>
      </c>
      <c r="Y442">
        <v>101.76</v>
      </c>
      <c r="Z442">
        <v>104.45</v>
      </c>
      <c r="AA442">
        <v>100.8</v>
      </c>
      <c r="AB442">
        <v>107.4</v>
      </c>
      <c r="AC442" s="1">
        <f>(Table2[[#This Row],[Close Price]]/Table2[[#This Row],[Day Low]])-1</f>
        <v>5.2083333333332593E-3</v>
      </c>
      <c r="AD442" s="1">
        <f>(Table2[[#This Row],[Day High]]/Table2[[#This Row],[Close Price]])-1</f>
        <v>2.1116433668980417E-2</v>
      </c>
      <c r="AE442" s="1">
        <f>(Table2[[#This Row],[Close Price]]/Table2[[#This Row],[Current Week Low]])-1</f>
        <v>5.2083333333332593E-3</v>
      </c>
      <c r="AF442" s="1">
        <f>(Table2[[#This Row],[Current Week High]]/Table2[[#This Row],[Close Price]])-1</f>
        <v>2.1116433668980417E-2</v>
      </c>
      <c r="AG442" s="1">
        <f>(Table2[[#This Row],[Close Price]]/Table2[[#This Row],[Current Month Low]])-1</f>
        <v>1.478174603174609E-2</v>
      </c>
      <c r="AH442" s="1">
        <f>(Table2[[#This Row],[Current Month High]]/Table2[[#This Row],[Close Price]])-1</f>
        <v>4.9956007429856175E-2</v>
      </c>
      <c r="AI442">
        <v>39.700850523022702</v>
      </c>
      <c r="AJ442">
        <v>51.878247958426101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-0.17</v>
      </c>
      <c r="AM442" t="s">
        <v>3191</v>
      </c>
      <c r="AN442">
        <v>-2.64</v>
      </c>
      <c r="AO442" t="s">
        <v>3191</v>
      </c>
      <c r="AP442">
        <v>0.10866872835576501</v>
      </c>
      <c r="AQ442">
        <f>(Table2[[#This Row],[Sharpe Ratio]]-AVERAGE(Table2[Sharpe Ratio]))/_xlfn.STDEV.P(Table2[Sharpe Ratio])</f>
        <v>0.51126603241767166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336</v>
      </c>
      <c r="AT442">
        <f>_xlfn.RANK.AVG(Table2[[#This Row],[6M Return vs Nifty Z-Score]],Table2[6M Return vs Nifty Z-Score])</f>
        <v>704</v>
      </c>
      <c r="AU442">
        <f>_xlfn.RANK.AVG(Table2[[#This Row],[Sharpe Ratio Z-Score]],Table2[Sharpe Ratio Z-Score])</f>
        <v>208</v>
      </c>
      <c r="AV442">
        <f>(Table2[[#This Row],[Rank 1Y]]+Table2[[#This Row],[Rank 6M]]+Table2[[#This Row],[Rank Sharpe]])/3</f>
        <v>416</v>
      </c>
    </row>
    <row r="443" spans="1:48" x14ac:dyDescent="0.3">
      <c r="A443" t="s">
        <v>635</v>
      </c>
      <c r="B443" t="s">
        <v>636</v>
      </c>
      <c r="C443" t="s">
        <v>3160</v>
      </c>
      <c r="D443" t="s">
        <v>406</v>
      </c>
      <c r="E443">
        <v>29937.725164879899</v>
      </c>
      <c r="F443">
        <v>6661.4</v>
      </c>
      <c r="G443">
        <v>6.03356403749771</v>
      </c>
      <c r="H443">
        <f>(Table2[[#This Row],[1Y Return vs Nifty]]-AVERAGE(Table2[1Y Return vs Nifty]))/_xlfn.STDEV.P(Table2[1Y Return vs Nifty])</f>
        <v>-0.3647798085119105</v>
      </c>
      <c r="I443">
        <v>9.8740303213419303</v>
      </c>
      <c r="J443">
        <f>(Table2[[#This Row],[1M Return vs Nifty]]-AVERAGE(Table2[1M Return vs Nifty]))/_xlfn.STDEV.P(Table2[1M Return vs Nifty])</f>
        <v>0.95957874475294658</v>
      </c>
      <c r="K443">
        <v>6.0980179356201001</v>
      </c>
      <c r="L443">
        <f>(Table2[[#This Row],[6M Return vs Nifty]]-AVERAGE(Table2[6M Return vs Nifty]))/_xlfn.STDEV.P(Table2[6M Return vs Nifty])</f>
        <v>2.834511302047401E-3</v>
      </c>
      <c r="M443">
        <v>-1.0839937075206001</v>
      </c>
      <c r="N443">
        <f>(Table2[[#This Row],[1W Return vs Nifty]]-AVERAGE(Table2[1W Return vs Nifty]))/_xlfn.STDEV.P(Table2[1W Return vs Nifty])</f>
        <v>-0.25741118284704412</v>
      </c>
      <c r="O443">
        <v>6581.41</v>
      </c>
      <c r="P443">
        <v>6490.0637094329804</v>
      </c>
      <c r="Q443">
        <v>6027.58257352488</v>
      </c>
      <c r="R443">
        <v>54.194250960524101</v>
      </c>
      <c r="S443" s="1">
        <f>(Table2[[#This Row],[Close Price]]-Table2[[#This Row],[20D EMA]])/Table2[[#This Row],[20D EMA]]</f>
        <v>1.2153930540719966E-2</v>
      </c>
      <c r="T443" s="1">
        <f>(Table2[[#This Row],[Close Price]]-Table2[[#This Row],[50D EMA]])/Table2[[#This Row],[50D EMA]]</f>
        <v>2.6399785616586558E-2</v>
      </c>
      <c r="U443" s="1">
        <f>(Table2[[#This Row],[Close Price]]-Table2[[#This Row],[200D EMA]])/Table2[[#This Row],[200D EMA]]</f>
        <v>0.10515284008867065</v>
      </c>
      <c r="V443">
        <v>0.99501741744938699</v>
      </c>
      <c r="W443">
        <v>6508</v>
      </c>
      <c r="X443">
        <v>6698</v>
      </c>
      <c r="Y443">
        <v>6508</v>
      </c>
      <c r="Z443">
        <v>6698</v>
      </c>
      <c r="AA443">
        <v>6300.05</v>
      </c>
      <c r="AB443">
        <v>6919.6</v>
      </c>
      <c r="AC443" s="1">
        <f>(Table2[[#This Row],[Close Price]]/Table2[[#This Row],[Day Low]])-1</f>
        <v>2.357098955132142E-2</v>
      </c>
      <c r="AD443" s="1">
        <f>(Table2[[#This Row],[Day High]]/Table2[[#This Row],[Close Price]])-1</f>
        <v>5.4943405290179825E-3</v>
      </c>
      <c r="AE443" s="1">
        <f>(Table2[[#This Row],[Close Price]]/Table2[[#This Row],[Current Week Low]])-1</f>
        <v>2.357098955132142E-2</v>
      </c>
      <c r="AF443" s="1">
        <f>(Table2[[#This Row],[Current Week High]]/Table2[[#This Row],[Close Price]])-1</f>
        <v>5.4943405290179825E-3</v>
      </c>
      <c r="AG443" s="1">
        <f>(Table2[[#This Row],[Close Price]]/Table2[[#This Row],[Current Month Low]])-1</f>
        <v>5.7356687645335969E-2</v>
      </c>
      <c r="AH443" s="1">
        <f>(Table2[[#This Row],[Current Month High]]/Table2[[#This Row],[Close Price]])-1</f>
        <v>3.8760620890503583E-2</v>
      </c>
      <c r="AI443">
        <v>8.0381000990782798</v>
      </c>
      <c r="AJ443">
        <v>38.407197323858703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3192</v>
      </c>
      <c r="AN443">
        <v>2.5299999999999998</v>
      </c>
      <c r="AO443" t="s">
        <v>3192</v>
      </c>
      <c r="AP443">
        <v>4.231813904956E-3</v>
      </c>
      <c r="AQ443">
        <f>(Table2[[#This Row],[Sharpe Ratio]]-AVERAGE(Table2[Sharpe Ratio]))/_xlfn.STDEV.P(Table2[Sharpe Ratio])</f>
        <v>-0.70653246339443287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-0.36631019869839365</v>
      </c>
      <c r="AS443">
        <f>_xlfn.RANK.AVG(Table2[[#This Row],[1Y Return vs Nifty Z-Score]],Table2[1Y Return vs Nifty Z-Score])</f>
        <v>423</v>
      </c>
      <c r="AT443">
        <f>_xlfn.RANK.AVG(Table2[[#This Row],[6M Return vs Nifty Z-Score]],Table2[6M Return vs Nifty Z-Score])</f>
        <v>316</v>
      </c>
      <c r="AU443">
        <f>_xlfn.RANK.AVG(Table2[[#This Row],[Sharpe Ratio Z-Score]],Table2[Sharpe Ratio Z-Score])</f>
        <v>509</v>
      </c>
      <c r="AV443">
        <f>(Table2[[#This Row],[Rank 1Y]]+Table2[[#This Row],[Rank 6M]]+Table2[[#This Row],[Rank Sharpe]])/3</f>
        <v>416</v>
      </c>
    </row>
    <row r="444" spans="1:48" x14ac:dyDescent="0.3">
      <c r="A444" t="s">
        <v>1313</v>
      </c>
      <c r="B444" t="s">
        <v>1314</v>
      </c>
      <c r="C444" t="s">
        <v>3145</v>
      </c>
      <c r="D444" t="s">
        <v>278</v>
      </c>
      <c r="E444">
        <v>8731.0706184999999</v>
      </c>
      <c r="F444">
        <v>740.75</v>
      </c>
      <c r="G444">
        <v>-1.9421757680074201</v>
      </c>
      <c r="H444">
        <f>(Table2[[#This Row],[1Y Return vs Nifty]]-AVERAGE(Table2[1Y Return vs Nifty]))/_xlfn.STDEV.P(Table2[1Y Return vs Nifty])</f>
        <v>-0.49650612948475858</v>
      </c>
      <c r="I444">
        <v>1.5266906855536599</v>
      </c>
      <c r="J444">
        <f>(Table2[[#This Row],[1M Return vs Nifty]]-AVERAGE(Table2[1M Return vs Nifty]))/_xlfn.STDEV.P(Table2[1M Return vs Nifty])</f>
        <v>8.2214493461369095E-3</v>
      </c>
      <c r="K444">
        <v>-6.7780581585397099</v>
      </c>
      <c r="L444">
        <f>(Table2[[#This Row],[6M Return vs Nifty]]-AVERAGE(Table2[6M Return vs Nifty]))/_xlfn.STDEV.P(Table2[6M Return vs Nifty])</f>
        <v>-0.42227606623665764</v>
      </c>
      <c r="M444">
        <v>0.85433908471494102</v>
      </c>
      <c r="N444">
        <f>(Table2[[#This Row],[1W Return vs Nifty]]-AVERAGE(Table2[1W Return vs Nifty]))/_xlfn.STDEV.P(Table2[1W Return vs Nifty])</f>
        <v>0.11384879416652019</v>
      </c>
      <c r="O444">
        <v>739.62</v>
      </c>
      <c r="P444">
        <v>744.97448036118499</v>
      </c>
      <c r="Q444">
        <v>722.08579092136301</v>
      </c>
      <c r="R444">
        <v>51.419919572906998</v>
      </c>
      <c r="S444" s="1">
        <f>(Table2[[#This Row],[Close Price]]-Table2[[#This Row],[20D EMA]])/Table2[[#This Row],[20D EMA]]</f>
        <v>1.5278115789188981E-3</v>
      </c>
      <c r="T444" s="1">
        <f>(Table2[[#This Row],[Close Price]]-Table2[[#This Row],[50D EMA]])/Table2[[#This Row],[50D EMA]]</f>
        <v>-5.6706376829671239E-3</v>
      </c>
      <c r="U444" s="1">
        <f>(Table2[[#This Row],[Close Price]]-Table2[[#This Row],[200D EMA]])/Table2[[#This Row],[200D EMA]]</f>
        <v>2.5847633776066876E-2</v>
      </c>
      <c r="V444">
        <v>0.710261672778154</v>
      </c>
      <c r="W444">
        <v>724.05</v>
      </c>
      <c r="X444">
        <v>745</v>
      </c>
      <c r="Y444">
        <v>724.05</v>
      </c>
      <c r="Z444">
        <v>745</v>
      </c>
      <c r="AA444">
        <v>711.7</v>
      </c>
      <c r="AB444">
        <v>765</v>
      </c>
      <c r="AC444" s="1">
        <f>(Table2[[#This Row],[Close Price]]/Table2[[#This Row],[Day Low]])-1</f>
        <v>2.3064705476141256E-2</v>
      </c>
      <c r="AD444" s="1">
        <f>(Table2[[#This Row],[Day High]]/Table2[[#This Row],[Close Price]])-1</f>
        <v>5.7374282821465172E-3</v>
      </c>
      <c r="AE444" s="1">
        <f>(Table2[[#This Row],[Close Price]]/Table2[[#This Row],[Current Week Low]])-1</f>
        <v>2.3064705476141256E-2</v>
      </c>
      <c r="AF444" s="1">
        <f>(Table2[[#This Row],[Current Week High]]/Table2[[#This Row],[Close Price]])-1</f>
        <v>5.7374282821465172E-3</v>
      </c>
      <c r="AG444" s="1">
        <f>(Table2[[#This Row],[Close Price]]/Table2[[#This Row],[Current Month Low]])-1</f>
        <v>4.0817760292257921E-2</v>
      </c>
      <c r="AH444" s="1">
        <f>(Table2[[#This Row],[Current Month High]]/Table2[[#This Row],[Close Price]])-1</f>
        <v>3.2737090786365108E-2</v>
      </c>
      <c r="AI444">
        <v>24.427944650691799</v>
      </c>
      <c r="AJ444">
        <v>28.057740513441001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</v>
      </c>
      <c r="AM444" t="s">
        <v>3191</v>
      </c>
      <c r="AN444">
        <v>0.18</v>
      </c>
      <c r="AO444" t="s">
        <v>3192</v>
      </c>
      <c r="AP444">
        <v>8.0258827068409005E-2</v>
      </c>
      <c r="AQ444">
        <f>(Table2[[#This Row],[Sharpe Ratio]]-AVERAGE(Table2[Sharpe Ratio]))/_xlfn.STDEV.P(Table2[Sharpe Ratio])</f>
        <v>0.17998915358754933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480</v>
      </c>
      <c r="AT444">
        <f>_xlfn.RANK.AVG(Table2[[#This Row],[6M Return vs Nifty Z-Score]],Table2[6M Return vs Nifty Z-Score])</f>
        <v>469</v>
      </c>
      <c r="AU444">
        <f>_xlfn.RANK.AVG(Table2[[#This Row],[Sharpe Ratio Z-Score]],Table2[Sharpe Ratio Z-Score])</f>
        <v>299</v>
      </c>
      <c r="AV444">
        <f>(Table2[[#This Row],[Rank 1Y]]+Table2[[#This Row],[Rank 6M]]+Table2[[#This Row],[Rank Sharpe]])/3</f>
        <v>416</v>
      </c>
    </row>
    <row r="445" spans="1:48" x14ac:dyDescent="0.3">
      <c r="A445" t="s">
        <v>1889</v>
      </c>
      <c r="B445" t="s">
        <v>1890</v>
      </c>
      <c r="C445" t="s">
        <v>3153</v>
      </c>
      <c r="D445" t="s">
        <v>117</v>
      </c>
      <c r="E445">
        <v>3834.1687562000002</v>
      </c>
      <c r="F445">
        <v>212.75</v>
      </c>
      <c r="G445">
        <v>-3.0414021579719002</v>
      </c>
      <c r="H445">
        <f>(Table2[[#This Row],[1Y Return vs Nifty]]-AVERAGE(Table2[1Y Return vs Nifty]))/_xlfn.STDEV.P(Table2[1Y Return vs Nifty])</f>
        <v>-0.51466081504337502</v>
      </c>
      <c r="I445">
        <v>4.9319217707741698</v>
      </c>
      <c r="J445">
        <f>(Table2[[#This Row],[1M Return vs Nifty]]-AVERAGE(Table2[1M Return vs Nifty]))/_xlfn.STDEV.P(Table2[1M Return vs Nifty])</f>
        <v>0.39632012231509089</v>
      </c>
      <c r="K445">
        <v>-10.9925956726573</v>
      </c>
      <c r="L445">
        <f>(Table2[[#This Row],[6M Return vs Nifty]]-AVERAGE(Table2[6M Return vs Nifty]))/_xlfn.STDEV.P(Table2[6M Return vs Nifty])</f>
        <v>-0.56142128901906274</v>
      </c>
      <c r="M445">
        <v>-1.9445971296417199</v>
      </c>
      <c r="N445">
        <f>(Table2[[#This Row],[1W Return vs Nifty]]-AVERAGE(Table2[1W Return vs Nifty]))/_xlfn.STDEV.P(Table2[1W Return vs Nifty])</f>
        <v>-0.42224748340097706</v>
      </c>
      <c r="O445">
        <v>221.74</v>
      </c>
      <c r="P445">
        <v>223.51873760407199</v>
      </c>
      <c r="Q445">
        <v>216.16733391179301</v>
      </c>
      <c r="R445">
        <v>36.983499374748298</v>
      </c>
      <c r="S445" s="1">
        <f>(Table2[[#This Row],[Close Price]]-Table2[[#This Row],[20D EMA]])/Table2[[#This Row],[20D EMA]]</f>
        <v>-4.0542978262830383E-2</v>
      </c>
      <c r="T445" s="1">
        <f>(Table2[[#This Row],[Close Price]]-Table2[[#This Row],[50D EMA]])/Table2[[#This Row],[50D EMA]]</f>
        <v>-4.8178232033267376E-2</v>
      </c>
      <c r="U445" s="1">
        <f>(Table2[[#This Row],[Close Price]]-Table2[[#This Row],[200D EMA]])/Table2[[#This Row],[200D EMA]]</f>
        <v>-1.5808743393150467E-2</v>
      </c>
      <c r="V445">
        <v>0.52015505675719598</v>
      </c>
      <c r="W445">
        <v>211</v>
      </c>
      <c r="X445">
        <v>220.7</v>
      </c>
      <c r="Y445">
        <v>211</v>
      </c>
      <c r="Z445">
        <v>220.7</v>
      </c>
      <c r="AA445">
        <v>209.01</v>
      </c>
      <c r="AB445">
        <v>246.13</v>
      </c>
      <c r="AC445" s="1">
        <f>(Table2[[#This Row],[Close Price]]/Table2[[#This Row],[Day Low]])-1</f>
        <v>8.2938388625592996E-3</v>
      </c>
      <c r="AD445" s="1">
        <f>(Table2[[#This Row],[Day High]]/Table2[[#This Row],[Close Price]])-1</f>
        <v>3.7367802585193788E-2</v>
      </c>
      <c r="AE445" s="1">
        <f>(Table2[[#This Row],[Close Price]]/Table2[[#This Row],[Current Week Low]])-1</f>
        <v>8.2938388625592996E-3</v>
      </c>
      <c r="AF445" s="1">
        <f>(Table2[[#This Row],[Current Week High]]/Table2[[#This Row],[Close Price]])-1</f>
        <v>3.7367802585193788E-2</v>
      </c>
      <c r="AG445" s="1">
        <f>(Table2[[#This Row],[Close Price]]/Table2[[#This Row],[Current Month Low]])-1</f>
        <v>1.7893880675565743E-2</v>
      </c>
      <c r="AH445" s="1">
        <f>(Table2[[#This Row],[Current Month High]]/Table2[[#This Row],[Close Price]])-1</f>
        <v>0.15689776733255001</v>
      </c>
      <c r="AI445">
        <v>29.236192714453502</v>
      </c>
      <c r="AJ445">
        <v>33.762967620245199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</v>
      </c>
      <c r="AM445" t="s">
        <v>3191</v>
      </c>
      <c r="AN445">
        <v>-7.42</v>
      </c>
      <c r="AO445" t="s">
        <v>3191</v>
      </c>
      <c r="AP445">
        <v>9.5012586742435998E-2</v>
      </c>
      <c r="AQ445">
        <f>(Table2[[#This Row],[Sharpe Ratio]]-AVERAGE(Table2[Sharpe Ratio]))/_xlfn.STDEV.P(Table2[Sharpe Ratio])</f>
        <v>0.35202704299748661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489</v>
      </c>
      <c r="AT445">
        <f>_xlfn.RANK.AVG(Table2[[#This Row],[6M Return vs Nifty Z-Score]],Table2[6M Return vs Nifty Z-Score])</f>
        <v>508</v>
      </c>
      <c r="AU445">
        <f>_xlfn.RANK.AVG(Table2[[#This Row],[Sharpe Ratio Z-Score]],Table2[Sharpe Ratio Z-Score])</f>
        <v>251</v>
      </c>
      <c r="AV445">
        <f>(Table2[[#This Row],[Rank 1Y]]+Table2[[#This Row],[Rank 6M]]+Table2[[#This Row],[Rank Sharpe]])/3</f>
        <v>416</v>
      </c>
    </row>
    <row r="446" spans="1:48" x14ac:dyDescent="0.3">
      <c r="A446" t="s">
        <v>641</v>
      </c>
      <c r="B446" t="s">
        <v>642</v>
      </c>
      <c r="C446" t="s">
        <v>3163</v>
      </c>
      <c r="D446" t="s">
        <v>643</v>
      </c>
      <c r="E446">
        <v>29751.418386900001</v>
      </c>
      <c r="F446">
        <v>754.95</v>
      </c>
      <c r="G446">
        <v>-7.2754526556875101</v>
      </c>
      <c r="H446">
        <f>(Table2[[#This Row],[1Y Return vs Nifty]]-AVERAGE(Table2[1Y Return vs Nifty]))/_xlfn.STDEV.P(Table2[1Y Return vs Nifty])</f>
        <v>-0.58458986344241692</v>
      </c>
      <c r="I446">
        <v>-2.50034033792411</v>
      </c>
      <c r="J446">
        <f>(Table2[[#This Row],[1M Return vs Nifty]]-AVERAGE(Table2[1M Return vs Nifty]))/_xlfn.STDEV.P(Table2[1M Return vs Nifty])</f>
        <v>-0.45074458176987608</v>
      </c>
      <c r="K446">
        <v>11.8990257096108</v>
      </c>
      <c r="L446">
        <f>(Table2[[#This Row],[6M Return vs Nifty]]-AVERAGE(Table2[6M Return vs Nifty]))/_xlfn.STDEV.P(Table2[6M Return vs Nifty])</f>
        <v>0.19435790298394631</v>
      </c>
      <c r="M446">
        <v>-2.05676747928876</v>
      </c>
      <c r="N446">
        <f>(Table2[[#This Row],[1W Return vs Nifty]]-AVERAGE(Table2[1W Return vs Nifty]))/_xlfn.STDEV.P(Table2[1W Return vs Nifty])</f>
        <v>-0.44373211266504364</v>
      </c>
      <c r="O446">
        <v>792.53</v>
      </c>
      <c r="P446">
        <v>801.58249202590605</v>
      </c>
      <c r="Q446">
        <v>734.08748359595904</v>
      </c>
      <c r="R446">
        <v>20.8732431850122</v>
      </c>
      <c r="S446" s="1">
        <f>(Table2[[#This Row],[Close Price]]-Table2[[#This Row],[20D EMA]])/Table2[[#This Row],[20D EMA]]</f>
        <v>-4.741776336542456E-2</v>
      </c>
      <c r="T446" s="1">
        <f>(Table2[[#This Row],[Close Price]]-Table2[[#This Row],[50D EMA]])/Table2[[#This Row],[50D EMA]]</f>
        <v>-5.8175537127872927E-2</v>
      </c>
      <c r="U446" s="1">
        <f>(Table2[[#This Row],[Close Price]]-Table2[[#This Row],[200D EMA]])/Table2[[#This Row],[200D EMA]]</f>
        <v>2.8419659604935737E-2</v>
      </c>
      <c r="V446">
        <v>0.46572009656867702</v>
      </c>
      <c r="W446">
        <v>747.55</v>
      </c>
      <c r="X446">
        <v>766.45</v>
      </c>
      <c r="Y446">
        <v>747.55</v>
      </c>
      <c r="Z446">
        <v>766.45</v>
      </c>
      <c r="AA446">
        <v>747.55</v>
      </c>
      <c r="AB446">
        <v>853</v>
      </c>
      <c r="AC446" s="1">
        <f>(Table2[[#This Row],[Close Price]]/Table2[[#This Row],[Day Low]])-1</f>
        <v>9.8990034111432479E-3</v>
      </c>
      <c r="AD446" s="1">
        <f>(Table2[[#This Row],[Day High]]/Table2[[#This Row],[Close Price]])-1</f>
        <v>1.5232796873965171E-2</v>
      </c>
      <c r="AE446" s="1">
        <f>(Table2[[#This Row],[Close Price]]/Table2[[#This Row],[Current Week Low]])-1</f>
        <v>9.8990034111432479E-3</v>
      </c>
      <c r="AF446" s="1">
        <f>(Table2[[#This Row],[Current Week High]]/Table2[[#This Row],[Close Price]])-1</f>
        <v>1.5232796873965171E-2</v>
      </c>
      <c r="AG446" s="1">
        <f>(Table2[[#This Row],[Close Price]]/Table2[[#This Row],[Current Month Low]])-1</f>
        <v>9.8990034111432479E-3</v>
      </c>
      <c r="AH446" s="1">
        <f>(Table2[[#This Row],[Current Month High]]/Table2[[#This Row],[Close Price]])-1</f>
        <v>0.12987615073845937</v>
      </c>
      <c r="AI446">
        <v>21.9948340949731</v>
      </c>
      <c r="AJ446">
        <v>33.007399577167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3191</v>
      </c>
      <c r="AN446">
        <v>-8.0500000000000007</v>
      </c>
      <c r="AO446" t="s">
        <v>3191</v>
      </c>
      <c r="AP446">
        <v>1.5278451942443001E-2</v>
      </c>
      <c r="AQ446">
        <f>(Table2[[#This Row],[Sharpe Ratio]]-AVERAGE(Table2[Sharpe Ratio]))/_xlfn.STDEV.P(Table2[Sharpe Ratio])</f>
        <v>-0.57772188663070856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515</v>
      </c>
      <c r="AT446">
        <f>_xlfn.RANK.AVG(Table2[[#This Row],[6M Return vs Nifty Z-Score]],Table2[6M Return vs Nifty Z-Score])</f>
        <v>252</v>
      </c>
      <c r="AU446">
        <f>_xlfn.RANK.AVG(Table2[[#This Row],[Sharpe Ratio Z-Score]],Table2[Sharpe Ratio Z-Score])</f>
        <v>482</v>
      </c>
      <c r="AV446">
        <f>(Table2[[#This Row],[Rank 1Y]]+Table2[[#This Row],[Rank 6M]]+Table2[[#This Row],[Rank Sharpe]])/3</f>
        <v>416.33333333333331</v>
      </c>
    </row>
    <row r="447" spans="1:48" x14ac:dyDescent="0.3">
      <c r="A447" t="s">
        <v>1424</v>
      </c>
      <c r="B447" t="s">
        <v>1425</v>
      </c>
      <c r="C447" t="s">
        <v>3146</v>
      </c>
      <c r="D447" t="s">
        <v>592</v>
      </c>
      <c r="E447">
        <v>7596.0636665250004</v>
      </c>
      <c r="F447">
        <v>707.25</v>
      </c>
      <c r="G447">
        <v>3.0368965954821001</v>
      </c>
      <c r="H447">
        <f>(Table2[[#This Row],[1Y Return vs Nifty]]-AVERAGE(Table2[1Y Return vs Nifty]))/_xlfn.STDEV.P(Table2[1Y Return vs Nifty])</f>
        <v>-0.41427239314253855</v>
      </c>
      <c r="I447">
        <v>2.61690964326203</v>
      </c>
      <c r="J447">
        <f>(Table2[[#This Row],[1M Return vs Nifty]]-AVERAGE(Table2[1M Return vs Nifty]))/_xlfn.STDEV.P(Table2[1M Return vs Nifty])</f>
        <v>0.1324751402538174</v>
      </c>
      <c r="K447">
        <v>10.393831936701799</v>
      </c>
      <c r="L447">
        <f>(Table2[[#This Row],[6M Return vs Nifty]]-AVERAGE(Table2[6M Return vs Nifty]))/_xlfn.STDEV.P(Table2[6M Return vs Nifty])</f>
        <v>0.14466312101545242</v>
      </c>
      <c r="M447">
        <v>-2.5729014807069301</v>
      </c>
      <c r="N447">
        <f>(Table2[[#This Row],[1W Return vs Nifty]]-AVERAGE(Table2[1W Return vs Nifty]))/_xlfn.STDEV.P(Table2[1W Return vs Nifty])</f>
        <v>-0.54259021292007126</v>
      </c>
      <c r="O447">
        <v>729.41</v>
      </c>
      <c r="P447">
        <v>730.85034201161</v>
      </c>
      <c r="Q447">
        <v>655.07776682549604</v>
      </c>
      <c r="R447">
        <v>32.071272836615996</v>
      </c>
      <c r="S447" s="1">
        <f>(Table2[[#This Row],[Close Price]]-Table2[[#This Row],[20D EMA]])/Table2[[#This Row],[20D EMA]]</f>
        <v>-3.038071866302898E-2</v>
      </c>
      <c r="T447" s="1">
        <f>(Table2[[#This Row],[Close Price]]-Table2[[#This Row],[50D EMA]])/Table2[[#This Row],[50D EMA]]</f>
        <v>-3.2291620671137472E-2</v>
      </c>
      <c r="U447" s="1">
        <f>(Table2[[#This Row],[Close Price]]-Table2[[#This Row],[200D EMA]])/Table2[[#This Row],[200D EMA]]</f>
        <v>7.9642808558944636E-2</v>
      </c>
      <c r="V447">
        <v>0.35596390349445001</v>
      </c>
      <c r="W447">
        <v>702</v>
      </c>
      <c r="X447">
        <v>722.5</v>
      </c>
      <c r="Y447">
        <v>702</v>
      </c>
      <c r="Z447">
        <v>722.5</v>
      </c>
      <c r="AA447">
        <v>702</v>
      </c>
      <c r="AB447">
        <v>759.5</v>
      </c>
      <c r="AC447" s="1">
        <f>(Table2[[#This Row],[Close Price]]/Table2[[#This Row],[Day Low]])-1</f>
        <v>7.4786324786324521E-3</v>
      </c>
      <c r="AD447" s="1">
        <f>(Table2[[#This Row],[Day High]]/Table2[[#This Row],[Close Price]])-1</f>
        <v>2.1562389536938786E-2</v>
      </c>
      <c r="AE447" s="1">
        <f>(Table2[[#This Row],[Close Price]]/Table2[[#This Row],[Current Week Low]])-1</f>
        <v>7.4786324786324521E-3</v>
      </c>
      <c r="AF447" s="1">
        <f>(Table2[[#This Row],[Current Week High]]/Table2[[#This Row],[Close Price]])-1</f>
        <v>2.1562389536938786E-2</v>
      </c>
      <c r="AG447" s="1">
        <f>(Table2[[#This Row],[Close Price]]/Table2[[#This Row],[Current Month Low]])-1</f>
        <v>7.4786324786324521E-3</v>
      </c>
      <c r="AH447" s="1">
        <f>(Table2[[#This Row],[Current Month High]]/Table2[[#This Row],[Close Price]])-1</f>
        <v>7.3877695298692148E-2</v>
      </c>
      <c r="AI447">
        <v>12.972781901732001</v>
      </c>
      <c r="AJ447">
        <v>36.232302802658097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-0.05</v>
      </c>
      <c r="AM447" t="s">
        <v>3191</v>
      </c>
      <c r="AN447">
        <v>-2.14</v>
      </c>
      <c r="AO447" t="s">
        <v>3191</v>
      </c>
      <c r="AQ447">
        <f>(Table2[[#This Row],[Sharpe Ratio]]-AVERAGE(Table2[Sharpe Ratio]))/_xlfn.STDEV.P(Table2[Sharpe Ratio])</f>
        <v>-0.75587800979545683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439</v>
      </c>
      <c r="AT447">
        <f>_xlfn.RANK.AVG(Table2[[#This Row],[6M Return vs Nifty Z-Score]],Table2[6M Return vs Nifty Z-Score])</f>
        <v>267</v>
      </c>
      <c r="AU447">
        <f>_xlfn.RANK.AVG(Table2[[#This Row],[Sharpe Ratio Z-Score]],Table2[Sharpe Ratio Z-Score])</f>
        <v>544.5</v>
      </c>
      <c r="AV447">
        <f>(Table2[[#This Row],[Rank 1Y]]+Table2[[#This Row],[Rank 6M]]+Table2[[#This Row],[Rank Sharpe]])/3</f>
        <v>416.83333333333331</v>
      </c>
    </row>
    <row r="448" spans="1:48" x14ac:dyDescent="0.3">
      <c r="A448" t="s">
        <v>75</v>
      </c>
      <c r="B448" t="s">
        <v>76</v>
      </c>
      <c r="C448" t="s">
        <v>3154</v>
      </c>
      <c r="D448" t="s">
        <v>77</v>
      </c>
      <c r="E448">
        <v>313252.78905413998</v>
      </c>
      <c r="F448">
        <v>10869.3</v>
      </c>
      <c r="G448">
        <v>3.7530231640843801</v>
      </c>
      <c r="H448">
        <f>(Table2[[#This Row],[1Y Return vs Nifty]]-AVERAGE(Table2[1Y Return vs Nifty]))/_xlfn.STDEV.P(Table2[1Y Return vs Nifty])</f>
        <v>-0.40244493631304468</v>
      </c>
      <c r="I448">
        <v>-2.5534819410446401</v>
      </c>
      <c r="J448">
        <f>(Table2[[#This Row],[1M Return vs Nifty]]-AVERAGE(Table2[1M Return vs Nifty]))/_xlfn.STDEV.P(Table2[1M Return vs Nifty])</f>
        <v>-0.45680120028837679</v>
      </c>
      <c r="K448">
        <v>1.73949331411214</v>
      </c>
      <c r="L448">
        <f>(Table2[[#This Row],[6M Return vs Nifty]]-AVERAGE(Table2[6M Return vs Nifty]))/_xlfn.STDEV.P(Table2[6M Return vs Nifty])</f>
        <v>-0.14106452327311422</v>
      </c>
      <c r="M448">
        <v>-1.32723705830349</v>
      </c>
      <c r="N448">
        <f>(Table2[[#This Row],[1W Return vs Nifty]]-AVERAGE(Table2[1W Return vs Nifty]))/_xlfn.STDEV.P(Table2[1W Return vs Nifty])</f>
        <v>-0.30400097443603369</v>
      </c>
      <c r="O448">
        <v>11373.13</v>
      </c>
      <c r="P448">
        <v>11422.4648093993</v>
      </c>
      <c r="Q448">
        <v>10611.9413462129</v>
      </c>
      <c r="R448">
        <v>25.093654353612401</v>
      </c>
      <c r="S448" s="1">
        <f>(Table2[[#This Row],[Close Price]]-Table2[[#This Row],[20D EMA]])/Table2[[#This Row],[20D EMA]]</f>
        <v>-4.4300029982951038E-2</v>
      </c>
      <c r="T448" s="1">
        <f>(Table2[[#This Row],[Close Price]]-Table2[[#This Row],[50D EMA]])/Table2[[#This Row],[50D EMA]]</f>
        <v>-4.8427797207491803E-2</v>
      </c>
      <c r="U448" s="1">
        <f>(Table2[[#This Row],[Close Price]]-Table2[[#This Row],[200D EMA]])/Table2[[#This Row],[200D EMA]]</f>
        <v>2.4251797610900259E-2</v>
      </c>
      <c r="V448">
        <v>0.95355525809611597</v>
      </c>
      <c r="W448">
        <v>10771.4</v>
      </c>
      <c r="X448">
        <v>11166.65</v>
      </c>
      <c r="Y448">
        <v>10771.4</v>
      </c>
      <c r="Z448">
        <v>11166.65</v>
      </c>
      <c r="AA448">
        <v>10771.4</v>
      </c>
      <c r="AB448">
        <v>11930</v>
      </c>
      <c r="AC448" s="1">
        <f>(Table2[[#This Row],[Close Price]]/Table2[[#This Row],[Day Low]])-1</f>
        <v>9.0888835248899014E-3</v>
      </c>
      <c r="AD448" s="1">
        <f>(Table2[[#This Row],[Day High]]/Table2[[#This Row],[Close Price]])-1</f>
        <v>2.7356867507567273E-2</v>
      </c>
      <c r="AE448" s="1">
        <f>(Table2[[#This Row],[Close Price]]/Table2[[#This Row],[Current Week Low]])-1</f>
        <v>9.0888835248899014E-3</v>
      </c>
      <c r="AF448" s="1">
        <f>(Table2[[#This Row],[Current Week High]]/Table2[[#This Row],[Close Price]])-1</f>
        <v>2.7356867507567273E-2</v>
      </c>
      <c r="AG448" s="1">
        <f>(Table2[[#This Row],[Close Price]]/Table2[[#This Row],[Current Month Low]])-1</f>
        <v>9.0888835248899014E-3</v>
      </c>
      <c r="AH448" s="1">
        <f>(Table2[[#This Row],[Current Month High]]/Table2[[#This Row],[Close Price]])-1</f>
        <v>9.7586781117459331E-2</v>
      </c>
      <c r="AI448">
        <v>11.6723248047252</v>
      </c>
      <c r="AJ448">
        <v>33.274886427034303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-0.05</v>
      </c>
      <c r="AM448" t="s">
        <v>3191</v>
      </c>
      <c r="AN448">
        <v>-7.3</v>
      </c>
      <c r="AO448" t="s">
        <v>3191</v>
      </c>
      <c r="AP448">
        <v>2.9941048197360001E-2</v>
      </c>
      <c r="AQ448">
        <f>(Table2[[#This Row],[Sharpe Ratio]]-AVERAGE(Table2[Sharpe Ratio]))/_xlfn.STDEV.P(Table2[Sharpe Ratio])</f>
        <v>-0.40674701861745877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436</v>
      </c>
      <c r="AT448">
        <f>_xlfn.RANK.AVG(Table2[[#This Row],[6M Return vs Nifty Z-Score]],Table2[6M Return vs Nifty Z-Score])</f>
        <v>370</v>
      </c>
      <c r="AU448">
        <f>_xlfn.RANK.AVG(Table2[[#This Row],[Sharpe Ratio Z-Score]],Table2[Sharpe Ratio Z-Score])</f>
        <v>445</v>
      </c>
      <c r="AV448">
        <f>(Table2[[#This Row],[Rank 1Y]]+Table2[[#This Row],[Rank 6M]]+Table2[[#This Row],[Rank Sharpe]])/3</f>
        <v>417</v>
      </c>
    </row>
    <row r="449" spans="1:48" x14ac:dyDescent="0.3">
      <c r="A449" t="s">
        <v>1334</v>
      </c>
      <c r="B449" t="s">
        <v>1335</v>
      </c>
      <c r="C449" t="s">
        <v>3152</v>
      </c>
      <c r="D449" t="s">
        <v>188</v>
      </c>
      <c r="E449">
        <v>8546.1072839999997</v>
      </c>
      <c r="F449">
        <v>559.35</v>
      </c>
      <c r="G449">
        <v>-6.0604800678876396</v>
      </c>
      <c r="H449">
        <f>(Table2[[#This Row],[1Y Return vs Nifty]]-AVERAGE(Table2[1Y Return vs Nifty]))/_xlfn.STDEV.P(Table2[1Y Return vs Nifty])</f>
        <v>-0.56452352815860163</v>
      </c>
      <c r="I449">
        <v>2.9985657370721199</v>
      </c>
      <c r="J449">
        <f>(Table2[[#This Row],[1M Return vs Nifty]]-AVERAGE(Table2[1M Return vs Nifty]))/_xlfn.STDEV.P(Table2[1M Return vs Nifty])</f>
        <v>0.17597298807421541</v>
      </c>
      <c r="K449">
        <v>-2.0125590451248301</v>
      </c>
      <c r="L449">
        <f>(Table2[[#This Row],[6M Return vs Nifty]]-AVERAGE(Table2[6M Return vs Nifty]))/_xlfn.STDEV.P(Table2[6M Return vs Nifty])</f>
        <v>-0.26494054992335658</v>
      </c>
      <c r="M449">
        <v>0.29225254164730602</v>
      </c>
      <c r="N449">
        <f>(Table2[[#This Row],[1W Return vs Nifty]]-AVERAGE(Table2[1W Return vs Nifty]))/_xlfn.STDEV.P(Table2[1W Return vs Nifty])</f>
        <v>6.1891405225004579E-3</v>
      </c>
      <c r="O449">
        <v>575.1</v>
      </c>
      <c r="P449">
        <v>578.26709352424405</v>
      </c>
      <c r="Q449">
        <v>554.52946617596797</v>
      </c>
      <c r="R449">
        <v>36.430171235552798</v>
      </c>
      <c r="S449" s="1">
        <f>(Table2[[#This Row],[Close Price]]-Table2[[#This Row],[20D EMA]])/Table2[[#This Row],[20D EMA]]</f>
        <v>-2.7386541471048513E-2</v>
      </c>
      <c r="T449" s="1">
        <f>(Table2[[#This Row],[Close Price]]-Table2[[#This Row],[50D EMA]])/Table2[[#This Row],[50D EMA]]</f>
        <v>-3.2713418653919857E-2</v>
      </c>
      <c r="U449" s="1">
        <f>(Table2[[#This Row],[Close Price]]-Table2[[#This Row],[200D EMA]])/Table2[[#This Row],[200D EMA]]</f>
        <v>8.6930165447734065E-3</v>
      </c>
      <c r="V449">
        <v>0.52755357545735704</v>
      </c>
      <c r="W449">
        <v>551.1</v>
      </c>
      <c r="X449">
        <v>576.70000000000005</v>
      </c>
      <c r="Y449">
        <v>551.1</v>
      </c>
      <c r="Z449">
        <v>576.70000000000005</v>
      </c>
      <c r="AA449">
        <v>531.65</v>
      </c>
      <c r="AB449">
        <v>601.5</v>
      </c>
      <c r="AC449" s="1">
        <f>(Table2[[#This Row],[Close Price]]/Table2[[#This Row],[Day Low]])-1</f>
        <v>1.4970059880239583E-2</v>
      </c>
      <c r="AD449" s="1">
        <f>(Table2[[#This Row],[Day High]]/Table2[[#This Row],[Close Price]])-1</f>
        <v>3.1018146062393948E-2</v>
      </c>
      <c r="AE449" s="1">
        <f>(Table2[[#This Row],[Close Price]]/Table2[[#This Row],[Current Week Low]])-1</f>
        <v>1.4970059880239583E-2</v>
      </c>
      <c r="AF449" s="1">
        <f>(Table2[[#This Row],[Current Week High]]/Table2[[#This Row],[Close Price]])-1</f>
        <v>3.1018146062393948E-2</v>
      </c>
      <c r="AG449" s="1">
        <f>(Table2[[#This Row],[Close Price]]/Table2[[#This Row],[Current Month Low]])-1</f>
        <v>5.2101946769491203E-2</v>
      </c>
      <c r="AH449" s="1">
        <f>(Table2[[#This Row],[Current Month High]]/Table2[[#This Row],[Close Price]])-1</f>
        <v>7.5355323142933806E-2</v>
      </c>
      <c r="AI449">
        <v>26.5397336193796</v>
      </c>
      <c r="AJ449">
        <v>29.180138568129301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-7.0000000000000007E-2</v>
      </c>
      <c r="AM449" t="s">
        <v>3191</v>
      </c>
      <c r="AN449">
        <v>-4.3600000000000003</v>
      </c>
      <c r="AO449" t="s">
        <v>3191</v>
      </c>
      <c r="AP449">
        <v>7.0158089964863002E-2</v>
      </c>
      <c r="AQ449">
        <f>(Table2[[#This Row],[Sharpe Ratio]]-AVERAGE(Table2[Sharpe Ratio]))/_xlfn.STDEV.P(Table2[Sharpe Ratio])</f>
        <v>6.2208362035290378E-2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510</v>
      </c>
      <c r="AT449">
        <f>_xlfn.RANK.AVG(Table2[[#This Row],[6M Return vs Nifty Z-Score]],Table2[6M Return vs Nifty Z-Score])</f>
        <v>415</v>
      </c>
      <c r="AU449">
        <f>_xlfn.RANK.AVG(Table2[[#This Row],[Sharpe Ratio Z-Score]],Table2[Sharpe Ratio Z-Score])</f>
        <v>326</v>
      </c>
      <c r="AV449">
        <f>(Table2[[#This Row],[Rank 1Y]]+Table2[[#This Row],[Rank 6M]]+Table2[[#This Row],[Rank Sharpe]])/3</f>
        <v>417</v>
      </c>
    </row>
    <row r="450" spans="1:48" x14ac:dyDescent="0.3">
      <c r="A450" t="s">
        <v>30</v>
      </c>
      <c r="B450" t="s">
        <v>31</v>
      </c>
      <c r="C450" t="s">
        <v>3145</v>
      </c>
      <c r="D450" t="s">
        <v>21</v>
      </c>
      <c r="E450">
        <v>767392.29298789997</v>
      </c>
      <c r="F450">
        <v>1852.75</v>
      </c>
      <c r="G450">
        <v>4.7214206504191996</v>
      </c>
      <c r="H450">
        <f>(Table2[[#This Row],[1Y Return vs Nifty]]-AVERAGE(Table2[1Y Return vs Nifty]))/_xlfn.STDEV.P(Table2[1Y Return vs Nifty])</f>
        <v>-0.38645100456188713</v>
      </c>
      <c r="I450">
        <v>1.86747239333296</v>
      </c>
      <c r="J450">
        <f>(Table2[[#This Row],[1M Return vs Nifty]]-AVERAGE(Table2[1M Return vs Nifty]))/_xlfn.STDEV.P(Table2[1M Return vs Nifty])</f>
        <v>4.7060789541069896E-2</v>
      </c>
      <c r="K450">
        <v>17.4205455927221</v>
      </c>
      <c r="L450">
        <f>(Table2[[#This Row],[6M Return vs Nifty]]-AVERAGE(Table2[6M Return vs Nifty]))/_xlfn.STDEV.P(Table2[6M Return vs Nifty])</f>
        <v>0.37665385162823323</v>
      </c>
      <c r="M450">
        <v>-1.75303911874429</v>
      </c>
      <c r="N450">
        <f>(Table2[[#This Row],[1W Return vs Nifty]]-AVERAGE(Table2[1W Return vs Nifty]))/_xlfn.STDEV.P(Table2[1W Return vs Nifty])</f>
        <v>-0.3855572808684587</v>
      </c>
      <c r="O450">
        <v>1916.7</v>
      </c>
      <c r="P450">
        <v>1881.5416421606501</v>
      </c>
      <c r="Q450">
        <v>1696.5802264654899</v>
      </c>
      <c r="R450">
        <v>33.899662209707799</v>
      </c>
      <c r="S450" s="1">
        <f>(Table2[[#This Row],[Close Price]]-Table2[[#This Row],[20D EMA]])/Table2[[#This Row],[20D EMA]]</f>
        <v>-3.3364637136745472E-2</v>
      </c>
      <c r="T450" s="1">
        <f>(Table2[[#This Row],[Close Price]]-Table2[[#This Row],[50D EMA]])/Table2[[#This Row],[50D EMA]]</f>
        <v>-1.5302155166540718E-2</v>
      </c>
      <c r="U450" s="1">
        <f>(Table2[[#This Row],[Close Price]]-Table2[[#This Row],[200D EMA]])/Table2[[#This Row],[200D EMA]]</f>
        <v>9.2049742828761397E-2</v>
      </c>
      <c r="V450">
        <v>0.86098390942324299</v>
      </c>
      <c r="W450">
        <v>1838</v>
      </c>
      <c r="X450">
        <v>1898.8</v>
      </c>
      <c r="Y450">
        <v>1838</v>
      </c>
      <c r="Z450">
        <v>1898.8</v>
      </c>
      <c r="AA450">
        <v>1838</v>
      </c>
      <c r="AB450">
        <v>1991.45</v>
      </c>
      <c r="AC450" s="1">
        <f>(Table2[[#This Row],[Close Price]]/Table2[[#This Row],[Day Low]])-1</f>
        <v>8.0250272034820824E-3</v>
      </c>
      <c r="AD450" s="1">
        <f>(Table2[[#This Row],[Day High]]/Table2[[#This Row],[Close Price]])-1</f>
        <v>2.4854945351504565E-2</v>
      </c>
      <c r="AE450" s="1">
        <f>(Table2[[#This Row],[Close Price]]/Table2[[#This Row],[Current Week Low]])-1</f>
        <v>8.0250272034820824E-3</v>
      </c>
      <c r="AF450" s="1">
        <f>(Table2[[#This Row],[Current Week High]]/Table2[[#This Row],[Close Price]])-1</f>
        <v>2.4854945351504565E-2</v>
      </c>
      <c r="AG450" s="1">
        <f>(Table2[[#This Row],[Close Price]]/Table2[[#This Row],[Current Month Low]])-1</f>
        <v>8.0250272034820824E-3</v>
      </c>
      <c r="AH450" s="1">
        <f>(Table2[[#This Row],[Current Month High]]/Table2[[#This Row],[Close Price]])-1</f>
        <v>7.4861692079341458E-2</v>
      </c>
      <c r="AI450">
        <v>7.4861692079341404</v>
      </c>
      <c r="AJ450">
        <v>37.073206821292402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-0.02</v>
      </c>
      <c r="AM450" t="s">
        <v>3191</v>
      </c>
      <c r="AN450">
        <v>-2.15</v>
      </c>
      <c r="AO450" t="s">
        <v>3191</v>
      </c>
      <c r="AP450">
        <v>-2.7393929829263999E-2</v>
      </c>
      <c r="AQ450">
        <f>(Table2[[#This Row],[Sharpe Ratio]]-AVERAGE(Table2[Sharpe Ratio]))/_xlfn.STDEV.P(Table2[Sharpe Ratio])</f>
        <v>-1.0753080381133953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-1.423601682374438</v>
      </c>
      <c r="AS450">
        <f>_xlfn.RANK.AVG(Table2[[#This Row],[1Y Return vs Nifty Z-Score]],Table2[1Y Return vs Nifty Z-Score])</f>
        <v>430</v>
      </c>
      <c r="AT450">
        <f>_xlfn.RANK.AVG(Table2[[#This Row],[6M Return vs Nifty Z-Score]],Table2[6M Return vs Nifty Z-Score])</f>
        <v>197</v>
      </c>
      <c r="AU450">
        <f>_xlfn.RANK.AVG(Table2[[#This Row],[Sharpe Ratio Z-Score]],Table2[Sharpe Ratio Z-Score])</f>
        <v>625</v>
      </c>
      <c r="AV450">
        <f>(Table2[[#This Row],[Rank 1Y]]+Table2[[#This Row],[Rank 6M]]+Table2[[#This Row],[Rank Sharpe]])/3</f>
        <v>417.33333333333331</v>
      </c>
    </row>
    <row r="451" spans="1:48" x14ac:dyDescent="0.3">
      <c r="A451" t="s">
        <v>616</v>
      </c>
      <c r="B451" t="s">
        <v>617</v>
      </c>
      <c r="C451" t="s">
        <v>589</v>
      </c>
      <c r="D451" t="s">
        <v>589</v>
      </c>
      <c r="E451">
        <v>31523.796149999998</v>
      </c>
      <c r="F451">
        <v>922.25</v>
      </c>
      <c r="G451">
        <v>-10.937387436264601</v>
      </c>
      <c r="H451">
        <f>(Table2[[#This Row],[1Y Return vs Nifty]]-AVERAGE(Table2[1Y Return vs Nifty]))/_xlfn.STDEV.P(Table2[1Y Return vs Nifty])</f>
        <v>-0.6450699202209722</v>
      </c>
      <c r="I451">
        <v>1.9060270834870701</v>
      </c>
      <c r="J451">
        <f>(Table2[[#This Row],[1M Return vs Nifty]]-AVERAGE(Table2[1M Return vs Nifty]))/_xlfn.STDEV.P(Table2[1M Return vs Nifty])</f>
        <v>5.1454918371410453E-2</v>
      </c>
      <c r="K451">
        <v>-2.7516983747381198</v>
      </c>
      <c r="L451">
        <f>(Table2[[#This Row],[6M Return vs Nifty]]-AVERAGE(Table2[6M Return vs Nifty]))/_xlfn.STDEV.P(Table2[6M Return vs Nifty])</f>
        <v>-0.28934363243045635</v>
      </c>
      <c r="M451">
        <v>-0.55674890177875902</v>
      </c>
      <c r="N451">
        <f>(Table2[[#This Row],[1W Return vs Nifty]]-AVERAGE(Table2[1W Return vs Nifty]))/_xlfn.STDEV.P(Table2[1W Return vs Nifty])</f>
        <v>-0.1564249666284771</v>
      </c>
      <c r="O451">
        <v>934.14</v>
      </c>
      <c r="P451">
        <v>911.00023357088799</v>
      </c>
      <c r="Q451">
        <v>845.95749358959495</v>
      </c>
      <c r="R451">
        <v>40.595679185395198</v>
      </c>
      <c r="S451" s="1">
        <f>(Table2[[#This Row],[Close Price]]-Table2[[#This Row],[20D EMA]])/Table2[[#This Row],[20D EMA]]</f>
        <v>-1.2728284839531534E-2</v>
      </c>
      <c r="T451" s="1">
        <f>(Table2[[#This Row],[Close Price]]-Table2[[#This Row],[50D EMA]])/Table2[[#This Row],[50D EMA]]</f>
        <v>1.2348807403721299E-2</v>
      </c>
      <c r="U451" s="1">
        <f>(Table2[[#This Row],[Close Price]]-Table2[[#This Row],[200D EMA]])/Table2[[#This Row],[200D EMA]]</f>
        <v>9.018479886817736E-2</v>
      </c>
      <c r="V451">
        <v>0.32423107328429701</v>
      </c>
      <c r="W451">
        <v>918</v>
      </c>
      <c r="X451">
        <v>933.4</v>
      </c>
      <c r="Y451">
        <v>918</v>
      </c>
      <c r="Z451">
        <v>933.4</v>
      </c>
      <c r="AA451">
        <v>900</v>
      </c>
      <c r="AB451">
        <v>986.5</v>
      </c>
      <c r="AC451" s="1">
        <f>(Table2[[#This Row],[Close Price]]/Table2[[#This Row],[Day Low]])-1</f>
        <v>4.6296296296295392E-3</v>
      </c>
      <c r="AD451" s="1">
        <f>(Table2[[#This Row],[Day High]]/Table2[[#This Row],[Close Price]])-1</f>
        <v>1.2089997289238319E-2</v>
      </c>
      <c r="AE451" s="1">
        <f>(Table2[[#This Row],[Close Price]]/Table2[[#This Row],[Current Week Low]])-1</f>
        <v>4.6296296296295392E-3</v>
      </c>
      <c r="AF451" s="1">
        <f>(Table2[[#This Row],[Current Week High]]/Table2[[#This Row],[Close Price]])-1</f>
        <v>1.2089997289238319E-2</v>
      </c>
      <c r="AG451" s="1">
        <f>(Table2[[#This Row],[Close Price]]/Table2[[#This Row],[Current Month Low]])-1</f>
        <v>2.4722222222222312E-2</v>
      </c>
      <c r="AH451" s="1">
        <f>(Table2[[#This Row],[Current Month High]]/Table2[[#This Row],[Close Price]])-1</f>
        <v>6.9666576307942485E-2</v>
      </c>
      <c r="AI451">
        <v>14.177283816752499</v>
      </c>
      <c r="AJ451">
        <v>29.8943661971831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0.05</v>
      </c>
      <c r="AM451" t="s">
        <v>3192</v>
      </c>
      <c r="AN451">
        <v>-2.0699999999999998</v>
      </c>
      <c r="AO451" t="s">
        <v>3191</v>
      </c>
      <c r="AP451">
        <v>7.8453795629528006E-2</v>
      </c>
      <c r="AQ451">
        <f>(Table2[[#This Row],[Sharpe Ratio]]-AVERAGE(Table2[Sharpe Ratio]))/_xlfn.STDEV.P(Table2[Sharpe Ratio])</f>
        <v>0.15894137960148236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-0.88044222130701288</v>
      </c>
      <c r="AS451">
        <f>_xlfn.RANK.AVG(Table2[[#This Row],[1Y Return vs Nifty Z-Score]],Table2[1Y Return vs Nifty Z-Score])</f>
        <v>535</v>
      </c>
      <c r="AT451">
        <f>_xlfn.RANK.AVG(Table2[[#This Row],[6M Return vs Nifty Z-Score]],Table2[6M Return vs Nifty Z-Score])</f>
        <v>424</v>
      </c>
      <c r="AU451">
        <f>_xlfn.RANK.AVG(Table2[[#This Row],[Sharpe Ratio Z-Score]],Table2[Sharpe Ratio Z-Score])</f>
        <v>306</v>
      </c>
      <c r="AV451">
        <f>(Table2[[#This Row],[Rank 1Y]]+Table2[[#This Row],[Rank 6M]]+Table2[[#This Row],[Rank Sharpe]])/3</f>
        <v>421.66666666666669</v>
      </c>
    </row>
    <row r="452" spans="1:48" x14ac:dyDescent="0.3">
      <c r="A452" t="s">
        <v>254</v>
      </c>
      <c r="B452" t="s">
        <v>255</v>
      </c>
      <c r="C452" t="s">
        <v>3146</v>
      </c>
      <c r="D452" t="s">
        <v>34</v>
      </c>
      <c r="E452">
        <v>100919.96699</v>
      </c>
      <c r="F452">
        <v>53.39</v>
      </c>
      <c r="G452">
        <v>16.909451925555</v>
      </c>
      <c r="H452">
        <f>(Table2[[#This Row],[1Y Return vs Nifty]]-AVERAGE(Table2[1Y Return vs Nifty]))/_xlfn.STDEV.P(Table2[1Y Return vs Nifty])</f>
        <v>-0.18515500457609416</v>
      </c>
      <c r="I452">
        <v>-1.404172340256</v>
      </c>
      <c r="J452">
        <f>(Table2[[#This Row],[1M Return vs Nifty]]-AVERAGE(Table2[1M Return vs Nifty]))/_xlfn.STDEV.P(Table2[1M Return vs Nifty])</f>
        <v>-0.325812870940483</v>
      </c>
      <c r="K452">
        <v>-27.947169328554502</v>
      </c>
      <c r="L452">
        <f>(Table2[[#This Row],[6M Return vs Nifty]]-AVERAGE(Table2[6M Return vs Nifty]))/_xlfn.STDEV.P(Table2[6M Return vs Nifty])</f>
        <v>-1.1211856571443881</v>
      </c>
      <c r="M452">
        <v>3.27024370008243</v>
      </c>
      <c r="N452">
        <f>(Table2[[#This Row],[1W Return vs Nifty]]-AVERAGE(Table2[1W Return vs Nifty]))/_xlfn.STDEV.P(Table2[1W Return vs Nifty])</f>
        <v>0.57658083665229032</v>
      </c>
      <c r="O452">
        <v>55.8</v>
      </c>
      <c r="P452">
        <v>58.159336232741097</v>
      </c>
      <c r="Q452">
        <v>57.483682972157098</v>
      </c>
      <c r="R452">
        <v>34.391383985820802</v>
      </c>
      <c r="S452" s="1">
        <f>(Table2[[#This Row],[Close Price]]-Table2[[#This Row],[20D EMA]])/Table2[[#This Row],[20D EMA]]</f>
        <v>-4.3189964157706033E-2</v>
      </c>
      <c r="T452" s="1">
        <f>(Table2[[#This Row],[Close Price]]-Table2[[#This Row],[50D EMA]])/Table2[[#This Row],[50D EMA]]</f>
        <v>-8.2004653795484245E-2</v>
      </c>
      <c r="U452" s="1">
        <f>(Table2[[#This Row],[Close Price]]-Table2[[#This Row],[200D EMA]])/Table2[[#This Row],[200D EMA]]</f>
        <v>-7.1214695379555298E-2</v>
      </c>
      <c r="V452">
        <v>0.60774719301133995</v>
      </c>
      <c r="W452">
        <v>53.1</v>
      </c>
      <c r="X452">
        <v>55.85</v>
      </c>
      <c r="Y452">
        <v>53.1</v>
      </c>
      <c r="Z452">
        <v>55.85</v>
      </c>
      <c r="AA452">
        <v>52.11</v>
      </c>
      <c r="AB452">
        <v>58.08</v>
      </c>
      <c r="AC452" s="1">
        <f>(Table2[[#This Row],[Close Price]]/Table2[[#This Row],[Day Low]])-1</f>
        <v>5.4613935969867189E-3</v>
      </c>
      <c r="AD452" s="1">
        <f>(Table2[[#This Row],[Day High]]/Table2[[#This Row],[Close Price]])-1</f>
        <v>4.607604420303435E-2</v>
      </c>
      <c r="AE452" s="1">
        <f>(Table2[[#This Row],[Close Price]]/Table2[[#This Row],[Current Week Low]])-1</f>
        <v>5.4613935969867189E-3</v>
      </c>
      <c r="AF452" s="1">
        <f>(Table2[[#This Row],[Current Week High]]/Table2[[#This Row],[Close Price]])-1</f>
        <v>4.607604420303435E-2</v>
      </c>
      <c r="AG452" s="1">
        <f>(Table2[[#This Row],[Close Price]]/Table2[[#This Row],[Current Month Low]])-1</f>
        <v>2.4563423527154127E-2</v>
      </c>
      <c r="AH452" s="1">
        <f>(Table2[[#This Row],[Current Month High]]/Table2[[#This Row],[Close Price]])-1</f>
        <v>8.7844165574077593E-2</v>
      </c>
      <c r="AI452">
        <v>56.864581382281301</v>
      </c>
      <c r="AJ452">
        <v>45.675306957708003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-0.2</v>
      </c>
      <c r="AM452" t="s">
        <v>3191</v>
      </c>
      <c r="AN452">
        <v>-4.95</v>
      </c>
      <c r="AO452" t="s">
        <v>3191</v>
      </c>
      <c r="AP452">
        <v>9.6746985065200006E-2</v>
      </c>
      <c r="AQ452">
        <f>(Table2[[#This Row],[Sharpe Ratio]]-AVERAGE(Table2[Sharpe Ratio]))/_xlfn.STDEV.P(Table2[Sharpe Ratio])</f>
        <v>0.37225119151535468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357</v>
      </c>
      <c r="AT452">
        <f>_xlfn.RANK.AVG(Table2[[#This Row],[6M Return vs Nifty Z-Score]],Table2[6M Return vs Nifty Z-Score])</f>
        <v>673</v>
      </c>
      <c r="AU452">
        <f>_xlfn.RANK.AVG(Table2[[#This Row],[Sharpe Ratio Z-Score]],Table2[Sharpe Ratio Z-Score])</f>
        <v>246</v>
      </c>
      <c r="AV452">
        <f>(Table2[[#This Row],[Rank 1Y]]+Table2[[#This Row],[Rank 6M]]+Table2[[#This Row],[Rank Sharpe]])/3</f>
        <v>425.33333333333331</v>
      </c>
    </row>
    <row r="453" spans="1:48" x14ac:dyDescent="0.3">
      <c r="A453" t="s">
        <v>73</v>
      </c>
      <c r="B453" t="s">
        <v>74</v>
      </c>
      <c r="C453" t="s">
        <v>3152</v>
      </c>
      <c r="D453" t="s">
        <v>60</v>
      </c>
      <c r="E453">
        <v>332503.98685509001</v>
      </c>
      <c r="F453">
        <v>903.3</v>
      </c>
      <c r="G453">
        <v>12.732898608121801</v>
      </c>
      <c r="H453">
        <f>(Table2[[#This Row],[1Y Return vs Nifty]]-AVERAGE(Table2[1Y Return vs Nifty]))/_xlfn.STDEV.P(Table2[1Y Return vs Nifty])</f>
        <v>-0.25413443673769481</v>
      </c>
      <c r="I453">
        <v>-2.9125490618729502</v>
      </c>
      <c r="J453">
        <f>(Table2[[#This Row],[1M Return vs Nifty]]-AVERAGE(Table2[1M Return vs Nifty]))/_xlfn.STDEV.P(Table2[1M Return vs Nifty])</f>
        <v>-0.49772455309843311</v>
      </c>
      <c r="K453">
        <v>-19.109569692391801</v>
      </c>
      <c r="L453">
        <f>(Table2[[#This Row],[6M Return vs Nifty]]-AVERAGE(Table2[6M Return vs Nifty]))/_xlfn.STDEV.P(Table2[6M Return vs Nifty])</f>
        <v>-0.82940755192730142</v>
      </c>
      <c r="M453">
        <v>-0.84343852682569698</v>
      </c>
      <c r="N453">
        <f>(Table2[[#This Row],[1W Return vs Nifty]]-AVERAGE(Table2[1W Return vs Nifty]))/_xlfn.STDEV.P(Table2[1W Return vs Nifty])</f>
        <v>-0.2113362718652817</v>
      </c>
      <c r="O453">
        <v>938.37</v>
      </c>
      <c r="P453">
        <v>978.17151779084099</v>
      </c>
      <c r="Q453">
        <v>937.55029213113096</v>
      </c>
      <c r="R453">
        <v>34.477406894863101</v>
      </c>
      <c r="S453" s="1">
        <f>(Table2[[#This Row],[Close Price]]-Table2[[#This Row],[20D EMA]])/Table2[[#This Row],[20D EMA]]</f>
        <v>-3.7373317561303167E-2</v>
      </c>
      <c r="T453" s="1">
        <f>(Table2[[#This Row],[Close Price]]-Table2[[#This Row],[50D EMA]])/Table2[[#This Row],[50D EMA]]</f>
        <v>-7.6542320471500946E-2</v>
      </c>
      <c r="U453" s="1">
        <f>(Table2[[#This Row],[Close Price]]-Table2[[#This Row],[200D EMA]])/Table2[[#This Row],[200D EMA]]</f>
        <v>-3.6531685199817067E-2</v>
      </c>
      <c r="V453">
        <v>0.79117613738348602</v>
      </c>
      <c r="W453">
        <v>898.1</v>
      </c>
      <c r="X453">
        <v>917.65</v>
      </c>
      <c r="Y453">
        <v>898.1</v>
      </c>
      <c r="Z453">
        <v>917.65</v>
      </c>
      <c r="AA453">
        <v>886.8</v>
      </c>
      <c r="AB453">
        <v>984.5</v>
      </c>
      <c r="AC453" s="1">
        <f>(Table2[[#This Row],[Close Price]]/Table2[[#This Row],[Day Low]])-1</f>
        <v>5.7900011134617291E-3</v>
      </c>
      <c r="AD453" s="1">
        <f>(Table2[[#This Row],[Day High]]/Table2[[#This Row],[Close Price]])-1</f>
        <v>1.5886195062548403E-2</v>
      </c>
      <c r="AE453" s="1">
        <f>(Table2[[#This Row],[Close Price]]/Table2[[#This Row],[Current Week Low]])-1</f>
        <v>5.7900011134617291E-3</v>
      </c>
      <c r="AF453" s="1">
        <f>(Table2[[#This Row],[Current Week High]]/Table2[[#This Row],[Close Price]])-1</f>
        <v>1.5886195062548403E-2</v>
      </c>
      <c r="AG453" s="1">
        <f>(Table2[[#This Row],[Close Price]]/Table2[[#This Row],[Current Month Low]])-1</f>
        <v>1.8606224627875534E-2</v>
      </c>
      <c r="AH453" s="1">
        <f>(Table2[[#This Row],[Current Month High]]/Table2[[#This Row],[Close Price]])-1</f>
        <v>8.9892615963688804E-2</v>
      </c>
      <c r="AI453">
        <v>30.5214214546662</v>
      </c>
      <c r="AJ453">
        <v>45.260110959234503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-0.17</v>
      </c>
      <c r="AM453" t="s">
        <v>3191</v>
      </c>
      <c r="AN453">
        <v>-2.42</v>
      </c>
      <c r="AO453" t="s">
        <v>3191</v>
      </c>
      <c r="AP453">
        <v>8.3286476482218E-2</v>
      </c>
      <c r="AQ453">
        <f>(Table2[[#This Row],[Sharpe Ratio]]-AVERAGE(Table2[Sharpe Ratio]))/_xlfn.STDEV.P(Table2[Sharpe Ratio])</f>
        <v>0.21529340325225621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383</v>
      </c>
      <c r="AT453">
        <f>_xlfn.RANK.AVG(Table2[[#This Row],[6M Return vs Nifty Z-Score]],Table2[6M Return vs Nifty Z-Score])</f>
        <v>608</v>
      </c>
      <c r="AU453">
        <f>_xlfn.RANK.AVG(Table2[[#This Row],[Sharpe Ratio Z-Score]],Table2[Sharpe Ratio Z-Score])</f>
        <v>287</v>
      </c>
      <c r="AV453">
        <f>(Table2[[#This Row],[Rank 1Y]]+Table2[[#This Row],[Rank 6M]]+Table2[[#This Row],[Rank Sharpe]])/3</f>
        <v>426</v>
      </c>
    </row>
    <row r="454" spans="1:48" x14ac:dyDescent="0.3">
      <c r="A454" t="s">
        <v>457</v>
      </c>
      <c r="B454" t="s">
        <v>458</v>
      </c>
      <c r="C454" t="s">
        <v>3146</v>
      </c>
      <c r="D454" t="s">
        <v>34</v>
      </c>
      <c r="E454">
        <v>49168.840942848001</v>
      </c>
      <c r="F454">
        <v>56.64</v>
      </c>
      <c r="G454">
        <v>6.3087652186011303</v>
      </c>
      <c r="H454">
        <f>(Table2[[#This Row],[1Y Return vs Nifty]]-AVERAGE(Table2[1Y Return vs Nifty]))/_xlfn.STDEV.P(Table2[1Y Return vs Nifty])</f>
        <v>-0.36023462022867259</v>
      </c>
      <c r="I454">
        <v>2.6111729282862002</v>
      </c>
      <c r="J454">
        <f>(Table2[[#This Row],[1M Return vs Nifty]]-AVERAGE(Table2[1M Return vs Nifty]))/_xlfn.STDEV.P(Table2[1M Return vs Nifty])</f>
        <v>0.13182131929024643</v>
      </c>
      <c r="K454">
        <v>-24.215691633206202</v>
      </c>
      <c r="L454">
        <f>(Table2[[#This Row],[6M Return vs Nifty]]-AVERAGE(Table2[6M Return vs Nifty]))/_xlfn.STDEV.P(Table2[6M Return vs Nifty])</f>
        <v>-0.99798891408834134</v>
      </c>
      <c r="M454">
        <v>4.2026350947696498</v>
      </c>
      <c r="N454">
        <f>(Table2[[#This Row],[1W Return vs Nifty]]-AVERAGE(Table2[1W Return vs Nifty]))/_xlfn.STDEV.P(Table2[1W Return vs Nifty])</f>
        <v>0.75516709859133824</v>
      </c>
      <c r="O454">
        <v>58.03</v>
      </c>
      <c r="P454">
        <v>59.161814130264901</v>
      </c>
      <c r="Q454">
        <v>57.922145182471901</v>
      </c>
      <c r="R454">
        <v>40.062605115147001</v>
      </c>
      <c r="S454" s="1">
        <f>(Table2[[#This Row],[Close Price]]-Table2[[#This Row],[20D EMA]])/Table2[[#This Row],[20D EMA]]</f>
        <v>-2.3953127692572816E-2</v>
      </c>
      <c r="T454" s="1">
        <f>(Table2[[#This Row],[Close Price]]-Table2[[#This Row],[50D EMA]])/Table2[[#This Row],[50D EMA]]</f>
        <v>-4.2625706586891784E-2</v>
      </c>
      <c r="U454" s="1">
        <f>(Table2[[#This Row],[Close Price]]-Table2[[#This Row],[200D EMA]])/Table2[[#This Row],[200D EMA]]</f>
        <v>-2.2135664665608703E-2</v>
      </c>
      <c r="V454">
        <v>0.85312227239095595</v>
      </c>
      <c r="W454">
        <v>56.15</v>
      </c>
      <c r="X454">
        <v>59.42</v>
      </c>
      <c r="Y454">
        <v>56.15</v>
      </c>
      <c r="Z454">
        <v>59.42</v>
      </c>
      <c r="AA454">
        <v>54.64</v>
      </c>
      <c r="AB454">
        <v>60.42</v>
      </c>
      <c r="AC454" s="1">
        <f>(Table2[[#This Row],[Close Price]]/Table2[[#This Row],[Day Low]])-1</f>
        <v>8.7266251113089499E-3</v>
      </c>
      <c r="AD454" s="1">
        <f>(Table2[[#This Row],[Day High]]/Table2[[#This Row],[Close Price]])-1</f>
        <v>4.9081920903954801E-2</v>
      </c>
      <c r="AE454" s="1">
        <f>(Table2[[#This Row],[Close Price]]/Table2[[#This Row],[Current Week Low]])-1</f>
        <v>8.7266251113089499E-3</v>
      </c>
      <c r="AF454" s="1">
        <f>(Table2[[#This Row],[Current Week High]]/Table2[[#This Row],[Close Price]])-1</f>
        <v>4.9081920903954801E-2</v>
      </c>
      <c r="AG454" s="1">
        <f>(Table2[[#This Row],[Close Price]]/Table2[[#This Row],[Current Month Low]])-1</f>
        <v>3.6603221083455262E-2</v>
      </c>
      <c r="AH454" s="1">
        <f>(Table2[[#This Row],[Current Month High]]/Table2[[#This Row],[Close Price]])-1</f>
        <v>6.6737288135593209E-2</v>
      </c>
      <c r="AI454">
        <v>35.769774011299397</v>
      </c>
      <c r="AJ454">
        <v>38.653610771113797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-0.11</v>
      </c>
      <c r="AM454" t="s">
        <v>3191</v>
      </c>
      <c r="AN454">
        <v>-1.58</v>
      </c>
      <c r="AO454" t="s">
        <v>3191</v>
      </c>
      <c r="AP454">
        <v>0.108110002821676</v>
      </c>
      <c r="AQ454">
        <f>(Table2[[#This Row],[Sharpe Ratio]]-AVERAGE(Table2[Sharpe Ratio]))/_xlfn.STDEV.P(Table2[Sharpe Ratio])</f>
        <v>0.50475094990529157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421</v>
      </c>
      <c r="AT454">
        <f>_xlfn.RANK.AVG(Table2[[#This Row],[6M Return vs Nifty Z-Score]],Table2[6M Return vs Nifty Z-Score])</f>
        <v>647</v>
      </c>
      <c r="AU454">
        <f>_xlfn.RANK.AVG(Table2[[#This Row],[Sharpe Ratio Z-Score]],Table2[Sharpe Ratio Z-Score])</f>
        <v>211</v>
      </c>
      <c r="AV454">
        <f>(Table2[[#This Row],[Rank 1Y]]+Table2[[#This Row],[Rank 6M]]+Table2[[#This Row],[Rank Sharpe]])/3</f>
        <v>426.33333333333331</v>
      </c>
    </row>
    <row r="455" spans="1:48" x14ac:dyDescent="0.3">
      <c r="A455" t="s">
        <v>1461</v>
      </c>
      <c r="B455" t="s">
        <v>1462</v>
      </c>
      <c r="C455" t="s">
        <v>3149</v>
      </c>
      <c r="D455" t="s">
        <v>48</v>
      </c>
      <c r="E455">
        <v>7210.5912948649902</v>
      </c>
      <c r="F455">
        <v>493.15</v>
      </c>
      <c r="G455">
        <v>34.197067011003703</v>
      </c>
      <c r="H455">
        <f>(Table2[[#This Row],[1Y Return vs Nifty]]-AVERAGE(Table2[1Y Return vs Nifty]))/_xlfn.STDEV.P(Table2[1Y Return vs Nifty])</f>
        <v>0.10036508373333651</v>
      </c>
      <c r="I455">
        <v>-2.1161953113244198</v>
      </c>
      <c r="J455">
        <f>(Table2[[#This Row],[1M Return vs Nifty]]-AVERAGE(Table2[1M Return vs Nifty]))/_xlfn.STDEV.P(Table2[1M Return vs Nifty])</f>
        <v>-0.40696306700042861</v>
      </c>
      <c r="K455">
        <v>-1.04857647113902</v>
      </c>
      <c r="L455">
        <f>(Table2[[#This Row],[6M Return vs Nifty]]-AVERAGE(Table2[6M Return vs Nifty]))/_xlfn.STDEV.P(Table2[6M Return vs Nifty])</f>
        <v>-0.23311414677323639</v>
      </c>
      <c r="M455">
        <v>-2.5196549033568498</v>
      </c>
      <c r="N455">
        <f>(Table2[[#This Row],[1W Return vs Nifty]]-AVERAGE(Table2[1W Return vs Nifty]))/_xlfn.STDEV.P(Table2[1W Return vs Nifty])</f>
        <v>-0.53239159111362577</v>
      </c>
      <c r="O455">
        <v>513.45000000000005</v>
      </c>
      <c r="P455">
        <v>521.52025929476201</v>
      </c>
      <c r="Q455">
        <v>472.23128858206201</v>
      </c>
      <c r="R455">
        <v>32.005336563023199</v>
      </c>
      <c r="S455" s="1">
        <f>(Table2[[#This Row],[Close Price]]-Table2[[#This Row],[20D EMA]])/Table2[[#This Row],[20D EMA]]</f>
        <v>-3.9536468984321872E-2</v>
      </c>
      <c r="T455" s="1">
        <f>(Table2[[#This Row],[Close Price]]-Table2[[#This Row],[50D EMA]])/Table2[[#This Row],[50D EMA]]</f>
        <v>-5.4399150922969673E-2</v>
      </c>
      <c r="U455" s="1">
        <f>(Table2[[#This Row],[Close Price]]-Table2[[#This Row],[200D EMA]])/Table2[[#This Row],[200D EMA]]</f>
        <v>4.4297597223490248E-2</v>
      </c>
      <c r="V455">
        <v>0.41809510661118798</v>
      </c>
      <c r="W455">
        <v>487.4</v>
      </c>
      <c r="X455">
        <v>502.6</v>
      </c>
      <c r="Y455">
        <v>487.4</v>
      </c>
      <c r="Z455">
        <v>502.6</v>
      </c>
      <c r="AA455">
        <v>479.3</v>
      </c>
      <c r="AB455">
        <v>540.35</v>
      </c>
      <c r="AC455" s="1">
        <f>(Table2[[#This Row],[Close Price]]/Table2[[#This Row],[Day Low]])-1</f>
        <v>1.1797291752154271E-2</v>
      </c>
      <c r="AD455" s="1">
        <f>(Table2[[#This Row],[Day High]]/Table2[[#This Row],[Close Price]])-1</f>
        <v>1.9162526614620479E-2</v>
      </c>
      <c r="AE455" s="1">
        <f>(Table2[[#This Row],[Close Price]]/Table2[[#This Row],[Current Week Low]])-1</f>
        <v>1.1797291752154271E-2</v>
      </c>
      <c r="AF455" s="1">
        <f>(Table2[[#This Row],[Current Week High]]/Table2[[#This Row],[Close Price]])-1</f>
        <v>1.9162526614620479E-2</v>
      </c>
      <c r="AG455" s="1">
        <f>(Table2[[#This Row],[Close Price]]/Table2[[#This Row],[Current Month Low]])-1</f>
        <v>2.8896307114542052E-2</v>
      </c>
      <c r="AH455" s="1">
        <f>(Table2[[#This Row],[Current Month High]]/Table2[[#This Row],[Close Price]])-1</f>
        <v>9.5711244043394705E-2</v>
      </c>
      <c r="AI455">
        <v>19.233498935415099</v>
      </c>
      <c r="AJ455">
        <v>72.279475982532702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0.02</v>
      </c>
      <c r="AM455" t="s">
        <v>3192</v>
      </c>
      <c r="AN455">
        <v>-5.05</v>
      </c>
      <c r="AO455" t="s">
        <v>3191</v>
      </c>
      <c r="AP455">
        <v>-2.9367040596724001E-2</v>
      </c>
      <c r="AQ455">
        <f>(Table2[[#This Row],[Sharpe Ratio]]-AVERAGE(Table2[Sharpe Ratio]))/_xlfn.STDEV.P(Table2[Sharpe Ratio])</f>
        <v>-1.0983157201894034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262</v>
      </c>
      <c r="AT455">
        <f>_xlfn.RANK.AVG(Table2[[#This Row],[6M Return vs Nifty Z-Score]],Table2[6M Return vs Nifty Z-Score])</f>
        <v>399</v>
      </c>
      <c r="AU455">
        <f>_xlfn.RANK.AVG(Table2[[#This Row],[Sharpe Ratio Z-Score]],Table2[Sharpe Ratio Z-Score])</f>
        <v>627</v>
      </c>
      <c r="AV455">
        <f>(Table2[[#This Row],[Rank 1Y]]+Table2[[#This Row],[Rank 6M]]+Table2[[#This Row],[Rank Sharpe]])/3</f>
        <v>429.33333333333331</v>
      </c>
    </row>
    <row r="456" spans="1:48" x14ac:dyDescent="0.3">
      <c r="A456" t="s">
        <v>1221</v>
      </c>
      <c r="B456" t="s">
        <v>1222</v>
      </c>
      <c r="C456" t="s">
        <v>3158</v>
      </c>
      <c r="D456" t="s">
        <v>911</v>
      </c>
      <c r="E456">
        <v>9648.2616891479993</v>
      </c>
      <c r="F456">
        <v>69.87</v>
      </c>
      <c r="G456">
        <v>12.684477450011499</v>
      </c>
      <c r="H456">
        <f>(Table2[[#This Row],[1Y Return vs Nifty]]-AVERAGE(Table2[1Y Return vs Nifty]))/_xlfn.STDEV.P(Table2[1Y Return vs Nifty])</f>
        <v>-0.25493415452822654</v>
      </c>
      <c r="I456">
        <v>-8.2244223782761292</v>
      </c>
      <c r="J456">
        <f>(Table2[[#This Row],[1M Return vs Nifty]]-AVERAGE(Table2[1M Return vs Nifty]))/_xlfn.STDEV.P(Table2[1M Return vs Nifty])</f>
        <v>-1.1031257530413068</v>
      </c>
      <c r="K456">
        <v>-15.720275935141601</v>
      </c>
      <c r="L456">
        <f>(Table2[[#This Row],[6M Return vs Nifty]]-AVERAGE(Table2[6M Return vs Nifty]))/_xlfn.STDEV.P(Table2[6M Return vs Nifty])</f>
        <v>-0.71750819562833745</v>
      </c>
      <c r="M456">
        <v>-3.0569376507878201</v>
      </c>
      <c r="N456">
        <f>(Table2[[#This Row],[1W Return vs Nifty]]-AVERAGE(Table2[1W Return vs Nifty]))/_xlfn.STDEV.P(Table2[1W Return vs Nifty])</f>
        <v>-0.63530043177299977</v>
      </c>
      <c r="O456">
        <v>73.959999999999994</v>
      </c>
      <c r="P456">
        <v>76.300020179568904</v>
      </c>
      <c r="Q456">
        <v>74.608761197364601</v>
      </c>
      <c r="R456">
        <v>27.5677951071041</v>
      </c>
      <c r="S456" s="1">
        <f>(Table2[[#This Row],[Close Price]]-Table2[[#This Row],[20D EMA]])/Table2[[#This Row],[20D EMA]]</f>
        <v>-5.530016224986465E-2</v>
      </c>
      <c r="T456" s="1">
        <f>(Table2[[#This Row],[Close Price]]-Table2[[#This Row],[50D EMA]])/Table2[[#This Row],[50D EMA]]</f>
        <v>-8.4272850314274048E-2</v>
      </c>
      <c r="U456" s="1">
        <f>(Table2[[#This Row],[Close Price]]-Table2[[#This Row],[200D EMA]])/Table2[[#This Row],[200D EMA]]</f>
        <v>-6.3514808734446357E-2</v>
      </c>
      <c r="V456">
        <v>0.407352132883471</v>
      </c>
      <c r="W456">
        <v>69.569999999999993</v>
      </c>
      <c r="X456">
        <v>72.34</v>
      </c>
      <c r="Y456">
        <v>69.569999999999993</v>
      </c>
      <c r="Z456">
        <v>72.34</v>
      </c>
      <c r="AA456">
        <v>68.75</v>
      </c>
      <c r="AB456">
        <v>77.45</v>
      </c>
      <c r="AC456" s="1">
        <f>(Table2[[#This Row],[Close Price]]/Table2[[#This Row],[Day Low]])-1</f>
        <v>4.312203536007031E-3</v>
      </c>
      <c r="AD456" s="1">
        <f>(Table2[[#This Row],[Day High]]/Table2[[#This Row],[Close Price]])-1</f>
        <v>3.5351366824101893E-2</v>
      </c>
      <c r="AE456" s="1">
        <f>(Table2[[#This Row],[Close Price]]/Table2[[#This Row],[Current Week Low]])-1</f>
        <v>4.312203536007031E-3</v>
      </c>
      <c r="AF456" s="1">
        <f>(Table2[[#This Row],[Current Week High]]/Table2[[#This Row],[Close Price]])-1</f>
        <v>3.5351366824101893E-2</v>
      </c>
      <c r="AG456" s="1">
        <f>(Table2[[#This Row],[Close Price]]/Table2[[#This Row],[Current Month Low]])-1</f>
        <v>1.6290909090909134E-2</v>
      </c>
      <c r="AH456" s="1">
        <f>(Table2[[#This Row],[Current Month High]]/Table2[[#This Row],[Close Price]])-1</f>
        <v>0.10848719049663669</v>
      </c>
      <c r="AI456">
        <v>35.752111063403397</v>
      </c>
      <c r="AJ456">
        <v>44.658385093167702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</v>
      </c>
      <c r="AM456">
        <v>0</v>
      </c>
      <c r="AN456">
        <v>-4.96</v>
      </c>
      <c r="AO456" t="s">
        <v>3191</v>
      </c>
      <c r="AP456">
        <v>5.9899557878355998E-2</v>
      </c>
      <c r="AQ456">
        <f>(Table2[[#This Row],[Sharpe Ratio]]-AVERAGE(Table2[Sharpe Ratio]))/_xlfn.STDEV.P(Table2[Sharpe Ratio])</f>
        <v>-5.7412415827432714E-2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384</v>
      </c>
      <c r="AT456">
        <f>_xlfn.RANK.AVG(Table2[[#This Row],[6M Return vs Nifty Z-Score]],Table2[6M Return vs Nifty Z-Score])</f>
        <v>560</v>
      </c>
      <c r="AU456">
        <f>_xlfn.RANK.AVG(Table2[[#This Row],[Sharpe Ratio Z-Score]],Table2[Sharpe Ratio Z-Score])</f>
        <v>345</v>
      </c>
      <c r="AV456">
        <f>(Table2[[#This Row],[Rank 1Y]]+Table2[[#This Row],[Rank 6M]]+Table2[[#This Row],[Rank Sharpe]])/3</f>
        <v>429.66666666666669</v>
      </c>
    </row>
    <row r="457" spans="1:48" x14ac:dyDescent="0.3">
      <c r="A457" t="s">
        <v>773</v>
      </c>
      <c r="B457" t="s">
        <v>774</v>
      </c>
      <c r="C457" t="s">
        <v>3150</v>
      </c>
      <c r="D457" t="s">
        <v>263</v>
      </c>
      <c r="E457">
        <v>21326.714178359998</v>
      </c>
      <c r="F457">
        <v>428.3</v>
      </c>
      <c r="G457">
        <v>2.7667072484161102</v>
      </c>
      <c r="H457">
        <f>(Table2[[#This Row],[1Y Return vs Nifty]]-AVERAGE(Table2[1Y Return vs Nifty]))/_xlfn.STDEV.P(Table2[1Y Return vs Nifty])</f>
        <v>-0.41873480660172546</v>
      </c>
      <c r="I457">
        <v>3.2729973898871698</v>
      </c>
      <c r="J457">
        <f>(Table2[[#This Row],[1M Return vs Nifty]]-AVERAGE(Table2[1M Return vs Nifty]))/_xlfn.STDEV.P(Table2[1M Return vs Nifty])</f>
        <v>0.2072503250926811</v>
      </c>
      <c r="K457">
        <v>-28.461354116722902</v>
      </c>
      <c r="L457">
        <f>(Table2[[#This Row],[6M Return vs Nifty]]-AVERAGE(Table2[6M Return vs Nifty]))/_xlfn.STDEV.P(Table2[6M Return vs Nifty])</f>
        <v>-1.1381617444757628</v>
      </c>
      <c r="M457">
        <v>2.6303354432016999</v>
      </c>
      <c r="N457">
        <f>(Table2[[#This Row],[1W Return vs Nifty]]-AVERAGE(Table2[1W Return vs Nifty]))/_xlfn.STDEV.P(Table2[1W Return vs Nifty])</f>
        <v>0.45401554461782495</v>
      </c>
      <c r="O457">
        <v>419.35</v>
      </c>
      <c r="P457">
        <v>407.78655770193899</v>
      </c>
      <c r="Q457">
        <v>385.75772114219598</v>
      </c>
      <c r="R457">
        <v>61.210156775619303</v>
      </c>
      <c r="S457" s="1">
        <f>(Table2[[#This Row],[Close Price]]-Table2[[#This Row],[20D EMA]])/Table2[[#This Row],[20D EMA]]</f>
        <v>2.1342553952545577E-2</v>
      </c>
      <c r="T457" s="1">
        <f>(Table2[[#This Row],[Close Price]]-Table2[[#This Row],[50D EMA]])/Table2[[#This Row],[50D EMA]]</f>
        <v>5.0304361216964862E-2</v>
      </c>
      <c r="U457" s="1">
        <f>(Table2[[#This Row],[Close Price]]-Table2[[#This Row],[200D EMA]])/Table2[[#This Row],[200D EMA]]</f>
        <v>0.11028237809949713</v>
      </c>
      <c r="V457">
        <v>0.40709087998101101</v>
      </c>
      <c r="W457">
        <v>418.15</v>
      </c>
      <c r="X457">
        <v>430.65</v>
      </c>
      <c r="Y457">
        <v>418.15</v>
      </c>
      <c r="Z457">
        <v>430.65</v>
      </c>
      <c r="AA457">
        <v>401.7</v>
      </c>
      <c r="AB457">
        <v>436.35</v>
      </c>
      <c r="AC457" s="1">
        <f>(Table2[[#This Row],[Close Price]]/Table2[[#This Row],[Day Low]])-1</f>
        <v>2.4273586033719985E-2</v>
      </c>
      <c r="AD457" s="1">
        <f>(Table2[[#This Row],[Day High]]/Table2[[#This Row],[Close Price]])-1</f>
        <v>5.4868083119308242E-3</v>
      </c>
      <c r="AE457" s="1">
        <f>(Table2[[#This Row],[Close Price]]/Table2[[#This Row],[Current Week Low]])-1</f>
        <v>2.4273586033719985E-2</v>
      </c>
      <c r="AF457" s="1">
        <f>(Table2[[#This Row],[Current Week High]]/Table2[[#This Row],[Close Price]])-1</f>
        <v>5.4868083119308242E-3</v>
      </c>
      <c r="AG457" s="1">
        <f>(Table2[[#This Row],[Close Price]]/Table2[[#This Row],[Current Month Low]])-1</f>
        <v>6.6218571072940158E-2</v>
      </c>
      <c r="AH457" s="1">
        <f>(Table2[[#This Row],[Current Month High]]/Table2[[#This Row],[Close Price]])-1</f>
        <v>1.8795236983422781E-2</v>
      </c>
      <c r="AI457">
        <v>30.282512257763202</v>
      </c>
      <c r="AJ457">
        <v>37.672774027643797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3192</v>
      </c>
      <c r="AN457">
        <v>1.42</v>
      </c>
      <c r="AO457" t="s">
        <v>3192</v>
      </c>
      <c r="AP457">
        <v>0.12413018530657099</v>
      </c>
      <c r="AQ457">
        <f>(Table2[[#This Row],[Sharpe Ratio]]-AVERAGE(Table2[Sharpe Ratio]))/_xlfn.STDEV.P(Table2[Sharpe Ratio])</f>
        <v>0.69155610625572816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-0.20407457511125399</v>
      </c>
      <c r="AS457">
        <f>_xlfn.RANK.AVG(Table2[[#This Row],[1Y Return vs Nifty Z-Score]],Table2[1Y Return vs Nifty Z-Score])</f>
        <v>445</v>
      </c>
      <c r="AT457">
        <f>_xlfn.RANK.AVG(Table2[[#This Row],[6M Return vs Nifty Z-Score]],Table2[6M Return vs Nifty Z-Score])</f>
        <v>682</v>
      </c>
      <c r="AU457">
        <f>_xlfn.RANK.AVG(Table2[[#This Row],[Sharpe Ratio Z-Score]],Table2[Sharpe Ratio Z-Score])</f>
        <v>165</v>
      </c>
      <c r="AV457">
        <f>(Table2[[#This Row],[Rank 1Y]]+Table2[[#This Row],[Rank 6M]]+Table2[[#This Row],[Rank Sharpe]])/3</f>
        <v>430.66666666666669</v>
      </c>
    </row>
    <row r="458" spans="1:48" x14ac:dyDescent="0.3">
      <c r="A458" t="s">
        <v>193</v>
      </c>
      <c r="B458" t="s">
        <v>194</v>
      </c>
      <c r="C458" t="s">
        <v>3148</v>
      </c>
      <c r="D458" t="s">
        <v>195</v>
      </c>
      <c r="E458">
        <v>134361.0800096</v>
      </c>
      <c r="F458">
        <v>1313.5</v>
      </c>
      <c r="G458">
        <v>7.1092436161060499</v>
      </c>
      <c r="H458">
        <f>(Table2[[#This Row],[1Y Return vs Nifty]]-AVERAGE(Table2[1Y Return vs Nifty]))/_xlfn.STDEV.P(Table2[1Y Return vs Nifty])</f>
        <v>-0.34701401914427127</v>
      </c>
      <c r="I458">
        <v>-4.7081756039786899</v>
      </c>
      <c r="J458">
        <f>(Table2[[#This Row],[1M Return vs Nifty]]-AVERAGE(Table2[1M Return vs Nifty]))/_xlfn.STDEV.P(Table2[1M Return vs Nifty])</f>
        <v>-0.70237447573178702</v>
      </c>
      <c r="K458">
        <v>-1.09657819724829</v>
      </c>
      <c r="L458">
        <f>(Table2[[#This Row],[6M Return vs Nifty]]-AVERAGE(Table2[6M Return vs Nifty]))/_xlfn.STDEV.P(Table2[6M Return vs Nifty])</f>
        <v>-0.23469894957806153</v>
      </c>
      <c r="M458">
        <v>2.6345033728773699</v>
      </c>
      <c r="N458">
        <f>(Table2[[#This Row],[1W Return vs Nifty]]-AVERAGE(Table2[1W Return vs Nifty]))/_xlfn.STDEV.P(Table2[1W Return vs Nifty])</f>
        <v>0.45481385205078062</v>
      </c>
      <c r="O458">
        <v>1360.19</v>
      </c>
      <c r="P458">
        <v>1393.6564281219801</v>
      </c>
      <c r="Q458">
        <v>1315.47205031819</v>
      </c>
      <c r="R458">
        <v>34.303533307619801</v>
      </c>
      <c r="S458" s="1">
        <f>(Table2[[#This Row],[Close Price]]-Table2[[#This Row],[20D EMA]])/Table2[[#This Row],[20D EMA]]</f>
        <v>-3.4326086796697561E-2</v>
      </c>
      <c r="T458" s="1">
        <f>(Table2[[#This Row],[Close Price]]-Table2[[#This Row],[50D EMA]])/Table2[[#This Row],[50D EMA]]</f>
        <v>-5.7515199947805476E-2</v>
      </c>
      <c r="U458" s="1">
        <f>(Table2[[#This Row],[Close Price]]-Table2[[#This Row],[200D EMA]])/Table2[[#This Row],[200D EMA]]</f>
        <v>-1.4991198921428858E-3</v>
      </c>
      <c r="V458">
        <v>1.2055334545090099</v>
      </c>
      <c r="W458">
        <v>1308.5</v>
      </c>
      <c r="X458">
        <v>1342.7</v>
      </c>
      <c r="Y458">
        <v>1308.5</v>
      </c>
      <c r="Z458">
        <v>1342.7</v>
      </c>
      <c r="AA458">
        <v>1300.25</v>
      </c>
      <c r="AB458">
        <v>1415.5</v>
      </c>
      <c r="AC458" s="1">
        <f>(Table2[[#This Row],[Close Price]]/Table2[[#This Row],[Day Low]])-1</f>
        <v>3.8211692777989636E-3</v>
      </c>
      <c r="AD458" s="1">
        <f>(Table2[[#This Row],[Day High]]/Table2[[#This Row],[Close Price]])-1</f>
        <v>2.2230681385611017E-2</v>
      </c>
      <c r="AE458" s="1">
        <f>(Table2[[#This Row],[Close Price]]/Table2[[#This Row],[Current Week Low]])-1</f>
        <v>3.8211692777989636E-3</v>
      </c>
      <c r="AF458" s="1">
        <f>(Table2[[#This Row],[Current Week High]]/Table2[[#This Row],[Close Price]])-1</f>
        <v>2.2230681385611017E-2</v>
      </c>
      <c r="AG458" s="1">
        <f>(Table2[[#This Row],[Close Price]]/Table2[[#This Row],[Current Month Low]])-1</f>
        <v>1.0190348009998074E-2</v>
      </c>
      <c r="AH458" s="1">
        <f>(Table2[[#This Row],[Current Month High]]/Table2[[#This Row],[Close Price]])-1</f>
        <v>7.7655119908641046E-2</v>
      </c>
      <c r="AI458">
        <v>17.384849638370699</v>
      </c>
      <c r="AJ458">
        <v>36.851427380704301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-0.08</v>
      </c>
      <c r="AM458" t="s">
        <v>3191</v>
      </c>
      <c r="AN458">
        <v>-2.59</v>
      </c>
      <c r="AO458" t="s">
        <v>3191</v>
      </c>
      <c r="AP458">
        <v>1.7376173555913001E-2</v>
      </c>
      <c r="AQ458">
        <f>(Table2[[#This Row],[Sharpe Ratio]]-AVERAGE(Table2[Sharpe Ratio]))/_xlfn.STDEV.P(Table2[Sharpe Ratio])</f>
        <v>-0.55326116563995609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415</v>
      </c>
      <c r="AT458">
        <f>_xlfn.RANK.AVG(Table2[[#This Row],[6M Return vs Nifty Z-Score]],Table2[6M Return vs Nifty Z-Score])</f>
        <v>400</v>
      </c>
      <c r="AU458">
        <f>_xlfn.RANK.AVG(Table2[[#This Row],[Sharpe Ratio Z-Score]],Table2[Sharpe Ratio Z-Score])</f>
        <v>479</v>
      </c>
      <c r="AV458">
        <f>(Table2[[#This Row],[Rank 1Y]]+Table2[[#This Row],[Rank 6M]]+Table2[[#This Row],[Rank Sharpe]])/3</f>
        <v>431.33333333333331</v>
      </c>
    </row>
    <row r="459" spans="1:48" x14ac:dyDescent="0.3">
      <c r="A459" t="s">
        <v>1122</v>
      </c>
      <c r="B459" t="s">
        <v>1123</v>
      </c>
      <c r="C459" t="s">
        <v>3150</v>
      </c>
      <c r="D459" t="s">
        <v>263</v>
      </c>
      <c r="E459">
        <v>11158.3356804</v>
      </c>
      <c r="F459">
        <v>2176.5</v>
      </c>
      <c r="G459">
        <v>20.0175015834884</v>
      </c>
      <c r="H459">
        <f>(Table2[[#This Row],[1Y Return vs Nifty]]-AVERAGE(Table2[1Y Return vs Nifty]))/_xlfn.STDEV.P(Table2[1Y Return vs Nifty])</f>
        <v>-0.13382284519974447</v>
      </c>
      <c r="I459">
        <v>8.17692467779551</v>
      </c>
      <c r="J459">
        <f>(Table2[[#This Row],[1M Return vs Nifty]]-AVERAGE(Table2[1M Return vs Nifty]))/_xlfn.STDEV.P(Table2[1M Return vs Nifty])</f>
        <v>0.76615737872373424</v>
      </c>
      <c r="K459">
        <v>9.7290441146550108</v>
      </c>
      <c r="L459">
        <f>(Table2[[#This Row],[6M Return vs Nifty]]-AVERAGE(Table2[6M Return vs Nifty]))/_xlfn.STDEV.P(Table2[6M Return vs Nifty])</f>
        <v>0.12271479351999826</v>
      </c>
      <c r="M459">
        <v>-2.1725090187336602</v>
      </c>
      <c r="N459">
        <f>(Table2[[#This Row],[1W Return vs Nifty]]-AVERAGE(Table2[1W Return vs Nifty]))/_xlfn.STDEV.P(Table2[1W Return vs Nifty])</f>
        <v>-0.46590075235682193</v>
      </c>
      <c r="O459">
        <v>2214.2199999999998</v>
      </c>
      <c r="P459">
        <v>2164.2712259282198</v>
      </c>
      <c r="Q459">
        <v>1940.9147324017699</v>
      </c>
      <c r="R459">
        <v>37.2917572973546</v>
      </c>
      <c r="S459" s="1">
        <f>(Table2[[#This Row],[Close Price]]-Table2[[#This Row],[20D EMA]])/Table2[[#This Row],[20D EMA]]</f>
        <v>-1.7035344274733227E-2</v>
      </c>
      <c r="T459" s="1">
        <f>(Table2[[#This Row],[Close Price]]-Table2[[#This Row],[50D EMA]])/Table2[[#This Row],[50D EMA]]</f>
        <v>5.6502964717536691E-3</v>
      </c>
      <c r="U459" s="1">
        <f>(Table2[[#This Row],[Close Price]]-Table2[[#This Row],[200D EMA]])/Table2[[#This Row],[200D EMA]]</f>
        <v>0.12137847359564678</v>
      </c>
      <c r="V459">
        <v>0.88820085775797897</v>
      </c>
      <c r="W459">
        <v>2170.5</v>
      </c>
      <c r="X459">
        <v>2217.9</v>
      </c>
      <c r="Y459">
        <v>2170.5</v>
      </c>
      <c r="Z459">
        <v>2217.9</v>
      </c>
      <c r="AA459">
        <v>2170.5</v>
      </c>
      <c r="AB459">
        <v>2318.3000000000002</v>
      </c>
      <c r="AC459" s="1">
        <f>(Table2[[#This Row],[Close Price]]/Table2[[#This Row],[Day Low]])-1</f>
        <v>2.7643400138217533E-3</v>
      </c>
      <c r="AD459" s="1">
        <f>(Table2[[#This Row],[Day High]]/Table2[[#This Row],[Close Price]])-1</f>
        <v>1.9021364576154332E-2</v>
      </c>
      <c r="AE459" s="1">
        <f>(Table2[[#This Row],[Close Price]]/Table2[[#This Row],[Current Week Low]])-1</f>
        <v>2.7643400138217533E-3</v>
      </c>
      <c r="AF459" s="1">
        <f>(Table2[[#This Row],[Current Week High]]/Table2[[#This Row],[Close Price]])-1</f>
        <v>1.9021364576154332E-2</v>
      </c>
      <c r="AG459" s="1">
        <f>(Table2[[#This Row],[Close Price]]/Table2[[#This Row],[Current Month Low]])-1</f>
        <v>2.7643400138217533E-3</v>
      </c>
      <c r="AH459" s="1">
        <f>(Table2[[#This Row],[Current Month High]]/Table2[[#This Row],[Close Price]])-1</f>
        <v>6.5150470939582039E-2</v>
      </c>
      <c r="AI459">
        <v>6.5150470939582004</v>
      </c>
      <c r="AJ459">
        <v>60.0308812176022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-0.02</v>
      </c>
      <c r="AM459" t="s">
        <v>3191</v>
      </c>
      <c r="AN459">
        <v>-2.98</v>
      </c>
      <c r="AO459" t="s">
        <v>3191</v>
      </c>
      <c r="AP459">
        <v>-6.0651851720527998E-2</v>
      </c>
      <c r="AQ459">
        <f>(Table2[[#This Row],[Sharpe Ratio]]-AVERAGE(Table2[Sharpe Ratio]))/_xlfn.STDEV.P(Table2[Sharpe Ratio])</f>
        <v>-1.4631158115046172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-1.1739672368174512</v>
      </c>
      <c r="AS459">
        <f>_xlfn.RANK.AVG(Table2[[#This Row],[1Y Return vs Nifty Z-Score]],Table2[1Y Return vs Nifty Z-Score])</f>
        <v>337</v>
      </c>
      <c r="AT459">
        <f>_xlfn.RANK.AVG(Table2[[#This Row],[6M Return vs Nifty Z-Score]],Table2[6M Return vs Nifty Z-Score])</f>
        <v>274</v>
      </c>
      <c r="AU459">
        <f>_xlfn.RANK.AVG(Table2[[#This Row],[Sharpe Ratio Z-Score]],Table2[Sharpe Ratio Z-Score])</f>
        <v>684</v>
      </c>
      <c r="AV459">
        <f>(Table2[[#This Row],[Rank 1Y]]+Table2[[#This Row],[Rank 6M]]+Table2[[#This Row],[Rank Sharpe]])/3</f>
        <v>431.66666666666669</v>
      </c>
    </row>
    <row r="460" spans="1:48" x14ac:dyDescent="0.3">
      <c r="A460" t="s">
        <v>680</v>
      </c>
      <c r="B460" t="s">
        <v>681</v>
      </c>
      <c r="C460" t="s">
        <v>3155</v>
      </c>
      <c r="D460" t="s">
        <v>268</v>
      </c>
      <c r="E460">
        <v>26588.300800000001</v>
      </c>
      <c r="F460">
        <v>2401.4</v>
      </c>
      <c r="G460">
        <v>-11.219927610103399</v>
      </c>
      <c r="H460">
        <f>(Table2[[#This Row],[1Y Return vs Nifty]]-AVERAGE(Table2[1Y Return vs Nifty]))/_xlfn.STDEV.P(Table2[1Y Return vs Nifty])</f>
        <v>-0.64973631839022095</v>
      </c>
      <c r="I460">
        <v>6.9196229948275496</v>
      </c>
      <c r="J460">
        <f>(Table2[[#This Row],[1M Return vs Nifty]]-AVERAGE(Table2[1M Return vs Nifty]))/_xlfn.STDEV.P(Table2[1M Return vs Nifty])</f>
        <v>0.62286104949681476</v>
      </c>
      <c r="K460">
        <v>5.3421137468092699</v>
      </c>
      <c r="L460">
        <f>(Table2[[#This Row],[6M Return vs Nifty]]-AVERAGE(Table2[6M Return vs Nifty]))/_xlfn.STDEV.P(Table2[6M Return vs Nifty])</f>
        <v>-2.2122072048298715E-2</v>
      </c>
      <c r="M460">
        <v>2.0340511385455202</v>
      </c>
      <c r="N460">
        <f>(Table2[[#This Row],[1W Return vs Nifty]]-AVERAGE(Table2[1W Return vs Nifty]))/_xlfn.STDEV.P(Table2[1W Return vs Nifty])</f>
        <v>0.33980579790818904</v>
      </c>
      <c r="O460">
        <v>2430.27</v>
      </c>
      <c r="P460">
        <v>2446.48966269322</v>
      </c>
      <c r="Q460">
        <v>2376.1699882431199</v>
      </c>
      <c r="R460">
        <v>42.107201732646402</v>
      </c>
      <c r="S460" s="1">
        <f>(Table2[[#This Row],[Close Price]]-Table2[[#This Row],[20D EMA]])/Table2[[#This Row],[20D EMA]]</f>
        <v>-1.1879338509712867E-2</v>
      </c>
      <c r="T460" s="1">
        <f>(Table2[[#This Row],[Close Price]]-Table2[[#This Row],[50D EMA]])/Table2[[#This Row],[50D EMA]]</f>
        <v>-1.8430350792319684E-2</v>
      </c>
      <c r="U460" s="1">
        <f>(Table2[[#This Row],[Close Price]]-Table2[[#This Row],[200D EMA]])/Table2[[#This Row],[200D EMA]]</f>
        <v>1.0617932168874276E-2</v>
      </c>
      <c r="V460">
        <v>1.14243791029464</v>
      </c>
      <c r="W460">
        <v>2381.0500000000002</v>
      </c>
      <c r="X460">
        <v>2467.4499999999998</v>
      </c>
      <c r="Y460">
        <v>2381.0500000000002</v>
      </c>
      <c r="Z460">
        <v>2467.4499999999998</v>
      </c>
      <c r="AA460">
        <v>2357.15</v>
      </c>
      <c r="AB460">
        <v>2632</v>
      </c>
      <c r="AC460" s="1">
        <f>(Table2[[#This Row],[Close Price]]/Table2[[#This Row],[Day Low]])-1</f>
        <v>8.5466495873669501E-3</v>
      </c>
      <c r="AD460" s="1">
        <f>(Table2[[#This Row],[Day High]]/Table2[[#This Row],[Close Price]])-1</f>
        <v>2.7504788873157215E-2</v>
      </c>
      <c r="AE460" s="1">
        <f>(Table2[[#This Row],[Close Price]]/Table2[[#This Row],[Current Week Low]])-1</f>
        <v>8.5466495873669501E-3</v>
      </c>
      <c r="AF460" s="1">
        <f>(Table2[[#This Row],[Current Week High]]/Table2[[#This Row],[Close Price]])-1</f>
        <v>2.7504788873157215E-2</v>
      </c>
      <c r="AG460" s="1">
        <f>(Table2[[#This Row],[Close Price]]/Table2[[#This Row],[Current Month Low]])-1</f>
        <v>1.877267038584729E-2</v>
      </c>
      <c r="AH460" s="1">
        <f>(Table2[[#This Row],[Current Month High]]/Table2[[#This Row],[Close Price]])-1</f>
        <v>9.6027317398184264E-2</v>
      </c>
      <c r="AI460">
        <v>23.2614308320146</v>
      </c>
      <c r="AJ460">
        <v>28.061006825938499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-0.02</v>
      </c>
      <c r="AM460" t="s">
        <v>3191</v>
      </c>
      <c r="AN460">
        <v>-0.77</v>
      </c>
      <c r="AO460" t="s">
        <v>3191</v>
      </c>
      <c r="AP460">
        <v>3.3162080784995003E-2</v>
      </c>
      <c r="AQ460">
        <f>(Table2[[#This Row],[Sharpe Ratio]]-AVERAGE(Table2[Sharpe Ratio]))/_xlfn.STDEV.P(Table2[Sharpe Ratio])</f>
        <v>-0.36918780250301436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538</v>
      </c>
      <c r="AT460">
        <f>_xlfn.RANK.AVG(Table2[[#This Row],[6M Return vs Nifty Z-Score]],Table2[6M Return vs Nifty Z-Score])</f>
        <v>324</v>
      </c>
      <c r="AU460">
        <f>_xlfn.RANK.AVG(Table2[[#This Row],[Sharpe Ratio Z-Score]],Table2[Sharpe Ratio Z-Score])</f>
        <v>435</v>
      </c>
      <c r="AV460">
        <f>(Table2[[#This Row],[Rank 1Y]]+Table2[[#This Row],[Rank 6M]]+Table2[[#This Row],[Rank Sharpe]])/3</f>
        <v>432.33333333333331</v>
      </c>
    </row>
    <row r="461" spans="1:48" x14ac:dyDescent="0.3">
      <c r="A461" t="s">
        <v>1701</v>
      </c>
      <c r="B461" t="s">
        <v>1702</v>
      </c>
      <c r="C461" t="s">
        <v>3157</v>
      </c>
      <c r="D461" t="s">
        <v>72</v>
      </c>
      <c r="E461">
        <v>4994.88</v>
      </c>
      <c r="F461">
        <v>709.5</v>
      </c>
      <c r="G461">
        <v>34.922613901428299</v>
      </c>
      <c r="H461">
        <f>(Table2[[#This Row],[1Y Return vs Nifty]]-AVERAGE(Table2[1Y Return vs Nifty]))/_xlfn.STDEV.P(Table2[1Y Return vs Nifty])</f>
        <v>0.11234812541969567</v>
      </c>
      <c r="I461">
        <v>-0.21950616817274601</v>
      </c>
      <c r="J461">
        <f>(Table2[[#This Row],[1M Return vs Nifty]]-AVERAGE(Table2[1M Return vs Nifty]))/_xlfn.STDEV.P(Table2[1M Return vs Nifty])</f>
        <v>-0.19079490658199411</v>
      </c>
      <c r="K461">
        <v>-30.210541892225901</v>
      </c>
      <c r="L461">
        <f>(Table2[[#This Row],[6M Return vs Nifty]]-AVERAGE(Table2[6M Return vs Nifty]))/_xlfn.STDEV.P(Table2[6M Return vs Nifty])</f>
        <v>-1.1959121196700349</v>
      </c>
      <c r="M461">
        <v>2.1275786237008201</v>
      </c>
      <c r="N461">
        <f>(Table2[[#This Row],[1W Return vs Nifty]]-AVERAGE(Table2[1W Return vs Nifty]))/_xlfn.STDEV.P(Table2[1W Return vs Nifty])</f>
        <v>0.35771965260227689</v>
      </c>
      <c r="O461">
        <v>700.37</v>
      </c>
      <c r="P461">
        <v>740.00533156449001</v>
      </c>
      <c r="Q461">
        <v>764.52489460316099</v>
      </c>
      <c r="R461">
        <v>54.958473951416401</v>
      </c>
      <c r="S461" s="1">
        <f>(Table2[[#This Row],[Close Price]]-Table2[[#This Row],[20D EMA]])/Table2[[#This Row],[20D EMA]]</f>
        <v>1.3035966703313955E-2</v>
      </c>
      <c r="T461" s="1">
        <f>(Table2[[#This Row],[Close Price]]-Table2[[#This Row],[50D EMA]])/Table2[[#This Row],[50D EMA]]</f>
        <v>-4.1223124028034824E-2</v>
      </c>
      <c r="U461" s="1">
        <f>(Table2[[#This Row],[Close Price]]-Table2[[#This Row],[200D EMA]])/Table2[[#This Row],[200D EMA]]</f>
        <v>-7.1972665627484306E-2</v>
      </c>
      <c r="V461">
        <v>1.19723113530834</v>
      </c>
      <c r="W461">
        <v>681.65</v>
      </c>
      <c r="X461">
        <v>728.95</v>
      </c>
      <c r="Y461">
        <v>681.65</v>
      </c>
      <c r="Z461">
        <v>728.95</v>
      </c>
      <c r="AA461">
        <v>600.1</v>
      </c>
      <c r="AB461">
        <v>738.5</v>
      </c>
      <c r="AC461" s="1">
        <f>(Table2[[#This Row],[Close Price]]/Table2[[#This Row],[Day Low]])-1</f>
        <v>4.0856744663683831E-2</v>
      </c>
      <c r="AD461" s="1">
        <f>(Table2[[#This Row],[Day High]]/Table2[[#This Row],[Close Price]])-1</f>
        <v>2.7413671599718192E-2</v>
      </c>
      <c r="AE461" s="1">
        <f>(Table2[[#This Row],[Close Price]]/Table2[[#This Row],[Current Week Low]])-1</f>
        <v>4.0856744663683831E-2</v>
      </c>
      <c r="AF461" s="1">
        <f>(Table2[[#This Row],[Current Week High]]/Table2[[#This Row],[Close Price]])-1</f>
        <v>2.7413671599718192E-2</v>
      </c>
      <c r="AG461" s="1">
        <f>(Table2[[#This Row],[Close Price]]/Table2[[#This Row],[Current Month Low]])-1</f>
        <v>0.18230294950841519</v>
      </c>
      <c r="AH461" s="1">
        <f>(Table2[[#This Row],[Current Month High]]/Table2[[#This Row],[Close Price]])-1</f>
        <v>4.0873854827343292E-2</v>
      </c>
      <c r="AI461">
        <v>64.200140944327003</v>
      </c>
      <c r="AJ461">
        <v>70.021567217828903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-0.23</v>
      </c>
      <c r="AM461" t="s">
        <v>3191</v>
      </c>
      <c r="AN461">
        <v>8.41</v>
      </c>
      <c r="AO461" t="s">
        <v>3192</v>
      </c>
      <c r="AP461">
        <v>5.9152284018274999E-2</v>
      </c>
      <c r="AQ461">
        <f>(Table2[[#This Row],[Sharpe Ratio]]-AVERAGE(Table2[Sharpe Ratio]))/_xlfn.STDEV.P(Table2[Sharpe Ratio])</f>
        <v>-6.612608749756789E-2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257</v>
      </c>
      <c r="AT461">
        <f>_xlfn.RANK.AVG(Table2[[#This Row],[6M Return vs Nifty Z-Score]],Table2[6M Return vs Nifty Z-Score])</f>
        <v>691</v>
      </c>
      <c r="AU461">
        <f>_xlfn.RANK.AVG(Table2[[#This Row],[Sharpe Ratio Z-Score]],Table2[Sharpe Ratio Z-Score])</f>
        <v>349</v>
      </c>
      <c r="AV461">
        <f>(Table2[[#This Row],[Rank 1Y]]+Table2[[#This Row],[Rank 6M]]+Table2[[#This Row],[Rank Sharpe]])/3</f>
        <v>432.33333333333331</v>
      </c>
    </row>
    <row r="462" spans="1:48" x14ac:dyDescent="0.3">
      <c r="A462" t="s">
        <v>316</v>
      </c>
      <c r="B462" t="s">
        <v>317</v>
      </c>
      <c r="C462" t="s">
        <v>3148</v>
      </c>
      <c r="D462" t="s">
        <v>195</v>
      </c>
      <c r="E462">
        <v>85705.494548984905</v>
      </c>
      <c r="F462">
        <v>661.95</v>
      </c>
      <c r="G462">
        <v>-3.5600125956649298</v>
      </c>
      <c r="H462">
        <f>(Table2[[#This Row],[1Y Return vs Nifty]]-AVERAGE(Table2[1Y Return vs Nifty]))/_xlfn.STDEV.P(Table2[1Y Return vs Nifty])</f>
        <v>-0.52322612016131131</v>
      </c>
      <c r="I462">
        <v>-1.79695371206342</v>
      </c>
      <c r="J462">
        <f>(Table2[[#This Row],[1M Return vs Nifty]]-AVERAGE(Table2[1M Return vs Nifty]))/_xlfn.STDEV.P(Table2[1M Return vs Nifty])</f>
        <v>-0.37057868135111888</v>
      </c>
      <c r="K462">
        <v>18.926447893709099</v>
      </c>
      <c r="L462">
        <f>(Table2[[#This Row],[6M Return vs Nifty]]-AVERAGE(Table2[6M Return vs Nifty]))/_xlfn.STDEV.P(Table2[6M Return vs Nifty])</f>
        <v>0.42637202603229812</v>
      </c>
      <c r="M462">
        <v>-1.11092329805704</v>
      </c>
      <c r="N462">
        <f>(Table2[[#This Row],[1W Return vs Nifty]]-AVERAGE(Table2[1W Return vs Nifty]))/_xlfn.STDEV.P(Table2[1W Return vs Nifty])</f>
        <v>-0.26256916149941606</v>
      </c>
      <c r="O462">
        <v>682.05</v>
      </c>
      <c r="P462">
        <v>675.53267204624296</v>
      </c>
      <c r="Q462">
        <v>617.08406867403505</v>
      </c>
      <c r="R462">
        <v>28.795473299290698</v>
      </c>
      <c r="S462" s="1">
        <f>(Table2[[#This Row],[Close Price]]-Table2[[#This Row],[20D EMA]])/Table2[[#This Row],[20D EMA]]</f>
        <v>-2.9469980206729581E-2</v>
      </c>
      <c r="T462" s="1">
        <f>(Table2[[#This Row],[Close Price]]-Table2[[#This Row],[50D EMA]])/Table2[[#This Row],[50D EMA]]</f>
        <v>-2.0106610099404829E-2</v>
      </c>
      <c r="U462" s="1">
        <f>(Table2[[#This Row],[Close Price]]-Table2[[#This Row],[200D EMA]])/Table2[[#This Row],[200D EMA]]</f>
        <v>7.2706351700783767E-2</v>
      </c>
      <c r="V462">
        <v>0.65052739234634704</v>
      </c>
      <c r="W462">
        <v>658.1</v>
      </c>
      <c r="X462">
        <v>670.1</v>
      </c>
      <c r="Y462">
        <v>658.1</v>
      </c>
      <c r="Z462">
        <v>670.1</v>
      </c>
      <c r="AA462">
        <v>654.6</v>
      </c>
      <c r="AB462">
        <v>719.85</v>
      </c>
      <c r="AC462" s="1">
        <f>(Table2[[#This Row],[Close Price]]/Table2[[#This Row],[Day Low]])-1</f>
        <v>5.8501747454795527E-3</v>
      </c>
      <c r="AD462" s="1">
        <f>(Table2[[#This Row],[Day High]]/Table2[[#This Row],[Close Price]])-1</f>
        <v>1.2312108165269287E-2</v>
      </c>
      <c r="AE462" s="1">
        <f>(Table2[[#This Row],[Close Price]]/Table2[[#This Row],[Current Week Low]])-1</f>
        <v>5.8501747454795527E-3</v>
      </c>
      <c r="AF462" s="1">
        <f>(Table2[[#This Row],[Current Week High]]/Table2[[#This Row],[Close Price]])-1</f>
        <v>1.2312108165269287E-2</v>
      </c>
      <c r="AG462" s="1">
        <f>(Table2[[#This Row],[Close Price]]/Table2[[#This Row],[Current Month Low]])-1</f>
        <v>1.1228230980751652E-2</v>
      </c>
      <c r="AH462" s="1">
        <f>(Table2[[#This Row],[Current Month High]]/Table2[[#This Row],[Close Price]])-1</f>
        <v>8.7468842057557117E-2</v>
      </c>
      <c r="AI462">
        <v>8.7468842057557108</v>
      </c>
      <c r="AJ462">
        <v>36.119679210363898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0.01</v>
      </c>
      <c r="AM462" t="s">
        <v>3192</v>
      </c>
      <c r="AN462">
        <v>-5.31</v>
      </c>
      <c r="AO462" t="s">
        <v>3191</v>
      </c>
      <c r="AP462">
        <v>-2.2202724596047999E-2</v>
      </c>
      <c r="AQ462">
        <f>(Table2[[#This Row],[Sharpe Ratio]]-AVERAGE(Table2[Sharpe Ratio]))/_xlfn.STDEV.P(Table2[Sharpe Ratio])</f>
        <v>-1.0147754002266256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-1.7447773372061739</v>
      </c>
      <c r="AS462">
        <f>_xlfn.RANK.AVG(Table2[[#This Row],[1Y Return vs Nifty Z-Score]],Table2[1Y Return vs Nifty Z-Score])</f>
        <v>493</v>
      </c>
      <c r="AT462">
        <f>_xlfn.RANK.AVG(Table2[[#This Row],[6M Return vs Nifty Z-Score]],Table2[6M Return vs Nifty Z-Score])</f>
        <v>183</v>
      </c>
      <c r="AU462">
        <f>_xlfn.RANK.AVG(Table2[[#This Row],[Sharpe Ratio Z-Score]],Table2[Sharpe Ratio Z-Score])</f>
        <v>622</v>
      </c>
      <c r="AV462">
        <f>(Table2[[#This Row],[Rank 1Y]]+Table2[[#This Row],[Rank 6M]]+Table2[[#This Row],[Rank Sharpe]])/3</f>
        <v>432.66666666666669</v>
      </c>
    </row>
    <row r="463" spans="1:48" x14ac:dyDescent="0.3">
      <c r="A463" t="s">
        <v>1925</v>
      </c>
      <c r="B463" t="s">
        <v>1926</v>
      </c>
      <c r="C463" t="s">
        <v>3155</v>
      </c>
      <c r="D463" t="s">
        <v>475</v>
      </c>
      <c r="E463">
        <v>3701.5568800000001</v>
      </c>
      <c r="F463">
        <v>427.55</v>
      </c>
      <c r="G463">
        <v>1.5592641437522501</v>
      </c>
      <c r="H463">
        <f>(Table2[[#This Row],[1Y Return vs Nifty]]-AVERAGE(Table2[1Y Return vs Nifty]))/_xlfn.STDEV.P(Table2[1Y Return vs Nifty])</f>
        <v>-0.43867678588390074</v>
      </c>
      <c r="I463">
        <v>-40.228733524355398</v>
      </c>
      <c r="J463">
        <f>(Table2[[#This Row],[1M Return vs Nifty]]-AVERAGE(Table2[1M Return vs Nifty]))/_xlfn.STDEV.P(Table2[1M Return vs Nifty])</f>
        <v>-4.7506992581077165</v>
      </c>
      <c r="K463">
        <v>-48.893636533377901</v>
      </c>
      <c r="L463">
        <f>(Table2[[#This Row],[6M Return vs Nifty]]-AVERAGE(Table2[6M Return vs Nifty]))/_xlfn.STDEV.P(Table2[6M Return vs Nifty])</f>
        <v>-1.8127445377941269</v>
      </c>
      <c r="M463">
        <v>20.240897357873902</v>
      </c>
      <c r="N463">
        <f>(Table2[[#This Row],[1W Return vs Nifty]]-AVERAGE(Table2[1W Return vs Nifty]))/_xlfn.STDEV.P(Table2[1W Return vs Nifty])</f>
        <v>3.8270672918859283</v>
      </c>
      <c r="O463">
        <v>418.15</v>
      </c>
      <c r="P463">
        <v>431.53059112107002</v>
      </c>
      <c r="Q463">
        <v>467.79023933501998</v>
      </c>
      <c r="R463">
        <v>52.672137589426299</v>
      </c>
      <c r="S463" s="1">
        <f>(Table2[[#This Row],[Close Price]]-Table2[[#This Row],[20D EMA]])/Table2[[#This Row],[20D EMA]]</f>
        <v>2.2479971302164378E-2</v>
      </c>
      <c r="T463" s="1">
        <f>(Table2[[#This Row],[Close Price]]-Table2[[#This Row],[50D EMA]])/Table2[[#This Row],[50D EMA]]</f>
        <v>-9.2243544327387291E-3</v>
      </c>
      <c r="U463" s="1">
        <f>(Table2[[#This Row],[Close Price]]-Table2[[#This Row],[200D EMA]])/Table2[[#This Row],[200D EMA]]</f>
        <v>-8.6021972994184015E-2</v>
      </c>
      <c r="V463">
        <v>0.90083483682202503</v>
      </c>
      <c r="W463">
        <v>421.2</v>
      </c>
      <c r="X463">
        <v>457.95</v>
      </c>
      <c r="Y463">
        <v>421.2</v>
      </c>
      <c r="Z463">
        <v>457.95</v>
      </c>
      <c r="AA463">
        <v>357.55</v>
      </c>
      <c r="AB463">
        <v>475.95</v>
      </c>
      <c r="AC463" s="1">
        <f>(Table2[[#This Row],[Close Price]]/Table2[[#This Row],[Day Low]])-1</f>
        <v>1.5075973409306886E-2</v>
      </c>
      <c r="AD463" s="1">
        <f>(Table2[[#This Row],[Day High]]/Table2[[#This Row],[Close Price]])-1</f>
        <v>7.1102794994737373E-2</v>
      </c>
      <c r="AE463" s="1">
        <f>(Table2[[#This Row],[Close Price]]/Table2[[#This Row],[Current Week Low]])-1</f>
        <v>1.5075973409306886E-2</v>
      </c>
      <c r="AF463" s="1">
        <f>(Table2[[#This Row],[Current Week High]]/Table2[[#This Row],[Close Price]])-1</f>
        <v>7.1102794994737373E-2</v>
      </c>
      <c r="AG463" s="1">
        <f>(Table2[[#This Row],[Close Price]]/Table2[[#This Row],[Current Month Low]])-1</f>
        <v>0.19577681443154793</v>
      </c>
      <c r="AH463" s="1">
        <f>(Table2[[#This Row],[Current Month High]]/Table2[[#This Row],[Close Price]])-1</f>
        <v>0.11320313413635819</v>
      </c>
      <c r="AI463">
        <v>74.827505554905798</v>
      </c>
      <c r="AJ463">
        <v>37.919354838709602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-0.24</v>
      </c>
      <c r="AM463" t="s">
        <v>3191</v>
      </c>
      <c r="AN463">
        <v>10.97</v>
      </c>
      <c r="AO463" t="s">
        <v>3192</v>
      </c>
      <c r="AP463">
        <v>0.14771413463939501</v>
      </c>
      <c r="AQ463">
        <f>(Table2[[#This Row],[Sharpe Ratio]]-AVERAGE(Table2[Sharpe Ratio]))/_xlfn.STDEV.P(Table2[Sharpe Ratio])</f>
        <v>0.96655942451585974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457</v>
      </c>
      <c r="AT463">
        <f>_xlfn.RANK.AVG(Table2[[#This Row],[6M Return vs Nifty Z-Score]],Table2[6M Return vs Nifty Z-Score])</f>
        <v>730</v>
      </c>
      <c r="AU463">
        <f>_xlfn.RANK.AVG(Table2[[#This Row],[Sharpe Ratio Z-Score]],Table2[Sharpe Ratio Z-Score])</f>
        <v>117</v>
      </c>
      <c r="AV463">
        <f>(Table2[[#This Row],[Rank 1Y]]+Table2[[#This Row],[Rank 6M]]+Table2[[#This Row],[Rank Sharpe]])/3</f>
        <v>434.66666666666669</v>
      </c>
    </row>
    <row r="464" spans="1:48" x14ac:dyDescent="0.3">
      <c r="A464" t="s">
        <v>702</v>
      </c>
      <c r="B464" t="s">
        <v>703</v>
      </c>
      <c r="C464" t="s">
        <v>3146</v>
      </c>
      <c r="D464" t="s">
        <v>54</v>
      </c>
      <c r="E464">
        <v>25427.313442825001</v>
      </c>
      <c r="F464">
        <v>869.35</v>
      </c>
      <c r="G464">
        <v>-8.2116708231736801</v>
      </c>
      <c r="H464">
        <f>(Table2[[#This Row],[1Y Return vs Nifty]]-AVERAGE(Table2[1Y Return vs Nifty]))/_xlfn.STDEV.P(Table2[1Y Return vs Nifty])</f>
        <v>-0.6000523255886584</v>
      </c>
      <c r="I464">
        <v>13.257868633906</v>
      </c>
      <c r="J464">
        <f>(Table2[[#This Row],[1M Return vs Nifty]]-AVERAGE(Table2[1M Return vs Nifty]))/_xlfn.STDEV.P(Table2[1M Return vs Nifty])</f>
        <v>1.3452392552385597</v>
      </c>
      <c r="K464">
        <v>13.427033628336</v>
      </c>
      <c r="L464">
        <f>(Table2[[#This Row],[6M Return vs Nifty]]-AVERAGE(Table2[6M Return vs Nifty]))/_xlfn.STDEV.P(Table2[6M Return vs Nifty])</f>
        <v>0.2448059062469598</v>
      </c>
      <c r="M464">
        <v>12.373597235065899</v>
      </c>
      <c r="N464">
        <f>(Table2[[#This Row],[1W Return vs Nifty]]-AVERAGE(Table2[1W Return vs Nifty]))/_xlfn.STDEV.P(Table2[1W Return vs Nifty])</f>
        <v>2.320198257604233</v>
      </c>
      <c r="O464">
        <v>831.57</v>
      </c>
      <c r="P464">
        <v>796.36072990001696</v>
      </c>
      <c r="Q464">
        <v>752.61912024957599</v>
      </c>
      <c r="R464">
        <v>61.774965535992202</v>
      </c>
      <c r="S464" s="1">
        <f>(Table2[[#This Row],[Close Price]]-Table2[[#This Row],[20D EMA]])/Table2[[#This Row],[20D EMA]]</f>
        <v>4.543213439638271E-2</v>
      </c>
      <c r="T464" s="1">
        <f>(Table2[[#This Row],[Close Price]]-Table2[[#This Row],[50D EMA]])/Table2[[#This Row],[50D EMA]]</f>
        <v>9.1653527552955624E-2</v>
      </c>
      <c r="U464" s="1">
        <f>(Table2[[#This Row],[Close Price]]-Table2[[#This Row],[200D EMA]])/Table2[[#This Row],[200D EMA]]</f>
        <v>0.15509954053746988</v>
      </c>
      <c r="V464">
        <v>1.38949696860975</v>
      </c>
      <c r="W464">
        <v>861.6</v>
      </c>
      <c r="X464">
        <v>895.4</v>
      </c>
      <c r="Y464">
        <v>861.6</v>
      </c>
      <c r="Z464">
        <v>895.4</v>
      </c>
      <c r="AA464">
        <v>777</v>
      </c>
      <c r="AB464">
        <v>921.7</v>
      </c>
      <c r="AC464" s="1">
        <f>(Table2[[#This Row],[Close Price]]/Table2[[#This Row],[Day Low]])-1</f>
        <v>8.9948932219128253E-3</v>
      </c>
      <c r="AD464" s="1">
        <f>(Table2[[#This Row],[Day High]]/Table2[[#This Row],[Close Price]])-1</f>
        <v>2.9964916316788326E-2</v>
      </c>
      <c r="AE464" s="1">
        <f>(Table2[[#This Row],[Close Price]]/Table2[[#This Row],[Current Week Low]])-1</f>
        <v>8.9948932219128253E-3</v>
      </c>
      <c r="AF464" s="1">
        <f>(Table2[[#This Row],[Current Week High]]/Table2[[#This Row],[Close Price]])-1</f>
        <v>2.9964916316788326E-2</v>
      </c>
      <c r="AG464" s="1">
        <f>(Table2[[#This Row],[Close Price]]/Table2[[#This Row],[Current Month Low]])-1</f>
        <v>0.1188545688545688</v>
      </c>
      <c r="AH464" s="1">
        <f>(Table2[[#This Row],[Current Month High]]/Table2[[#This Row],[Close Price]])-1</f>
        <v>6.0217403807442338E-2</v>
      </c>
      <c r="AI464">
        <v>6.0217403807442302</v>
      </c>
      <c r="AJ464">
        <v>44.8795933672194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0.11</v>
      </c>
      <c r="AM464" t="s">
        <v>3192</v>
      </c>
      <c r="AN464">
        <v>6.27</v>
      </c>
      <c r="AO464" t="s">
        <v>3192</v>
      </c>
      <c r="AQ464">
        <f>(Table2[[#This Row],[Sharpe Ratio]]-AVERAGE(Table2[Sharpe Ratio]))/_xlfn.STDEV.P(Table2[Sharpe Ratio])</f>
        <v>-0.75587800979545683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2.5543130837056371</v>
      </c>
      <c r="AS464">
        <f>_xlfn.RANK.AVG(Table2[[#This Row],[1Y Return vs Nifty Z-Score]],Table2[1Y Return vs Nifty Z-Score])</f>
        <v>524</v>
      </c>
      <c r="AT464">
        <f>_xlfn.RANK.AVG(Table2[[#This Row],[6M Return vs Nifty Z-Score]],Table2[6M Return vs Nifty Z-Score])</f>
        <v>236</v>
      </c>
      <c r="AU464">
        <f>_xlfn.RANK.AVG(Table2[[#This Row],[Sharpe Ratio Z-Score]],Table2[Sharpe Ratio Z-Score])</f>
        <v>544.5</v>
      </c>
      <c r="AV464">
        <f>(Table2[[#This Row],[Rank 1Y]]+Table2[[#This Row],[Rank 6M]]+Table2[[#This Row],[Rank Sharpe]])/3</f>
        <v>434.83333333333331</v>
      </c>
    </row>
    <row r="465" spans="1:48" x14ac:dyDescent="0.3">
      <c r="A465" t="s">
        <v>1340</v>
      </c>
      <c r="B465" t="s">
        <v>1341</v>
      </c>
      <c r="C465" t="s">
        <v>3154</v>
      </c>
      <c r="D465" t="s">
        <v>77</v>
      </c>
      <c r="E465">
        <v>8399.2732456770009</v>
      </c>
      <c r="F465">
        <v>207.81</v>
      </c>
      <c r="G465">
        <v>10.544418153641899</v>
      </c>
      <c r="H465">
        <f>(Table2[[#This Row],[1Y Return vs Nifty]]-AVERAGE(Table2[1Y Return vs Nifty]))/_xlfn.STDEV.P(Table2[1Y Return vs Nifty])</f>
        <v>-0.29027910617521113</v>
      </c>
      <c r="I465">
        <v>0.858547766217165</v>
      </c>
      <c r="J465">
        <f>(Table2[[#This Row],[1M Return vs Nifty]]-AVERAGE(Table2[1M Return vs Nifty]))/_xlfn.STDEV.P(Table2[1M Return vs Nifty])</f>
        <v>-6.7927679408602198E-2</v>
      </c>
      <c r="K465">
        <v>-22.0299264252738</v>
      </c>
      <c r="L465">
        <f>(Table2[[#This Row],[6M Return vs Nifty]]-AVERAGE(Table2[6M Return vs Nifty]))/_xlfn.STDEV.P(Table2[6M Return vs Nifty])</f>
        <v>-0.92582470015288598</v>
      </c>
      <c r="M465">
        <v>-1.0140747274482101E-2</v>
      </c>
      <c r="N465">
        <f>(Table2[[#This Row],[1W Return vs Nifty]]-AVERAGE(Table2[1W Return vs Nifty]))/_xlfn.STDEV.P(Table2[1W Return vs Nifty])</f>
        <v>-5.1729977362658261E-2</v>
      </c>
      <c r="O465">
        <v>209.44</v>
      </c>
      <c r="P465">
        <v>211.28639292272601</v>
      </c>
      <c r="Q465">
        <v>203.837903676834</v>
      </c>
      <c r="R465">
        <v>45.606250083368202</v>
      </c>
      <c r="S465" s="1">
        <f>(Table2[[#This Row],[Close Price]]-Table2[[#This Row],[20D EMA]])/Table2[[#This Row],[20D EMA]]</f>
        <v>-7.7826585179526135E-3</v>
      </c>
      <c r="T465" s="1">
        <f>(Table2[[#This Row],[Close Price]]-Table2[[#This Row],[50D EMA]])/Table2[[#This Row],[50D EMA]]</f>
        <v>-1.6453463351979468E-2</v>
      </c>
      <c r="U465" s="1">
        <f>(Table2[[#This Row],[Close Price]]-Table2[[#This Row],[200D EMA]])/Table2[[#This Row],[200D EMA]]</f>
        <v>1.9486544217327647E-2</v>
      </c>
      <c r="V465">
        <v>0.43255347380276299</v>
      </c>
      <c r="W465">
        <v>203.41</v>
      </c>
      <c r="X465">
        <v>214.4</v>
      </c>
      <c r="Y465">
        <v>203.41</v>
      </c>
      <c r="Z465">
        <v>214.4</v>
      </c>
      <c r="AA465">
        <v>201.01</v>
      </c>
      <c r="AB465">
        <v>217.24</v>
      </c>
      <c r="AC465" s="1">
        <f>(Table2[[#This Row],[Close Price]]/Table2[[#This Row],[Day Low]])-1</f>
        <v>2.1631188240499588E-2</v>
      </c>
      <c r="AD465" s="1">
        <f>(Table2[[#This Row],[Day High]]/Table2[[#This Row],[Close Price]])-1</f>
        <v>3.1711659689139138E-2</v>
      </c>
      <c r="AE465" s="1">
        <f>(Table2[[#This Row],[Close Price]]/Table2[[#This Row],[Current Week Low]])-1</f>
        <v>2.1631188240499588E-2</v>
      </c>
      <c r="AF465" s="1">
        <f>(Table2[[#This Row],[Current Week High]]/Table2[[#This Row],[Close Price]])-1</f>
        <v>3.1711659689139138E-2</v>
      </c>
      <c r="AG465" s="1">
        <f>(Table2[[#This Row],[Close Price]]/Table2[[#This Row],[Current Month Low]])-1</f>
        <v>3.3829162728222562E-2</v>
      </c>
      <c r="AH465" s="1">
        <f>(Table2[[#This Row],[Current Month High]]/Table2[[#This Row],[Close Price]])-1</f>
        <v>4.537798950964822E-2</v>
      </c>
      <c r="AI465">
        <v>23.1894519031807</v>
      </c>
      <c r="AJ465">
        <v>41.367346938775498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0.03</v>
      </c>
      <c r="AM465" t="s">
        <v>3192</v>
      </c>
      <c r="AN465">
        <v>-2.27</v>
      </c>
      <c r="AO465" t="s">
        <v>3191</v>
      </c>
      <c r="AP465">
        <v>8.4883730557369003E-2</v>
      </c>
      <c r="AQ465">
        <f>(Table2[[#This Row],[Sharpe Ratio]]-AVERAGE(Table2[Sharpe Ratio]))/_xlfn.STDEV.P(Table2[Sharpe Ratio])</f>
        <v>0.23391836570329477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395</v>
      </c>
      <c r="AT465">
        <f>_xlfn.RANK.AVG(Table2[[#This Row],[6M Return vs Nifty Z-Score]],Table2[6M Return vs Nifty Z-Score])</f>
        <v>631</v>
      </c>
      <c r="AU465">
        <f>_xlfn.RANK.AVG(Table2[[#This Row],[Sharpe Ratio Z-Score]],Table2[Sharpe Ratio Z-Score])</f>
        <v>282</v>
      </c>
      <c r="AV465">
        <f>(Table2[[#This Row],[Rank 1Y]]+Table2[[#This Row],[Rank 6M]]+Table2[[#This Row],[Rank Sharpe]])/3</f>
        <v>436</v>
      </c>
    </row>
    <row r="466" spans="1:48" x14ac:dyDescent="0.3">
      <c r="A466" t="s">
        <v>383</v>
      </c>
      <c r="B466" t="s">
        <v>384</v>
      </c>
      <c r="C466" t="s">
        <v>3150</v>
      </c>
      <c r="D466" t="s">
        <v>51</v>
      </c>
      <c r="E466">
        <v>61993.9886129199</v>
      </c>
      <c r="F466">
        <v>29174.6</v>
      </c>
      <c r="G466">
        <v>1.6264412233224701</v>
      </c>
      <c r="H466">
        <f>(Table2[[#This Row],[1Y Return vs Nifty]]-AVERAGE(Table2[1Y Return vs Nifty]))/_xlfn.STDEV.P(Table2[1Y Return vs Nifty])</f>
        <v>-0.43756729764064373</v>
      </c>
      <c r="I466">
        <v>6.8566661288224804</v>
      </c>
      <c r="J466">
        <f>(Table2[[#This Row],[1M Return vs Nifty]]-AVERAGE(Table2[1M Return vs Nifty]))/_xlfn.STDEV.P(Table2[1M Return vs Nifty])</f>
        <v>0.61568577253634704</v>
      </c>
      <c r="K466">
        <v>-1.0311171098024501</v>
      </c>
      <c r="L466">
        <f>(Table2[[#This Row],[6M Return vs Nifty]]-AVERAGE(Table2[6M Return vs Nifty]))/_xlfn.STDEV.P(Table2[6M Return vs Nifty])</f>
        <v>-0.2325377165683378</v>
      </c>
      <c r="M466">
        <v>2.49010232638713</v>
      </c>
      <c r="N466">
        <f>(Table2[[#This Row],[1W Return vs Nifty]]-AVERAGE(Table2[1W Return vs Nifty]))/_xlfn.STDEV.P(Table2[1W Return vs Nifty])</f>
        <v>0.4271558928935863</v>
      </c>
      <c r="O466">
        <v>28799.59</v>
      </c>
      <c r="P466">
        <v>28674.8801765383</v>
      </c>
      <c r="Q466">
        <v>27214.637727600901</v>
      </c>
      <c r="R466">
        <v>59.218629330075601</v>
      </c>
      <c r="S466" s="1">
        <f>(Table2[[#This Row],[Close Price]]-Table2[[#This Row],[20D EMA]])/Table2[[#This Row],[20D EMA]]</f>
        <v>1.3021365929167686E-2</v>
      </c>
      <c r="T466" s="1">
        <f>(Table2[[#This Row],[Close Price]]-Table2[[#This Row],[50D EMA]])/Table2[[#This Row],[50D EMA]]</f>
        <v>1.7427093692637927E-2</v>
      </c>
      <c r="U466" s="1">
        <f>(Table2[[#This Row],[Close Price]]-Table2[[#This Row],[200D EMA]])/Table2[[#This Row],[200D EMA]]</f>
        <v>7.2018679506849259E-2</v>
      </c>
      <c r="V466">
        <v>0.71216433270692403</v>
      </c>
      <c r="W466">
        <v>29014.1</v>
      </c>
      <c r="X466">
        <v>29525</v>
      </c>
      <c r="Y466">
        <v>29014.1</v>
      </c>
      <c r="Z466">
        <v>29525</v>
      </c>
      <c r="AA466">
        <v>27800</v>
      </c>
      <c r="AB466">
        <v>29525</v>
      </c>
      <c r="AC466" s="1">
        <f>(Table2[[#This Row],[Close Price]]/Table2[[#This Row],[Day Low]])-1</f>
        <v>5.5317931626346351E-3</v>
      </c>
      <c r="AD466" s="1">
        <f>(Table2[[#This Row],[Day High]]/Table2[[#This Row],[Close Price]])-1</f>
        <v>1.2010447444009476E-2</v>
      </c>
      <c r="AE466" s="1">
        <f>(Table2[[#This Row],[Close Price]]/Table2[[#This Row],[Current Week Low]])-1</f>
        <v>5.5317931626346351E-3</v>
      </c>
      <c r="AF466" s="1">
        <f>(Table2[[#This Row],[Current Week High]]/Table2[[#This Row],[Close Price]])-1</f>
        <v>1.2010447444009476E-2</v>
      </c>
      <c r="AG466" s="1">
        <f>(Table2[[#This Row],[Close Price]]/Table2[[#This Row],[Current Month Low]])-1</f>
        <v>4.9446043165467524E-2</v>
      </c>
      <c r="AH466" s="1">
        <f>(Table2[[#This Row],[Current Month High]]/Table2[[#This Row],[Close Price]])-1</f>
        <v>1.2010447444009476E-2</v>
      </c>
      <c r="AI466">
        <v>4.6149732986913303</v>
      </c>
      <c r="AJ466">
        <v>32.611818181818101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-0.03</v>
      </c>
      <c r="AM466" t="s">
        <v>3191</v>
      </c>
      <c r="AN466">
        <v>3.21</v>
      </c>
      <c r="AO466" t="s">
        <v>3192</v>
      </c>
      <c r="AP466">
        <v>2.3870393077444998E-2</v>
      </c>
      <c r="AQ466">
        <f>(Table2[[#This Row],[Sharpe Ratio]]-AVERAGE(Table2[Sharpe Ratio]))/_xlfn.STDEV.P(Table2[Sharpe Ratio])</f>
        <v>-0.47753458173632757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-0.10479793051537573</v>
      </c>
      <c r="AS466">
        <f>_xlfn.RANK.AVG(Table2[[#This Row],[1Y Return vs Nifty Z-Score]],Table2[1Y Return vs Nifty Z-Score])</f>
        <v>455</v>
      </c>
      <c r="AT466">
        <f>_xlfn.RANK.AVG(Table2[[#This Row],[6M Return vs Nifty Z-Score]],Table2[6M Return vs Nifty Z-Score])</f>
        <v>398</v>
      </c>
      <c r="AU466">
        <f>_xlfn.RANK.AVG(Table2[[#This Row],[Sharpe Ratio Z-Score]],Table2[Sharpe Ratio Z-Score])</f>
        <v>465</v>
      </c>
      <c r="AV466">
        <f>(Table2[[#This Row],[Rank 1Y]]+Table2[[#This Row],[Rank 6M]]+Table2[[#This Row],[Rank Sharpe]])/3</f>
        <v>439.33333333333331</v>
      </c>
    </row>
    <row r="467" spans="1:48" x14ac:dyDescent="0.3">
      <c r="A467" t="s">
        <v>480</v>
      </c>
      <c r="B467" t="s">
        <v>481</v>
      </c>
      <c r="C467" t="s">
        <v>3155</v>
      </c>
      <c r="D467" t="s">
        <v>138</v>
      </c>
      <c r="E467">
        <v>45602.895744629997</v>
      </c>
      <c r="F467">
        <v>51578.1</v>
      </c>
      <c r="G467">
        <v>11.2080189058829</v>
      </c>
      <c r="H467">
        <f>(Table2[[#This Row],[1Y Return vs Nifty]]-AVERAGE(Table2[1Y Return vs Nifty]))/_xlfn.STDEV.P(Table2[1Y Return vs Nifty])</f>
        <v>-0.27931915915848604</v>
      </c>
      <c r="I467">
        <v>7.2704207543731396</v>
      </c>
      <c r="J467">
        <f>(Table2[[#This Row],[1M Return vs Nifty]]-AVERAGE(Table2[1M Return vs Nifty]))/_xlfn.STDEV.P(Table2[1M Return vs Nifty])</f>
        <v>0.66284193230709543</v>
      </c>
      <c r="K467">
        <v>3.3409231177220899</v>
      </c>
      <c r="L467">
        <f>(Table2[[#This Row],[6M Return vs Nifty]]-AVERAGE(Table2[6M Return vs Nifty]))/_xlfn.STDEV.P(Table2[6M Return vs Nifty])</f>
        <v>-8.8192456991282947E-2</v>
      </c>
      <c r="M467">
        <v>3.6916599334016502</v>
      </c>
      <c r="N467">
        <f>(Table2[[#This Row],[1W Return vs Nifty]]-AVERAGE(Table2[1W Return vs Nifty]))/_xlfn.STDEV.P(Table2[1W Return vs Nifty])</f>
        <v>0.65729710050644097</v>
      </c>
      <c r="O467">
        <v>49933.39</v>
      </c>
      <c r="P467">
        <v>50438.179286878898</v>
      </c>
      <c r="Q467">
        <v>47852.463124987597</v>
      </c>
      <c r="R467">
        <v>71.9954014786708</v>
      </c>
      <c r="S467" s="1">
        <f>(Table2[[#This Row],[Close Price]]-Table2[[#This Row],[20D EMA]])/Table2[[#This Row],[20D EMA]]</f>
        <v>3.2938080110322954E-2</v>
      </c>
      <c r="T467" s="1">
        <f>(Table2[[#This Row],[Close Price]]-Table2[[#This Row],[50D EMA]])/Table2[[#This Row],[50D EMA]]</f>
        <v>2.2600354121379677E-2</v>
      </c>
      <c r="U467" s="1">
        <f>(Table2[[#This Row],[Close Price]]-Table2[[#This Row],[200D EMA]])/Table2[[#This Row],[200D EMA]]</f>
        <v>7.7856741987999134E-2</v>
      </c>
      <c r="V467">
        <v>0.598120396934119</v>
      </c>
      <c r="W467">
        <v>50600.1</v>
      </c>
      <c r="X467">
        <v>51977.65</v>
      </c>
      <c r="Y467">
        <v>50600.1</v>
      </c>
      <c r="Z467">
        <v>51977.65</v>
      </c>
      <c r="AA467">
        <v>46827.95</v>
      </c>
      <c r="AB467">
        <v>51977.65</v>
      </c>
      <c r="AC467" s="1">
        <f>(Table2[[#This Row],[Close Price]]/Table2[[#This Row],[Day Low]])-1</f>
        <v>1.9328025043428676E-2</v>
      </c>
      <c r="AD467" s="1">
        <f>(Table2[[#This Row],[Day High]]/Table2[[#This Row],[Close Price]])-1</f>
        <v>7.7465048150280325E-3</v>
      </c>
      <c r="AE467" s="1">
        <f>(Table2[[#This Row],[Close Price]]/Table2[[#This Row],[Current Week Low]])-1</f>
        <v>1.9328025043428676E-2</v>
      </c>
      <c r="AF467" s="1">
        <f>(Table2[[#This Row],[Current Week High]]/Table2[[#This Row],[Close Price]])-1</f>
        <v>7.7465048150280325E-3</v>
      </c>
      <c r="AG467" s="1">
        <f>(Table2[[#This Row],[Close Price]]/Table2[[#This Row],[Current Month Low]])-1</f>
        <v>0.10143835038689497</v>
      </c>
      <c r="AH467" s="1">
        <f>(Table2[[#This Row],[Current Month High]]/Table2[[#This Row],[Close Price]])-1</f>
        <v>7.7465048150280325E-3</v>
      </c>
      <c r="AI467">
        <v>16.316808878186599</v>
      </c>
      <c r="AJ467">
        <v>47.4599530558041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-0.06</v>
      </c>
      <c r="AM467" t="s">
        <v>3191</v>
      </c>
      <c r="AN467">
        <v>6.16</v>
      </c>
      <c r="AO467" t="s">
        <v>3192</v>
      </c>
      <c r="AP467">
        <v>-6.813156204204E-3</v>
      </c>
      <c r="AQ467">
        <f>(Table2[[#This Row],[Sharpe Ratio]]-AVERAGE(Table2[Sharpe Ratio]))/_xlfn.STDEV.P(Table2[Sharpe Ratio])</f>
        <v>-0.83532359109057008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391</v>
      </c>
      <c r="AT467">
        <f>_xlfn.RANK.AVG(Table2[[#This Row],[6M Return vs Nifty Z-Score]],Table2[6M Return vs Nifty Z-Score])</f>
        <v>348</v>
      </c>
      <c r="AU467">
        <f>_xlfn.RANK.AVG(Table2[[#This Row],[Sharpe Ratio Z-Score]],Table2[Sharpe Ratio Z-Score])</f>
        <v>583</v>
      </c>
      <c r="AV467">
        <f>(Table2[[#This Row],[Rank 1Y]]+Table2[[#This Row],[Rank 6M]]+Table2[[#This Row],[Rank Sharpe]])/3</f>
        <v>440.66666666666669</v>
      </c>
    </row>
    <row r="468" spans="1:48" x14ac:dyDescent="0.3">
      <c r="A468" t="s">
        <v>166</v>
      </c>
      <c r="B468" t="s">
        <v>167</v>
      </c>
      <c r="C468" t="s">
        <v>3160</v>
      </c>
      <c r="D468" t="s">
        <v>168</v>
      </c>
      <c r="E468">
        <v>160391.26880175</v>
      </c>
      <c r="F468">
        <v>3153.5</v>
      </c>
      <c r="G468">
        <v>7.3291925588183702</v>
      </c>
      <c r="H468">
        <f>(Table2[[#This Row],[1Y Return vs Nifty]]-AVERAGE(Table2[1Y Return vs Nifty]))/_xlfn.STDEV.P(Table2[1Y Return vs Nifty])</f>
        <v>-0.34338136991900903</v>
      </c>
      <c r="I468">
        <v>0.43254157949667399</v>
      </c>
      <c r="J468">
        <f>(Table2[[#This Row],[1M Return vs Nifty]]-AVERAGE(Table2[1M Return vs Nifty]))/_xlfn.STDEV.P(Table2[1M Return vs Nifty])</f>
        <v>-0.1164801657465685</v>
      </c>
      <c r="K468">
        <v>-3.0791624959402202</v>
      </c>
      <c r="L468">
        <f>(Table2[[#This Row],[6M Return vs Nifty]]-AVERAGE(Table2[6M Return vs Nifty]))/_xlfn.STDEV.P(Table2[6M Return vs Nifty])</f>
        <v>-0.30015503651578718</v>
      </c>
      <c r="M468">
        <v>2.7493262104732699</v>
      </c>
      <c r="N468">
        <f>(Table2[[#This Row],[1W Return vs Nifty]]-AVERAGE(Table2[1W Return vs Nifty]))/_xlfn.STDEV.P(Table2[1W Return vs Nifty])</f>
        <v>0.47680652751768049</v>
      </c>
      <c r="O468">
        <v>3193.4</v>
      </c>
      <c r="P468">
        <v>3187.0253320096199</v>
      </c>
      <c r="Q468">
        <v>3006.8795920779298</v>
      </c>
      <c r="R468">
        <v>42.325847243007097</v>
      </c>
      <c r="S468" s="1">
        <f>(Table2[[#This Row],[Close Price]]-Table2[[#This Row],[20D EMA]])/Table2[[#This Row],[20D EMA]]</f>
        <v>-1.2494519947391524E-2</v>
      </c>
      <c r="T468" s="1">
        <f>(Table2[[#This Row],[Close Price]]-Table2[[#This Row],[50D EMA]])/Table2[[#This Row],[50D EMA]]</f>
        <v>-1.0519317707612967E-2</v>
      </c>
      <c r="U468" s="1">
        <f>(Table2[[#This Row],[Close Price]]-Table2[[#This Row],[200D EMA]])/Table2[[#This Row],[200D EMA]]</f>
        <v>4.8761649222124948E-2</v>
      </c>
      <c r="V468">
        <v>1.1021757016540901</v>
      </c>
      <c r="W468">
        <v>3136.25</v>
      </c>
      <c r="X468">
        <v>3204.75</v>
      </c>
      <c r="Y468">
        <v>3136.25</v>
      </c>
      <c r="Z468">
        <v>3204.75</v>
      </c>
      <c r="AA468">
        <v>3100.3</v>
      </c>
      <c r="AB468">
        <v>3396.4</v>
      </c>
      <c r="AC468" s="1">
        <f>(Table2[[#This Row],[Close Price]]/Table2[[#This Row],[Day Low]])-1</f>
        <v>5.5001992825827184E-3</v>
      </c>
      <c r="AD468" s="1">
        <f>(Table2[[#This Row],[Day High]]/Table2[[#This Row],[Close Price]])-1</f>
        <v>1.6251783732360803E-2</v>
      </c>
      <c r="AE468" s="1">
        <f>(Table2[[#This Row],[Close Price]]/Table2[[#This Row],[Current Week Low]])-1</f>
        <v>5.5001992825827184E-3</v>
      </c>
      <c r="AF468" s="1">
        <f>(Table2[[#This Row],[Current Week High]]/Table2[[#This Row],[Close Price]])-1</f>
        <v>1.6251783732360803E-2</v>
      </c>
      <c r="AG468" s="1">
        <f>(Table2[[#This Row],[Close Price]]/Table2[[#This Row],[Current Month Low]])-1</f>
        <v>1.7159629713253466E-2</v>
      </c>
      <c r="AH468" s="1">
        <f>(Table2[[#This Row],[Current Month High]]/Table2[[#This Row],[Close Price]])-1</f>
        <v>7.7025527192008836E-2</v>
      </c>
      <c r="AI468">
        <v>8.2923735531948495</v>
      </c>
      <c r="AJ468">
        <v>37.554251815663697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7.0000000000000007E-2</v>
      </c>
      <c r="AM468" t="s">
        <v>3192</v>
      </c>
      <c r="AN468">
        <v>-4.43</v>
      </c>
      <c r="AO468" t="s">
        <v>3191</v>
      </c>
      <c r="AP468">
        <v>1.3100711214262E-2</v>
      </c>
      <c r="AQ468">
        <f>(Table2[[#This Row],[Sharpe Ratio]]-AVERAGE(Table2[Sharpe Ratio]))/_xlfn.STDEV.P(Table2[Sharpe Ratio])</f>
        <v>-0.60311567959168999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-0.88632572425537437</v>
      </c>
      <c r="AS468">
        <f>_xlfn.RANK.AVG(Table2[[#This Row],[1Y Return vs Nifty Z-Score]],Table2[1Y Return vs Nifty Z-Score])</f>
        <v>412</v>
      </c>
      <c r="AT468">
        <f>_xlfn.RANK.AVG(Table2[[#This Row],[6M Return vs Nifty Z-Score]],Table2[6M Return vs Nifty Z-Score])</f>
        <v>426</v>
      </c>
      <c r="AU468">
        <f>_xlfn.RANK.AVG(Table2[[#This Row],[Sharpe Ratio Z-Score]],Table2[Sharpe Ratio Z-Score])</f>
        <v>486</v>
      </c>
      <c r="AV468">
        <f>(Table2[[#This Row],[Rank 1Y]]+Table2[[#This Row],[Rank 6M]]+Table2[[#This Row],[Rank Sharpe]])/3</f>
        <v>441.33333333333331</v>
      </c>
    </row>
    <row r="469" spans="1:48" x14ac:dyDescent="0.3">
      <c r="A469" t="s">
        <v>518</v>
      </c>
      <c r="B469" t="s">
        <v>519</v>
      </c>
      <c r="C469" t="s">
        <v>3158</v>
      </c>
      <c r="D469" t="s">
        <v>520</v>
      </c>
      <c r="E469">
        <v>40933.759806629998</v>
      </c>
      <c r="F469">
        <v>622.54999999999995</v>
      </c>
      <c r="G469">
        <v>-8.1903759942595507</v>
      </c>
      <c r="H469">
        <f>(Table2[[#This Row],[1Y Return vs Nifty]]-AVERAGE(Table2[1Y Return vs Nifty]))/_xlfn.STDEV.P(Table2[1Y Return vs Nifty])</f>
        <v>-0.59970062285800174</v>
      </c>
      <c r="I469">
        <v>-7.56383623167598</v>
      </c>
      <c r="J469">
        <f>(Table2[[#This Row],[1M Return vs Nifty]]-AVERAGE(Table2[1M Return vs Nifty]))/_xlfn.STDEV.P(Table2[1M Return vs Nifty])</f>
        <v>-1.0278378796309209</v>
      </c>
      <c r="K469">
        <v>30.078923770417799</v>
      </c>
      <c r="L469">
        <f>(Table2[[#This Row],[6M Return vs Nifty]]-AVERAGE(Table2[6M Return vs Nifty]))/_xlfn.STDEV.P(Table2[6M Return vs Nifty])</f>
        <v>0.79457701536786896</v>
      </c>
      <c r="M469">
        <v>0.59455879426130298</v>
      </c>
      <c r="N469">
        <f>(Table2[[#This Row],[1W Return vs Nifty]]-AVERAGE(Table2[1W Return vs Nifty]))/_xlfn.STDEV.P(Table2[1W Return vs Nifty])</f>
        <v>6.409158784532884E-2</v>
      </c>
      <c r="O469">
        <v>637.32000000000005</v>
      </c>
      <c r="P469">
        <v>635.93384899415798</v>
      </c>
      <c r="Q469">
        <v>571.17154695801901</v>
      </c>
      <c r="R469">
        <v>41.529395994748498</v>
      </c>
      <c r="S469" s="1">
        <f>(Table2[[#This Row],[Close Price]]-Table2[[#This Row],[20D EMA]])/Table2[[#This Row],[20D EMA]]</f>
        <v>-2.3175171028682755E-2</v>
      </c>
      <c r="T469" s="1">
        <f>(Table2[[#This Row],[Close Price]]-Table2[[#This Row],[50D EMA]])/Table2[[#This Row],[50D EMA]]</f>
        <v>-2.1045976740075963E-2</v>
      </c>
      <c r="U469" s="1">
        <f>(Table2[[#This Row],[Close Price]]-Table2[[#This Row],[200D EMA]])/Table2[[#This Row],[200D EMA]]</f>
        <v>8.9952752926183932E-2</v>
      </c>
      <c r="V469">
        <v>0.71839970341066195</v>
      </c>
      <c r="W469">
        <v>615.75</v>
      </c>
      <c r="X469">
        <v>637.35</v>
      </c>
      <c r="Y469">
        <v>615.75</v>
      </c>
      <c r="Z469">
        <v>637.35</v>
      </c>
      <c r="AA469">
        <v>604.29999999999995</v>
      </c>
      <c r="AB469">
        <v>685.95</v>
      </c>
      <c r="AC469" s="1">
        <f>(Table2[[#This Row],[Close Price]]/Table2[[#This Row],[Day Low]])-1</f>
        <v>1.1043442955744887E-2</v>
      </c>
      <c r="AD469" s="1">
        <f>(Table2[[#This Row],[Day High]]/Table2[[#This Row],[Close Price]])-1</f>
        <v>2.3773190908360942E-2</v>
      </c>
      <c r="AE469" s="1">
        <f>(Table2[[#This Row],[Close Price]]/Table2[[#This Row],[Current Week Low]])-1</f>
        <v>1.1043442955744887E-2</v>
      </c>
      <c r="AF469" s="1">
        <f>(Table2[[#This Row],[Current Week High]]/Table2[[#This Row],[Close Price]])-1</f>
        <v>2.3773190908360942E-2</v>
      </c>
      <c r="AG469" s="1">
        <f>(Table2[[#This Row],[Close Price]]/Table2[[#This Row],[Current Month Low]])-1</f>
        <v>3.0200231673010114E-2</v>
      </c>
      <c r="AH469" s="1">
        <f>(Table2[[#This Row],[Current Month High]]/Table2[[#This Row],[Close Price]])-1</f>
        <v>0.1018392097020322</v>
      </c>
      <c r="AI469">
        <v>14.922496185045301</v>
      </c>
      <c r="AJ469">
        <v>47.856549103431803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7.0000000000000007E-2</v>
      </c>
      <c r="AM469" t="s">
        <v>3192</v>
      </c>
      <c r="AN469">
        <v>-1.98</v>
      </c>
      <c r="AO469" t="s">
        <v>3191</v>
      </c>
      <c r="AP469">
        <v>-6.8804104738228997E-2</v>
      </c>
      <c r="AQ469">
        <f>(Table2[[#This Row],[Sharpe Ratio]]-AVERAGE(Table2[Sharpe Ratio]))/_xlfn.STDEV.P(Table2[Sharpe Ratio])</f>
        <v>-1.5581760831972671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-2.3270459824729919</v>
      </c>
      <c r="AS469">
        <f>_xlfn.RANK.AVG(Table2[[#This Row],[1Y Return vs Nifty Z-Score]],Table2[1Y Return vs Nifty Z-Score])</f>
        <v>523</v>
      </c>
      <c r="AT469">
        <f>_xlfn.RANK.AVG(Table2[[#This Row],[6M Return vs Nifty Z-Score]],Table2[6M Return vs Nifty Z-Score])</f>
        <v>112</v>
      </c>
      <c r="AU469">
        <f>_xlfn.RANK.AVG(Table2[[#This Row],[Sharpe Ratio Z-Score]],Table2[Sharpe Ratio Z-Score])</f>
        <v>689</v>
      </c>
      <c r="AV469">
        <f>(Table2[[#This Row],[Rank 1Y]]+Table2[[#This Row],[Rank 6M]]+Table2[[#This Row],[Rank Sharpe]])/3</f>
        <v>441.33333333333331</v>
      </c>
    </row>
    <row r="470" spans="1:48" x14ac:dyDescent="0.3">
      <c r="A470" t="s">
        <v>1355</v>
      </c>
      <c r="B470" t="s">
        <v>1356</v>
      </c>
      <c r="C470" t="s">
        <v>3159</v>
      </c>
      <c r="D470" t="s">
        <v>130</v>
      </c>
      <c r="E470">
        <v>8254.8765041339993</v>
      </c>
      <c r="F470">
        <v>129.82</v>
      </c>
      <c r="G470">
        <v>51.518957494010699</v>
      </c>
      <c r="H470">
        <f>(Table2[[#This Row],[1Y Return vs Nifty]]-AVERAGE(Table2[1Y Return vs Nifty]))/_xlfn.STDEV.P(Table2[1Y Return vs Nifty])</f>
        <v>0.38645126022146115</v>
      </c>
      <c r="I470">
        <v>8.9190890677503507</v>
      </c>
      <c r="J470">
        <f>(Table2[[#This Row],[1M Return vs Nifty]]-AVERAGE(Table2[1M Return vs Nifty]))/_xlfn.STDEV.P(Table2[1M Return vs Nifty])</f>
        <v>0.85074283200366485</v>
      </c>
      <c r="K470">
        <v>-15.157495603990499</v>
      </c>
      <c r="L470">
        <f>(Table2[[#This Row],[6M Return vs Nifty]]-AVERAGE(Table2[6M Return vs Nifty]))/_xlfn.STDEV.P(Table2[6M Return vs Nifty])</f>
        <v>-0.69892770030868157</v>
      </c>
      <c r="M470">
        <v>2.8049677961428601</v>
      </c>
      <c r="N470">
        <f>(Table2[[#This Row],[1W Return vs Nifty]]-AVERAGE(Table2[1W Return vs Nifty]))/_xlfn.STDEV.P(Table2[1W Return vs Nifty])</f>
        <v>0.48746387897943094</v>
      </c>
      <c r="O470">
        <v>127.67</v>
      </c>
      <c r="P470">
        <v>129.086036583903</v>
      </c>
      <c r="Q470">
        <v>122.090569136984</v>
      </c>
      <c r="R470">
        <v>56.175516409489397</v>
      </c>
      <c r="S470" s="1">
        <f>(Table2[[#This Row],[Close Price]]-Table2[[#This Row],[20D EMA]])/Table2[[#This Row],[20D EMA]]</f>
        <v>1.684029137620421E-2</v>
      </c>
      <c r="T470" s="1">
        <f>(Table2[[#This Row],[Close Price]]-Table2[[#This Row],[50D EMA]])/Table2[[#This Row],[50D EMA]]</f>
        <v>5.6858467075169535E-3</v>
      </c>
      <c r="U470" s="1">
        <f>(Table2[[#This Row],[Close Price]]-Table2[[#This Row],[200D EMA]])/Table2[[#This Row],[200D EMA]]</f>
        <v>6.3308991985643645E-2</v>
      </c>
      <c r="V470">
        <v>0.94522238138329595</v>
      </c>
      <c r="W470">
        <v>128.80000000000001</v>
      </c>
      <c r="X470">
        <v>135.18</v>
      </c>
      <c r="Y470">
        <v>128.80000000000001</v>
      </c>
      <c r="Z470">
        <v>135.18</v>
      </c>
      <c r="AA470">
        <v>117.15</v>
      </c>
      <c r="AB470">
        <v>135.18</v>
      </c>
      <c r="AC470" s="1">
        <f>(Table2[[#This Row],[Close Price]]/Table2[[#This Row],[Day Low]])-1</f>
        <v>7.9192546583850554E-3</v>
      </c>
      <c r="AD470" s="1">
        <f>(Table2[[#This Row],[Day High]]/Table2[[#This Row],[Close Price]])-1</f>
        <v>4.1287937143737574E-2</v>
      </c>
      <c r="AE470" s="1">
        <f>(Table2[[#This Row],[Close Price]]/Table2[[#This Row],[Current Week Low]])-1</f>
        <v>7.9192546583850554E-3</v>
      </c>
      <c r="AF470" s="1">
        <f>(Table2[[#This Row],[Current Week High]]/Table2[[#This Row],[Close Price]])-1</f>
        <v>4.1287937143737574E-2</v>
      </c>
      <c r="AG470" s="1">
        <f>(Table2[[#This Row],[Close Price]]/Table2[[#This Row],[Current Month Low]])-1</f>
        <v>0.10815194195475875</v>
      </c>
      <c r="AH470" s="1">
        <f>(Table2[[#This Row],[Current Month High]]/Table2[[#This Row],[Close Price]])-1</f>
        <v>4.1287937143737574E-2</v>
      </c>
      <c r="AI470">
        <v>26.606069942998001</v>
      </c>
      <c r="AJ470">
        <v>88.144927536231805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0.01</v>
      </c>
      <c r="AM470" t="s">
        <v>3192</v>
      </c>
      <c r="AN470">
        <v>4.99</v>
      </c>
      <c r="AO470" t="s">
        <v>3192</v>
      </c>
      <c r="AP470">
        <v>-6.4706114551980002E-3</v>
      </c>
      <c r="AQ470">
        <f>(Table2[[#This Row],[Sharpe Ratio]]-AVERAGE(Table2[Sharpe Ratio]))/_xlfn.STDEV.P(Table2[Sharpe Ratio])</f>
        <v>-0.83132930916179559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193</v>
      </c>
      <c r="AT470">
        <f>_xlfn.RANK.AVG(Table2[[#This Row],[6M Return vs Nifty Z-Score]],Table2[6M Return vs Nifty Z-Score])</f>
        <v>551</v>
      </c>
      <c r="AU470">
        <f>_xlfn.RANK.AVG(Table2[[#This Row],[Sharpe Ratio Z-Score]],Table2[Sharpe Ratio Z-Score])</f>
        <v>581</v>
      </c>
      <c r="AV470">
        <f>(Table2[[#This Row],[Rank 1Y]]+Table2[[#This Row],[Rank 6M]]+Table2[[#This Row],[Rank Sharpe]])/3</f>
        <v>441.66666666666669</v>
      </c>
    </row>
    <row r="471" spans="1:48" x14ac:dyDescent="0.3">
      <c r="A471" t="s">
        <v>1485</v>
      </c>
      <c r="B471" t="s">
        <v>1486</v>
      </c>
      <c r="C471" t="s">
        <v>3163</v>
      </c>
      <c r="D471" t="s">
        <v>1487</v>
      </c>
      <c r="E471">
        <v>6887.2167671999996</v>
      </c>
      <c r="F471">
        <v>899.8</v>
      </c>
      <c r="G471">
        <v>-11.3278055991588</v>
      </c>
      <c r="H471">
        <f>(Table2[[#This Row],[1Y Return vs Nifty]]-AVERAGE(Table2[1Y Return vs Nifty]))/_xlfn.STDEV.P(Table2[1Y Return vs Nifty])</f>
        <v>-0.65151801776341378</v>
      </c>
      <c r="I471">
        <v>-7.4675647741443196</v>
      </c>
      <c r="J471">
        <f>(Table2[[#This Row],[1M Return vs Nifty]]-AVERAGE(Table2[1M Return vs Nifty]))/_xlfn.STDEV.P(Table2[1M Return vs Nifty])</f>
        <v>-1.0168656947842043</v>
      </c>
      <c r="K471">
        <v>29.539801265321401</v>
      </c>
      <c r="L471">
        <f>(Table2[[#This Row],[6M Return vs Nifty]]-AVERAGE(Table2[6M Return vs Nifty]))/_xlfn.STDEV.P(Table2[6M Return vs Nifty])</f>
        <v>0.7767775958995734</v>
      </c>
      <c r="M471">
        <v>1.0362494216963201</v>
      </c>
      <c r="N471">
        <f>(Table2[[#This Row],[1W Return vs Nifty]]-AVERAGE(Table2[1W Return vs Nifty]))/_xlfn.STDEV.P(Table2[1W Return vs Nifty])</f>
        <v>0.14869112247916513</v>
      </c>
      <c r="O471">
        <v>945.37</v>
      </c>
      <c r="P471">
        <v>946.62343909140804</v>
      </c>
      <c r="Q471">
        <v>855.35352306630796</v>
      </c>
      <c r="R471">
        <v>37.101015874251502</v>
      </c>
      <c r="S471" s="1">
        <f>(Table2[[#This Row],[Close Price]]-Table2[[#This Row],[20D EMA]])/Table2[[#This Row],[20D EMA]]</f>
        <v>-4.8203348953319916E-2</v>
      </c>
      <c r="T471" s="1">
        <f>(Table2[[#This Row],[Close Price]]-Table2[[#This Row],[50D EMA]])/Table2[[#This Row],[50D EMA]]</f>
        <v>-4.9463637976628123E-2</v>
      </c>
      <c r="U471" s="1">
        <f>(Table2[[#This Row],[Close Price]]-Table2[[#This Row],[200D EMA]])/Table2[[#This Row],[200D EMA]]</f>
        <v>5.1962698153575571E-2</v>
      </c>
      <c r="V471">
        <v>0.41949231025538503</v>
      </c>
      <c r="W471">
        <v>889.9</v>
      </c>
      <c r="X471">
        <v>935.45</v>
      </c>
      <c r="Y471">
        <v>889.9</v>
      </c>
      <c r="Z471">
        <v>935.45</v>
      </c>
      <c r="AA471">
        <v>878.35</v>
      </c>
      <c r="AB471">
        <v>1017</v>
      </c>
      <c r="AC471" s="1">
        <f>(Table2[[#This Row],[Close Price]]/Table2[[#This Row],[Day Low]])-1</f>
        <v>1.1124845488257096E-2</v>
      </c>
      <c r="AD471" s="1">
        <f>(Table2[[#This Row],[Day High]]/Table2[[#This Row],[Close Price]])-1</f>
        <v>3.961991553678601E-2</v>
      </c>
      <c r="AE471" s="1">
        <f>(Table2[[#This Row],[Close Price]]/Table2[[#This Row],[Current Week Low]])-1</f>
        <v>1.1124845488257096E-2</v>
      </c>
      <c r="AF471" s="1">
        <f>(Table2[[#This Row],[Current Week High]]/Table2[[#This Row],[Close Price]])-1</f>
        <v>3.961991553678601E-2</v>
      </c>
      <c r="AG471" s="1">
        <f>(Table2[[#This Row],[Close Price]]/Table2[[#This Row],[Current Month Low]])-1</f>
        <v>2.4420788979336194E-2</v>
      </c>
      <c r="AH471" s="1">
        <f>(Table2[[#This Row],[Current Month High]]/Table2[[#This Row],[Close Price]])-1</f>
        <v>0.1302511669259836</v>
      </c>
      <c r="AI471">
        <v>24.138697488330699</v>
      </c>
      <c r="AJ471">
        <v>52.121724429416702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-7.0000000000000007E-2</v>
      </c>
      <c r="AM471" t="s">
        <v>3191</v>
      </c>
      <c r="AN471">
        <v>-8.51</v>
      </c>
      <c r="AO471" t="s">
        <v>3191</v>
      </c>
      <c r="AP471">
        <v>-5.1391372591507001E-2</v>
      </c>
      <c r="AQ471">
        <f>(Table2[[#This Row],[Sharpe Ratio]]-AVERAGE(Table2[Sharpe Ratio]))/_xlfn.STDEV.P(Table2[Sharpe Ratio])</f>
        <v>-1.3551329434437942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541</v>
      </c>
      <c r="AT471">
        <f>_xlfn.RANK.AVG(Table2[[#This Row],[6M Return vs Nifty Z-Score]],Table2[6M Return vs Nifty Z-Score])</f>
        <v>114</v>
      </c>
      <c r="AU471">
        <f>_xlfn.RANK.AVG(Table2[[#This Row],[Sharpe Ratio Z-Score]],Table2[Sharpe Ratio Z-Score])</f>
        <v>670</v>
      </c>
      <c r="AV471">
        <f>(Table2[[#This Row],[Rank 1Y]]+Table2[[#This Row],[Rank 6M]]+Table2[[#This Row],[Rank Sharpe]])/3</f>
        <v>441.66666666666669</v>
      </c>
    </row>
    <row r="472" spans="1:48" x14ac:dyDescent="0.3">
      <c r="A472" t="s">
        <v>529</v>
      </c>
      <c r="B472" t="s">
        <v>530</v>
      </c>
      <c r="C472" t="s">
        <v>3146</v>
      </c>
      <c r="D472" t="s">
        <v>34</v>
      </c>
      <c r="E472">
        <v>40142.22528405</v>
      </c>
      <c r="F472">
        <v>52.19</v>
      </c>
      <c r="G472">
        <v>2.5380282621521699</v>
      </c>
      <c r="H472">
        <f>(Table2[[#This Row],[1Y Return vs Nifty]]-AVERAGE(Table2[1Y Return vs Nifty]))/_xlfn.STDEV.P(Table2[1Y Return vs Nifty])</f>
        <v>-0.42251164013427844</v>
      </c>
      <c r="I472">
        <v>-4.0349793303869799</v>
      </c>
      <c r="J472">
        <f>(Table2[[#This Row],[1M Return vs Nifty]]-AVERAGE(Table2[1M Return vs Nifty]))/_xlfn.STDEV.P(Table2[1M Return vs Nifty])</f>
        <v>-0.62564940953509185</v>
      </c>
      <c r="K472">
        <v>-30.853337538250202</v>
      </c>
      <c r="L472">
        <f>(Table2[[#This Row],[6M Return vs Nifty]]-AVERAGE(Table2[6M Return vs Nifty]))/_xlfn.STDEV.P(Table2[6M Return vs Nifty])</f>
        <v>-1.2171343636457983</v>
      </c>
      <c r="M472">
        <v>1.0133629661374699</v>
      </c>
      <c r="N472">
        <f>(Table2[[#This Row],[1W Return vs Nifty]]-AVERAGE(Table2[1W Return vs Nifty]))/_xlfn.STDEV.P(Table2[1W Return vs Nifty])</f>
        <v>0.14430754861675268</v>
      </c>
      <c r="O472">
        <v>56.15</v>
      </c>
      <c r="P472">
        <v>58.905682801821797</v>
      </c>
      <c r="Q472">
        <v>58.398494161841001</v>
      </c>
      <c r="R472">
        <v>21.6797117016214</v>
      </c>
      <c r="S472" s="1">
        <f>(Table2[[#This Row],[Close Price]]-Table2[[#This Row],[20D EMA]])/Table2[[#This Row],[20D EMA]]</f>
        <v>-7.0525378450578824E-2</v>
      </c>
      <c r="T472" s="1">
        <f>(Table2[[#This Row],[Close Price]]-Table2[[#This Row],[50D EMA]])/Table2[[#This Row],[50D EMA]]</f>
        <v>-0.11400738404842158</v>
      </c>
      <c r="U472" s="1">
        <f>(Table2[[#This Row],[Close Price]]-Table2[[#This Row],[200D EMA]])/Table2[[#This Row],[200D EMA]]</f>
        <v>-0.10631257279742984</v>
      </c>
      <c r="V472">
        <v>1.33909977608564</v>
      </c>
      <c r="W472">
        <v>51.88</v>
      </c>
      <c r="X472">
        <v>54.79</v>
      </c>
      <c r="Y472">
        <v>51.88</v>
      </c>
      <c r="Z472">
        <v>54.79</v>
      </c>
      <c r="AA472">
        <v>51.88</v>
      </c>
      <c r="AB472">
        <v>60.61</v>
      </c>
      <c r="AC472" s="1">
        <f>(Table2[[#This Row],[Close Price]]/Table2[[#This Row],[Day Low]])-1</f>
        <v>5.9753276792597898E-3</v>
      </c>
      <c r="AD472" s="1">
        <f>(Table2[[#This Row],[Day High]]/Table2[[#This Row],[Close Price]])-1</f>
        <v>4.9817972791722509E-2</v>
      </c>
      <c r="AE472" s="1">
        <f>(Table2[[#This Row],[Close Price]]/Table2[[#This Row],[Current Week Low]])-1</f>
        <v>5.9753276792597898E-3</v>
      </c>
      <c r="AF472" s="1">
        <f>(Table2[[#This Row],[Current Week High]]/Table2[[#This Row],[Close Price]])-1</f>
        <v>4.9817972791722509E-2</v>
      </c>
      <c r="AG472" s="1">
        <f>(Table2[[#This Row],[Close Price]]/Table2[[#This Row],[Current Month Low]])-1</f>
        <v>5.9753276792597898E-3</v>
      </c>
      <c r="AH472" s="1">
        <f>(Table2[[#This Row],[Current Month High]]/Table2[[#This Row],[Close Price]])-1</f>
        <v>0.16133358881011683</v>
      </c>
      <c r="AI472">
        <v>40.831576930446403</v>
      </c>
      <c r="AJ472">
        <v>35.03234152652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-0.22</v>
      </c>
      <c r="AM472" t="s">
        <v>3191</v>
      </c>
      <c r="AN472">
        <v>-10.71</v>
      </c>
      <c r="AO472" t="s">
        <v>3191</v>
      </c>
      <c r="AP472">
        <v>0.11470072861130801</v>
      </c>
      <c r="AQ472">
        <f>(Table2[[#This Row],[Sharpe Ratio]]-AVERAGE(Table2[Sharpe Ratio]))/_xlfn.STDEV.P(Table2[Sharpe Ratio])</f>
        <v>0.5816028561027341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446</v>
      </c>
      <c r="AT472">
        <f>_xlfn.RANK.AVG(Table2[[#This Row],[6M Return vs Nifty Z-Score]],Table2[6M Return vs Nifty Z-Score])</f>
        <v>695</v>
      </c>
      <c r="AU472">
        <f>_xlfn.RANK.AVG(Table2[[#This Row],[Sharpe Ratio Z-Score]],Table2[Sharpe Ratio Z-Score])</f>
        <v>190</v>
      </c>
      <c r="AV472">
        <f>(Table2[[#This Row],[Rank 1Y]]+Table2[[#This Row],[Rank 6M]]+Table2[[#This Row],[Rank Sharpe]])/3</f>
        <v>443.66666666666669</v>
      </c>
    </row>
    <row r="473" spans="1:48" x14ac:dyDescent="0.3">
      <c r="A473" t="s">
        <v>419</v>
      </c>
      <c r="B473" t="s">
        <v>420</v>
      </c>
      <c r="C473" t="s">
        <v>3146</v>
      </c>
      <c r="D473" t="s">
        <v>34</v>
      </c>
      <c r="E473">
        <v>55463.689978463997</v>
      </c>
      <c r="F473">
        <v>46.39</v>
      </c>
      <c r="G473">
        <v>2.9570194320727299</v>
      </c>
      <c r="H473">
        <f>(Table2[[#This Row],[1Y Return vs Nifty]]-AVERAGE(Table2[1Y Return vs Nifty]))/_xlfn.STDEV.P(Table2[1Y Return vs Nifty])</f>
        <v>-0.41559163438187802</v>
      </c>
      <c r="I473">
        <v>-1.8600568033826099</v>
      </c>
      <c r="J473">
        <f>(Table2[[#This Row],[1M Return vs Nifty]]-AVERAGE(Table2[1M Return vs Nifty]))/_xlfn.STDEV.P(Table2[1M Return vs Nifty])</f>
        <v>-0.37777062380328008</v>
      </c>
      <c r="K473">
        <v>-28.081605421343099</v>
      </c>
      <c r="L473">
        <f>(Table2[[#This Row],[6M Return vs Nifty]]-AVERAGE(Table2[6M Return vs Nifty]))/_xlfn.STDEV.P(Table2[6M Return vs Nifty])</f>
        <v>-1.1256241370531337</v>
      </c>
      <c r="M473">
        <v>1.90850445728621</v>
      </c>
      <c r="N473">
        <f>(Table2[[#This Row],[1W Return vs Nifty]]-AVERAGE(Table2[1W Return vs Nifty]))/_xlfn.STDEV.P(Table2[1W Return vs Nifty])</f>
        <v>0.31575912326843147</v>
      </c>
      <c r="O473">
        <v>46.57</v>
      </c>
      <c r="P473">
        <v>48.667468394020702</v>
      </c>
      <c r="Q473">
        <v>49.182593270582501</v>
      </c>
      <c r="R473">
        <v>54.135880240578402</v>
      </c>
      <c r="S473" s="1">
        <f>(Table2[[#This Row],[Close Price]]-Table2[[#This Row],[20D EMA]])/Table2[[#This Row],[20D EMA]]</f>
        <v>-3.8651492377066721E-3</v>
      </c>
      <c r="T473" s="1">
        <f>(Table2[[#This Row],[Close Price]]-Table2[[#This Row],[50D EMA]])/Table2[[#This Row],[50D EMA]]</f>
        <v>-4.6796524848629922E-2</v>
      </c>
      <c r="U473" s="1">
        <f>(Table2[[#This Row],[Close Price]]-Table2[[#This Row],[200D EMA]])/Table2[[#This Row],[200D EMA]]</f>
        <v>-5.6780114363201531E-2</v>
      </c>
      <c r="V473">
        <v>0.74614839398530697</v>
      </c>
      <c r="W473">
        <v>46.1</v>
      </c>
      <c r="X473">
        <v>48.43</v>
      </c>
      <c r="Y473">
        <v>46.1</v>
      </c>
      <c r="Z473">
        <v>48.43</v>
      </c>
      <c r="AA473">
        <v>44.16</v>
      </c>
      <c r="AB473">
        <v>48.54</v>
      </c>
      <c r="AC473" s="1">
        <f>(Table2[[#This Row],[Close Price]]/Table2[[#This Row],[Day Low]])-1</f>
        <v>6.2906724511930801E-3</v>
      </c>
      <c r="AD473" s="1">
        <f>(Table2[[#This Row],[Day High]]/Table2[[#This Row],[Close Price]])-1</f>
        <v>4.3974994610907592E-2</v>
      </c>
      <c r="AE473" s="1">
        <f>(Table2[[#This Row],[Close Price]]/Table2[[#This Row],[Current Week Low]])-1</f>
        <v>6.2906724511930801E-3</v>
      </c>
      <c r="AF473" s="1">
        <f>(Table2[[#This Row],[Current Week High]]/Table2[[#This Row],[Close Price]])-1</f>
        <v>4.3974994610907592E-2</v>
      </c>
      <c r="AG473" s="1">
        <f>(Table2[[#This Row],[Close Price]]/Table2[[#This Row],[Current Month Low]])-1</f>
        <v>5.0498188405797118E-2</v>
      </c>
      <c r="AH473" s="1">
        <f>(Table2[[#This Row],[Current Month High]]/Table2[[#This Row],[Close Price]])-1</f>
        <v>4.6346195300711379E-2</v>
      </c>
      <c r="AI473">
        <v>52.295753395128202</v>
      </c>
      <c r="AJ473">
        <v>33.496402877697797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-0.17</v>
      </c>
      <c r="AM473" t="s">
        <v>3191</v>
      </c>
      <c r="AN473">
        <v>-1.51</v>
      </c>
      <c r="AO473" t="s">
        <v>3191</v>
      </c>
      <c r="AP473">
        <v>0.107282175495061</v>
      </c>
      <c r="AQ473">
        <f>(Table2[[#This Row],[Sharpe Ratio]]-AVERAGE(Table2[Sharpe Ratio]))/_xlfn.STDEV.P(Table2[Sharpe Ratio])</f>
        <v>0.49509797539483968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441</v>
      </c>
      <c r="AT473">
        <f>_xlfn.RANK.AVG(Table2[[#This Row],[6M Return vs Nifty Z-Score]],Table2[6M Return vs Nifty Z-Score])</f>
        <v>677</v>
      </c>
      <c r="AU473">
        <f>_xlfn.RANK.AVG(Table2[[#This Row],[Sharpe Ratio Z-Score]],Table2[Sharpe Ratio Z-Score])</f>
        <v>214</v>
      </c>
      <c r="AV473">
        <f>(Table2[[#This Row],[Rank 1Y]]+Table2[[#This Row],[Rank 6M]]+Table2[[#This Row],[Rank Sharpe]])/3</f>
        <v>444</v>
      </c>
    </row>
    <row r="474" spans="1:48" x14ac:dyDescent="0.3">
      <c r="A474" t="s">
        <v>1323</v>
      </c>
      <c r="B474" t="s">
        <v>1324</v>
      </c>
      <c r="C474" t="s">
        <v>3148</v>
      </c>
      <c r="D474" t="s">
        <v>260</v>
      </c>
      <c r="E474">
        <v>8595.8598500000007</v>
      </c>
      <c r="F474">
        <v>643.75</v>
      </c>
      <c r="G474">
        <v>-23.200164817651899</v>
      </c>
      <c r="H474">
        <f>(Table2[[#This Row],[1Y Return vs Nifty]]-AVERAGE(Table2[1Y Return vs Nifty]))/_xlfn.STDEV.P(Table2[1Y Return vs Nifty])</f>
        <v>-0.84760041754790949</v>
      </c>
      <c r="I474">
        <v>-11.474127874822599</v>
      </c>
      <c r="J474">
        <f>(Table2[[#This Row],[1M Return vs Nifty]]-AVERAGE(Table2[1M Return vs Nifty]))/_xlfn.STDEV.P(Table2[1M Return vs Nifty])</f>
        <v>-1.4734989697735068</v>
      </c>
      <c r="K474">
        <v>1.87318914589506</v>
      </c>
      <c r="L474">
        <f>(Table2[[#This Row],[6M Return vs Nifty]]-AVERAGE(Table2[6M Return vs Nifty]))/_xlfn.STDEV.P(Table2[6M Return vs Nifty])</f>
        <v>-0.13665048347961431</v>
      </c>
      <c r="M474">
        <v>-2.5783692507971199</v>
      </c>
      <c r="N474">
        <f>(Table2[[#This Row],[1W Return vs Nifty]]-AVERAGE(Table2[1W Return vs Nifty]))/_xlfn.STDEV.P(Table2[1W Return vs Nifty])</f>
        <v>-0.54363748622944874</v>
      </c>
      <c r="O474">
        <v>677.68</v>
      </c>
      <c r="P474">
        <v>684.56788945391997</v>
      </c>
      <c r="Q474">
        <v>644.94114081766395</v>
      </c>
      <c r="R474">
        <v>30.500412369349</v>
      </c>
      <c r="S474" s="1">
        <f>(Table2[[#This Row],[Close Price]]-Table2[[#This Row],[20D EMA]])/Table2[[#This Row],[20D EMA]]</f>
        <v>-5.0067878644788032E-2</v>
      </c>
      <c r="T474" s="1">
        <f>(Table2[[#This Row],[Close Price]]-Table2[[#This Row],[50D EMA]])/Table2[[#This Row],[50D EMA]]</f>
        <v>-5.9625772816309597E-2</v>
      </c>
      <c r="U474" s="1">
        <f>(Table2[[#This Row],[Close Price]]-Table2[[#This Row],[200D EMA]])/Table2[[#This Row],[200D EMA]]</f>
        <v>-1.8468984877500719E-3</v>
      </c>
      <c r="V474">
        <v>0.30883623530507798</v>
      </c>
      <c r="W474">
        <v>636.6</v>
      </c>
      <c r="X474">
        <v>652</v>
      </c>
      <c r="Y474">
        <v>636.6</v>
      </c>
      <c r="Z474">
        <v>652</v>
      </c>
      <c r="AA474">
        <v>636.6</v>
      </c>
      <c r="AB474">
        <v>704.25</v>
      </c>
      <c r="AC474" s="1">
        <f>(Table2[[#This Row],[Close Price]]/Table2[[#This Row],[Day Low]])-1</f>
        <v>1.1231542569902553E-2</v>
      </c>
      <c r="AD474" s="1">
        <f>(Table2[[#This Row],[Day High]]/Table2[[#This Row],[Close Price]])-1</f>
        <v>1.2815533980582439E-2</v>
      </c>
      <c r="AE474" s="1">
        <f>(Table2[[#This Row],[Close Price]]/Table2[[#This Row],[Current Week Low]])-1</f>
        <v>1.1231542569902553E-2</v>
      </c>
      <c r="AF474" s="1">
        <f>(Table2[[#This Row],[Current Week High]]/Table2[[#This Row],[Close Price]])-1</f>
        <v>1.2815533980582439E-2</v>
      </c>
      <c r="AG474" s="1">
        <f>(Table2[[#This Row],[Close Price]]/Table2[[#This Row],[Current Month Low]])-1</f>
        <v>1.1231542569902553E-2</v>
      </c>
      <c r="AH474" s="1">
        <f>(Table2[[#This Row],[Current Month High]]/Table2[[#This Row],[Close Price]])-1</f>
        <v>9.3980582524271883E-2</v>
      </c>
      <c r="AI474">
        <v>32.815533980582501</v>
      </c>
      <c r="AJ474">
        <v>16.705946337926001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0.01</v>
      </c>
      <c r="AM474" t="s">
        <v>3192</v>
      </c>
      <c r="AN474">
        <v>-4.88</v>
      </c>
      <c r="AO474" t="s">
        <v>3191</v>
      </c>
      <c r="AP474">
        <v>5.4376333350409999E-2</v>
      </c>
      <c r="AQ474">
        <f>(Table2[[#This Row],[Sharpe Ratio]]-AVERAGE(Table2[Sharpe Ratio]))/_xlfn.STDEV.P(Table2[Sharpe Ratio])</f>
        <v>-0.12181660238862478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607</v>
      </c>
      <c r="AT474">
        <f>_xlfn.RANK.AVG(Table2[[#This Row],[6M Return vs Nifty Z-Score]],Table2[6M Return vs Nifty Z-Score])</f>
        <v>366</v>
      </c>
      <c r="AU474">
        <f>_xlfn.RANK.AVG(Table2[[#This Row],[Sharpe Ratio Z-Score]],Table2[Sharpe Ratio Z-Score])</f>
        <v>363</v>
      </c>
      <c r="AV474">
        <f>(Table2[[#This Row],[Rank 1Y]]+Table2[[#This Row],[Rank 6M]]+Table2[[#This Row],[Rank Sharpe]])/3</f>
        <v>445.33333333333331</v>
      </c>
    </row>
    <row r="475" spans="1:48" x14ac:dyDescent="0.3">
      <c r="A475" t="s">
        <v>1707</v>
      </c>
      <c r="B475" t="s">
        <v>1708</v>
      </c>
      <c r="C475" t="s">
        <v>3158</v>
      </c>
      <c r="D475" t="s">
        <v>1487</v>
      </c>
      <c r="E475">
        <v>4969.1174743649999</v>
      </c>
      <c r="F475">
        <v>878.35</v>
      </c>
      <c r="G475">
        <v>-18.064890258360599</v>
      </c>
      <c r="H475">
        <f>(Table2[[#This Row],[1Y Return vs Nifty]]-AVERAGE(Table2[1Y Return vs Nifty]))/_xlfn.STDEV.P(Table2[1Y Return vs Nifty])</f>
        <v>-0.76278686527856432</v>
      </c>
      <c r="I475">
        <v>4.61612530830274</v>
      </c>
      <c r="J475">
        <f>(Table2[[#This Row],[1M Return vs Nifty]]-AVERAGE(Table2[1M Return vs Nifty]))/_xlfn.STDEV.P(Table2[1M Return vs Nifty])</f>
        <v>0.36032838344444817</v>
      </c>
      <c r="K475">
        <v>-25.928454520288302</v>
      </c>
      <c r="L475">
        <f>(Table2[[#This Row],[6M Return vs Nifty]]-AVERAGE(Table2[6M Return vs Nifty]))/_xlfn.STDEV.P(Table2[6M Return vs Nifty])</f>
        <v>-1.0545367020005749</v>
      </c>
      <c r="M475">
        <v>-0.83615657413522004</v>
      </c>
      <c r="N475">
        <f>(Table2[[#This Row],[1W Return vs Nifty]]-AVERAGE(Table2[1W Return vs Nifty]))/_xlfn.STDEV.P(Table2[1W Return vs Nifty])</f>
        <v>-0.20994151777593761</v>
      </c>
      <c r="O475">
        <v>885.25</v>
      </c>
      <c r="P475">
        <v>874.79899185294698</v>
      </c>
      <c r="Q475">
        <v>857.87656204079997</v>
      </c>
      <c r="R475">
        <v>43.387649581081398</v>
      </c>
      <c r="S475" s="1">
        <f>(Table2[[#This Row],[Close Price]]-Table2[[#This Row],[20D EMA]])/Table2[[#This Row],[20D EMA]]</f>
        <v>-7.7944083592205336E-3</v>
      </c>
      <c r="T475" s="1">
        <f>(Table2[[#This Row],[Close Price]]-Table2[[#This Row],[50D EMA]])/Table2[[#This Row],[50D EMA]]</f>
        <v>4.0592275255501905E-3</v>
      </c>
      <c r="U475" s="1">
        <f>(Table2[[#This Row],[Close Price]]-Table2[[#This Row],[200D EMA]])/Table2[[#This Row],[200D EMA]]</f>
        <v>2.3865249227110082E-2</v>
      </c>
      <c r="V475">
        <v>0.96958805686340699</v>
      </c>
      <c r="W475">
        <v>870.05</v>
      </c>
      <c r="X475">
        <v>891.1</v>
      </c>
      <c r="Y475">
        <v>870.05</v>
      </c>
      <c r="Z475">
        <v>891.1</v>
      </c>
      <c r="AA475">
        <v>799</v>
      </c>
      <c r="AB475">
        <v>923.35</v>
      </c>
      <c r="AC475" s="1">
        <f>(Table2[[#This Row],[Close Price]]/Table2[[#This Row],[Day Low]])-1</f>
        <v>9.5396816274928575E-3</v>
      </c>
      <c r="AD475" s="1">
        <f>(Table2[[#This Row],[Day High]]/Table2[[#This Row],[Close Price]])-1</f>
        <v>1.451585358911589E-2</v>
      </c>
      <c r="AE475" s="1">
        <f>(Table2[[#This Row],[Close Price]]/Table2[[#This Row],[Current Week Low]])-1</f>
        <v>9.5396816274928575E-3</v>
      </c>
      <c r="AF475" s="1">
        <f>(Table2[[#This Row],[Current Week High]]/Table2[[#This Row],[Close Price]])-1</f>
        <v>1.451585358911589E-2</v>
      </c>
      <c r="AG475" s="1">
        <f>(Table2[[#This Row],[Close Price]]/Table2[[#This Row],[Current Month Low]])-1</f>
        <v>9.9311639549436892E-2</v>
      </c>
      <c r="AH475" s="1">
        <f>(Table2[[#This Row],[Current Month High]]/Table2[[#This Row],[Close Price]])-1</f>
        <v>5.1232424432174017E-2</v>
      </c>
      <c r="AI475">
        <v>25.906529287869301</v>
      </c>
      <c r="AJ475">
        <v>14.0640218167651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3192</v>
      </c>
      <c r="AN475">
        <v>-0.39</v>
      </c>
      <c r="AO475" t="s">
        <v>3191</v>
      </c>
      <c r="AP475">
        <v>0.15920315731007101</v>
      </c>
      <c r="AQ475">
        <f>(Table2[[#This Row],[Sharpe Ratio]]-AVERAGE(Table2[Sharpe Ratio]))/_xlfn.STDEV.P(Table2[Sharpe Ratio])</f>
        <v>1.1005284775109143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-0.56640822409971436</v>
      </c>
      <c r="AS475">
        <f>_xlfn.RANK.AVG(Table2[[#This Row],[1Y Return vs Nifty Z-Score]],Table2[1Y Return vs Nifty Z-Score])</f>
        <v>580</v>
      </c>
      <c r="AT475">
        <f>_xlfn.RANK.AVG(Table2[[#This Row],[6M Return vs Nifty Z-Score]],Table2[6M Return vs Nifty Z-Score])</f>
        <v>658</v>
      </c>
      <c r="AU475">
        <f>_xlfn.RANK.AVG(Table2[[#This Row],[Sharpe Ratio Z-Score]],Table2[Sharpe Ratio Z-Score])</f>
        <v>100</v>
      </c>
      <c r="AV475">
        <f>(Table2[[#This Row],[Rank 1Y]]+Table2[[#This Row],[Rank 6M]]+Table2[[#This Row],[Rank Sharpe]])/3</f>
        <v>446</v>
      </c>
    </row>
    <row r="476" spans="1:48" x14ac:dyDescent="0.3">
      <c r="A476" t="s">
        <v>531</v>
      </c>
      <c r="B476" t="s">
        <v>532</v>
      </c>
      <c r="C476" t="s">
        <v>3146</v>
      </c>
      <c r="D476" t="s">
        <v>54</v>
      </c>
      <c r="E476">
        <v>39364.556545963998</v>
      </c>
      <c r="F476">
        <v>157.82</v>
      </c>
      <c r="G476">
        <v>-7.6957843679008802</v>
      </c>
      <c r="H476">
        <f>(Table2[[#This Row],[1Y Return vs Nifty]]-AVERAGE(Table2[1Y Return vs Nifty]))/_xlfn.STDEV.P(Table2[1Y Return vs Nifty])</f>
        <v>-0.59153200942364204</v>
      </c>
      <c r="I476">
        <v>-4.98952489150233</v>
      </c>
      <c r="J476">
        <f>(Table2[[#This Row],[1M Return vs Nifty]]-AVERAGE(Table2[1M Return vs Nifty]))/_xlfn.STDEV.P(Table2[1M Return vs Nifty])</f>
        <v>-0.7344402246915569</v>
      </c>
      <c r="K476">
        <v>-15.515084254859101</v>
      </c>
      <c r="L476">
        <f>(Table2[[#This Row],[6M Return vs Nifty]]-AVERAGE(Table2[6M Return vs Nifty]))/_xlfn.STDEV.P(Table2[6M Return vs Nifty])</f>
        <v>-0.71073368194317876</v>
      </c>
      <c r="M476">
        <v>2.5459498191123302</v>
      </c>
      <c r="N476">
        <f>(Table2[[#This Row],[1W Return vs Nifty]]-AVERAGE(Table2[1W Return vs Nifty]))/_xlfn.STDEV.P(Table2[1W Return vs Nifty])</f>
        <v>0.43785268291255403</v>
      </c>
      <c r="O476">
        <v>170.41</v>
      </c>
      <c r="P476">
        <v>172.50362840918299</v>
      </c>
      <c r="Q476">
        <v>164.895949081981</v>
      </c>
      <c r="R476">
        <v>22.802631619668499</v>
      </c>
      <c r="S476" s="1">
        <f>(Table2[[#This Row],[Close Price]]-Table2[[#This Row],[20D EMA]])/Table2[[#This Row],[20D EMA]]</f>
        <v>-7.3880640807464371E-2</v>
      </c>
      <c r="T476" s="1">
        <f>(Table2[[#This Row],[Close Price]]-Table2[[#This Row],[50D EMA]])/Table2[[#This Row],[50D EMA]]</f>
        <v>-8.5120693081035148E-2</v>
      </c>
      <c r="U476" s="1">
        <f>(Table2[[#This Row],[Close Price]]-Table2[[#This Row],[200D EMA]])/Table2[[#This Row],[200D EMA]]</f>
        <v>-4.29116004448543E-2</v>
      </c>
      <c r="V476">
        <v>1.32507627037016</v>
      </c>
      <c r="W476">
        <v>156.69999999999999</v>
      </c>
      <c r="X476">
        <v>168.89</v>
      </c>
      <c r="Y476">
        <v>156.69999999999999</v>
      </c>
      <c r="Z476">
        <v>168.89</v>
      </c>
      <c r="AA476">
        <v>156.69999999999999</v>
      </c>
      <c r="AB476">
        <v>189.45</v>
      </c>
      <c r="AC476" s="1">
        <f>(Table2[[#This Row],[Close Price]]/Table2[[#This Row],[Day Low]])-1</f>
        <v>7.1474154435227089E-3</v>
      </c>
      <c r="AD476" s="1">
        <f>(Table2[[#This Row],[Day High]]/Table2[[#This Row],[Close Price]])-1</f>
        <v>7.0143201115194564E-2</v>
      </c>
      <c r="AE476" s="1">
        <f>(Table2[[#This Row],[Close Price]]/Table2[[#This Row],[Current Week Low]])-1</f>
        <v>7.1474154435227089E-3</v>
      </c>
      <c r="AF476" s="1">
        <f>(Table2[[#This Row],[Current Week High]]/Table2[[#This Row],[Close Price]])-1</f>
        <v>7.0143201115194564E-2</v>
      </c>
      <c r="AG476" s="1">
        <f>(Table2[[#This Row],[Close Price]]/Table2[[#This Row],[Current Month Low]])-1</f>
        <v>7.1474154435227089E-3</v>
      </c>
      <c r="AH476" s="1">
        <f>(Table2[[#This Row],[Current Month High]]/Table2[[#This Row],[Close Price]])-1</f>
        <v>0.20041819794702831</v>
      </c>
      <c r="AI476">
        <v>23.083259409453799</v>
      </c>
      <c r="AJ476">
        <v>24.660347551342799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-0.13</v>
      </c>
      <c r="AM476" t="s">
        <v>3191</v>
      </c>
      <c r="AN476">
        <v>-12.92</v>
      </c>
      <c r="AO476" t="s">
        <v>3191</v>
      </c>
      <c r="AP476">
        <v>9.1700586308818999E-2</v>
      </c>
      <c r="AQ476">
        <f>(Table2[[#This Row],[Sharpe Ratio]]-AVERAGE(Table2[Sharpe Ratio]))/_xlfn.STDEV.P(Table2[Sharpe Ratio])</f>
        <v>0.31340708598901357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520</v>
      </c>
      <c r="AT476">
        <f>_xlfn.RANK.AVG(Table2[[#This Row],[6M Return vs Nifty Z-Score]],Table2[6M Return vs Nifty Z-Score])</f>
        <v>556</v>
      </c>
      <c r="AU476">
        <f>_xlfn.RANK.AVG(Table2[[#This Row],[Sharpe Ratio Z-Score]],Table2[Sharpe Ratio Z-Score])</f>
        <v>263</v>
      </c>
      <c r="AV476">
        <f>(Table2[[#This Row],[Rank 1Y]]+Table2[[#This Row],[Rank 6M]]+Table2[[#This Row],[Rank Sharpe]])/3</f>
        <v>446.33333333333331</v>
      </c>
    </row>
    <row r="477" spans="1:48" x14ac:dyDescent="0.3">
      <c r="A477" t="s">
        <v>70</v>
      </c>
      <c r="B477" t="s">
        <v>71</v>
      </c>
      <c r="C477" t="s">
        <v>3153</v>
      </c>
      <c r="D477" t="s">
        <v>72</v>
      </c>
      <c r="E477">
        <v>339057.90185468498</v>
      </c>
      <c r="F477">
        <v>2937.65</v>
      </c>
      <c r="G477">
        <v>0.44014151216706299</v>
      </c>
      <c r="H477">
        <f>(Table2[[#This Row],[1Y Return vs Nifty]]-AVERAGE(Table2[1Y Return vs Nifty]))/_xlfn.STDEV.P(Table2[1Y Return vs Nifty])</f>
        <v>-0.45716007528037977</v>
      </c>
      <c r="I477">
        <v>3.1880075268599199</v>
      </c>
      <c r="J477">
        <f>(Table2[[#This Row],[1M Return vs Nifty]]-AVERAGE(Table2[1M Return vs Nifty]))/_xlfn.STDEV.P(Table2[1M Return vs Nifty])</f>
        <v>0.19756391843445195</v>
      </c>
      <c r="K477">
        <v>-15.9970611157447</v>
      </c>
      <c r="L477">
        <f>(Table2[[#This Row],[6M Return vs Nifty]]-AVERAGE(Table2[6M Return vs Nifty]))/_xlfn.STDEV.P(Table2[6M Return vs Nifty])</f>
        <v>-0.72664640723254714</v>
      </c>
      <c r="M477">
        <v>-3.0739047579472598</v>
      </c>
      <c r="N477">
        <f>(Table2[[#This Row],[1W Return vs Nifty]]-AVERAGE(Table2[1W Return vs Nifty]))/_xlfn.STDEV.P(Table2[1W Return vs Nifty])</f>
        <v>-0.63855023894709972</v>
      </c>
      <c r="O477">
        <v>3066.86</v>
      </c>
      <c r="P477">
        <v>3071.4768172809399</v>
      </c>
      <c r="Q477">
        <v>3016.8942641366002</v>
      </c>
      <c r="R477">
        <v>25.335226671099502</v>
      </c>
      <c r="S477" s="1">
        <f>(Table2[[#This Row],[Close Price]]-Table2[[#This Row],[20D EMA]])/Table2[[#This Row],[20D EMA]]</f>
        <v>-4.2131039564897006E-2</v>
      </c>
      <c r="T477" s="1">
        <f>(Table2[[#This Row],[Close Price]]-Table2[[#This Row],[50D EMA]])/Table2[[#This Row],[50D EMA]]</f>
        <v>-4.3570837496801157E-2</v>
      </c>
      <c r="U477" s="1">
        <f>(Table2[[#This Row],[Close Price]]-Table2[[#This Row],[200D EMA]])/Table2[[#This Row],[200D EMA]]</f>
        <v>-2.626683509548814E-2</v>
      </c>
      <c r="V477">
        <v>0.80658356672468301</v>
      </c>
      <c r="W477">
        <v>2916.95</v>
      </c>
      <c r="X477">
        <v>3014.95</v>
      </c>
      <c r="Y477">
        <v>2916.95</v>
      </c>
      <c r="Z477">
        <v>3014.95</v>
      </c>
      <c r="AA477">
        <v>2916.95</v>
      </c>
      <c r="AB477">
        <v>3211</v>
      </c>
      <c r="AC477" s="1">
        <f>(Table2[[#This Row],[Close Price]]/Table2[[#This Row],[Day Low]])-1</f>
        <v>7.0964534873756424E-3</v>
      </c>
      <c r="AD477" s="1">
        <f>(Table2[[#This Row],[Day High]]/Table2[[#This Row],[Close Price]])-1</f>
        <v>2.6313549946385573E-2</v>
      </c>
      <c r="AE477" s="1">
        <f>(Table2[[#This Row],[Close Price]]/Table2[[#This Row],[Current Week Low]])-1</f>
        <v>7.0964534873756424E-3</v>
      </c>
      <c r="AF477" s="1">
        <f>(Table2[[#This Row],[Current Week High]]/Table2[[#This Row],[Close Price]])-1</f>
        <v>2.6313549946385573E-2</v>
      </c>
      <c r="AG477" s="1">
        <f>(Table2[[#This Row],[Close Price]]/Table2[[#This Row],[Current Month Low]])-1</f>
        <v>7.0964534873756424E-3</v>
      </c>
      <c r="AH477" s="1">
        <f>(Table2[[#This Row],[Current Month High]]/Table2[[#This Row],[Close Price]])-1</f>
        <v>9.3050567630589054E-2</v>
      </c>
      <c r="AI477">
        <v>27.4454070430446</v>
      </c>
      <c r="AJ477">
        <v>37.145191409897201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</v>
      </c>
      <c r="AM477" t="s">
        <v>3191</v>
      </c>
      <c r="AN477">
        <v>-5.72</v>
      </c>
      <c r="AO477" t="s">
        <v>3191</v>
      </c>
      <c r="AP477">
        <v>7.7881582978436004E-2</v>
      </c>
      <c r="AQ477">
        <f>(Table2[[#This Row],[Sharpe Ratio]]-AVERAGE(Table2[Sharpe Ratio]))/_xlfn.STDEV.P(Table2[Sharpe Ratio])</f>
        <v>0.15226902903033718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466</v>
      </c>
      <c r="AT477">
        <f>_xlfn.RANK.AVG(Table2[[#This Row],[6M Return vs Nifty Z-Score]],Table2[6M Return vs Nifty Z-Score])</f>
        <v>566</v>
      </c>
      <c r="AU477">
        <f>_xlfn.RANK.AVG(Table2[[#This Row],[Sharpe Ratio Z-Score]],Table2[Sharpe Ratio Z-Score])</f>
        <v>309</v>
      </c>
      <c r="AV477">
        <f>(Table2[[#This Row],[Rank 1Y]]+Table2[[#This Row],[Rank 6M]]+Table2[[#This Row],[Rank Sharpe]])/3</f>
        <v>447</v>
      </c>
    </row>
    <row r="478" spans="1:48" x14ac:dyDescent="0.3">
      <c r="A478" t="s">
        <v>401</v>
      </c>
      <c r="B478" t="s">
        <v>402</v>
      </c>
      <c r="C478" t="s">
        <v>3152</v>
      </c>
      <c r="D478" t="s">
        <v>403</v>
      </c>
      <c r="E478">
        <v>57406.506156449999</v>
      </c>
      <c r="F478">
        <v>2969.55</v>
      </c>
      <c r="G478">
        <v>-11.118982013985899</v>
      </c>
      <c r="H478">
        <f>(Table2[[#This Row],[1Y Return vs Nifty]]-AVERAGE(Table2[1Y Return vs Nifty]))/_xlfn.STDEV.P(Table2[1Y Return vs Nifty])</f>
        <v>-0.64806911355164398</v>
      </c>
      <c r="I478">
        <v>0.80400037439933103</v>
      </c>
      <c r="J478">
        <f>(Table2[[#This Row],[1M Return vs Nifty]]-AVERAGE(Table2[1M Return vs Nifty]))/_xlfn.STDEV.P(Table2[1M Return vs Nifty])</f>
        <v>-7.4144517516976288E-2</v>
      </c>
      <c r="K478">
        <v>13.5440155180211</v>
      </c>
      <c r="L478">
        <f>(Table2[[#This Row],[6M Return vs Nifty]]-AVERAGE(Table2[6M Return vs Nifty]))/_xlfn.STDEV.P(Table2[6M Return vs Nifty])</f>
        <v>0.248668126252646</v>
      </c>
      <c r="M478">
        <v>-0.262960989762624</v>
      </c>
      <c r="N478">
        <f>(Table2[[#This Row],[1W Return vs Nifty]]-AVERAGE(Table2[1W Return vs Nifty]))/_xlfn.STDEV.P(Table2[1W Return vs Nifty])</f>
        <v>-0.10015408584944563</v>
      </c>
      <c r="O478">
        <v>3002</v>
      </c>
      <c r="P478">
        <v>3007.1312138011899</v>
      </c>
      <c r="Q478">
        <v>2830.9009351657901</v>
      </c>
      <c r="R478">
        <v>44.6001313570574</v>
      </c>
      <c r="S478" s="1">
        <f>(Table2[[#This Row],[Close Price]]-Table2[[#This Row],[20D EMA]])/Table2[[#This Row],[20D EMA]]</f>
        <v>-1.08094603597601E-2</v>
      </c>
      <c r="T478" s="1">
        <f>(Table2[[#This Row],[Close Price]]-Table2[[#This Row],[50D EMA]])/Table2[[#This Row],[50D EMA]]</f>
        <v>-1.2497364141847631E-2</v>
      </c>
      <c r="U478" s="1">
        <f>(Table2[[#This Row],[Close Price]]-Table2[[#This Row],[200D EMA]])/Table2[[#This Row],[200D EMA]]</f>
        <v>4.8977010502873779E-2</v>
      </c>
      <c r="V478">
        <v>0.82790404158514397</v>
      </c>
      <c r="W478">
        <v>2961.75</v>
      </c>
      <c r="X478">
        <v>3024.8</v>
      </c>
      <c r="Y478">
        <v>2961.75</v>
      </c>
      <c r="Z478">
        <v>3024.8</v>
      </c>
      <c r="AA478">
        <v>2779</v>
      </c>
      <c r="AB478">
        <v>3105.45</v>
      </c>
      <c r="AC478" s="1">
        <f>(Table2[[#This Row],[Close Price]]/Table2[[#This Row],[Day Low]])-1</f>
        <v>2.6335781210433673E-3</v>
      </c>
      <c r="AD478" s="1">
        <f>(Table2[[#This Row],[Day High]]/Table2[[#This Row],[Close Price]])-1</f>
        <v>1.8605512619757292E-2</v>
      </c>
      <c r="AE478" s="1">
        <f>(Table2[[#This Row],[Close Price]]/Table2[[#This Row],[Current Week Low]])-1</f>
        <v>2.6335781210433673E-3</v>
      </c>
      <c r="AF478" s="1">
        <f>(Table2[[#This Row],[Current Week High]]/Table2[[#This Row],[Close Price]])-1</f>
        <v>1.8605512619757292E-2</v>
      </c>
      <c r="AG478" s="1">
        <f>(Table2[[#This Row],[Close Price]]/Table2[[#This Row],[Current Month Low]])-1</f>
        <v>6.856783015473189E-2</v>
      </c>
      <c r="AH478" s="1">
        <f>(Table2[[#This Row],[Current Month High]]/Table2[[#This Row],[Close Price]])-1</f>
        <v>4.5764509774208095E-2</v>
      </c>
      <c r="AI478">
        <v>13.6535838763449</v>
      </c>
      <c r="AJ478">
        <v>35.361017412708499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-7.0000000000000007E-2</v>
      </c>
      <c r="AM478" t="s">
        <v>3191</v>
      </c>
      <c r="AN478">
        <v>0.16</v>
      </c>
      <c r="AO478" t="s">
        <v>3192</v>
      </c>
      <c r="AP478">
        <v>-1.585544463869E-3</v>
      </c>
      <c r="AQ478">
        <f>(Table2[[#This Row],[Sharpe Ratio]]-AVERAGE(Table2[Sharpe Ratio]))/_xlfn.STDEV.P(Table2[Sharpe Ratio])</f>
        <v>-0.77436643099495839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537</v>
      </c>
      <c r="AT478">
        <f>_xlfn.RANK.AVG(Table2[[#This Row],[6M Return vs Nifty Z-Score]],Table2[6M Return vs Nifty Z-Score])</f>
        <v>233</v>
      </c>
      <c r="AU478">
        <f>_xlfn.RANK.AVG(Table2[[#This Row],[Sharpe Ratio Z-Score]],Table2[Sharpe Ratio Z-Score])</f>
        <v>572</v>
      </c>
      <c r="AV478">
        <f>(Table2[[#This Row],[Rank 1Y]]+Table2[[#This Row],[Rank 6M]]+Table2[[#This Row],[Rank Sharpe]])/3</f>
        <v>447.33333333333331</v>
      </c>
    </row>
    <row r="479" spans="1:48" x14ac:dyDescent="0.3">
      <c r="A479" t="s">
        <v>686</v>
      </c>
      <c r="B479" t="s">
        <v>687</v>
      </c>
      <c r="C479" t="s">
        <v>3155</v>
      </c>
      <c r="D479" t="s">
        <v>268</v>
      </c>
      <c r="E479">
        <v>26228.32251039</v>
      </c>
      <c r="F479">
        <v>5305.3</v>
      </c>
      <c r="G479">
        <v>-21.186122362575599</v>
      </c>
      <c r="H479">
        <f>(Table2[[#This Row],[1Y Return vs Nifty]]-AVERAGE(Table2[1Y Return vs Nifty]))/_xlfn.STDEV.P(Table2[1Y Return vs Nifty])</f>
        <v>-0.81433674428875902</v>
      </c>
      <c r="I479">
        <v>3.02988383768793</v>
      </c>
      <c r="J479">
        <f>(Table2[[#This Row],[1M Return vs Nifty]]-AVERAGE(Table2[1M Return vs Nifty]))/_xlfn.STDEV.P(Table2[1M Return vs Nifty])</f>
        <v>0.1795423532611061</v>
      </c>
      <c r="K479">
        <v>4.1122373561578298</v>
      </c>
      <c r="L479">
        <f>(Table2[[#This Row],[6M Return vs Nifty]]-AVERAGE(Table2[6M Return vs Nifty]))/_xlfn.STDEV.P(Table2[6M Return vs Nifty])</f>
        <v>-6.2727102564403905E-2</v>
      </c>
      <c r="M479">
        <v>-0.387127792092408</v>
      </c>
      <c r="N479">
        <f>(Table2[[#This Row],[1W Return vs Nifty]]-AVERAGE(Table2[1W Return vs Nifty]))/_xlfn.STDEV.P(Table2[1W Return vs Nifty])</f>
        <v>-0.12393646437776683</v>
      </c>
      <c r="O479">
        <v>5363.35</v>
      </c>
      <c r="P479">
        <v>5407.1871572288501</v>
      </c>
      <c r="Q479">
        <v>5286.9611125152896</v>
      </c>
      <c r="R479">
        <v>40.598452419953901</v>
      </c>
      <c r="S479" s="1">
        <f>(Table2[[#This Row],[Close Price]]-Table2[[#This Row],[20D EMA]])/Table2[[#This Row],[20D EMA]]</f>
        <v>-1.0823459218585432E-2</v>
      </c>
      <c r="T479" s="1">
        <f>(Table2[[#This Row],[Close Price]]-Table2[[#This Row],[50D EMA]])/Table2[[#This Row],[50D EMA]]</f>
        <v>-1.8842913009333755E-2</v>
      </c>
      <c r="U479" s="1">
        <f>(Table2[[#This Row],[Close Price]]-Table2[[#This Row],[200D EMA]])/Table2[[#This Row],[200D EMA]]</f>
        <v>3.4687010353260861E-3</v>
      </c>
      <c r="V479">
        <v>0.95243021130611905</v>
      </c>
      <c r="W479">
        <v>5271.1</v>
      </c>
      <c r="X479">
        <v>5365</v>
      </c>
      <c r="Y479">
        <v>5271.1</v>
      </c>
      <c r="Z479">
        <v>5365</v>
      </c>
      <c r="AA479">
        <v>5074.1000000000004</v>
      </c>
      <c r="AB479">
        <v>5492.6</v>
      </c>
      <c r="AC479" s="1">
        <f>(Table2[[#This Row],[Close Price]]/Table2[[#This Row],[Day Low]])-1</f>
        <v>6.4882092921780821E-3</v>
      </c>
      <c r="AD479" s="1">
        <f>(Table2[[#This Row],[Day High]]/Table2[[#This Row],[Close Price]])-1</f>
        <v>1.125289804535079E-2</v>
      </c>
      <c r="AE479" s="1">
        <f>(Table2[[#This Row],[Close Price]]/Table2[[#This Row],[Current Week Low]])-1</f>
        <v>6.4882092921780821E-3</v>
      </c>
      <c r="AF479" s="1">
        <f>(Table2[[#This Row],[Current Week High]]/Table2[[#This Row],[Close Price]])-1</f>
        <v>1.125289804535079E-2</v>
      </c>
      <c r="AG479" s="1">
        <f>(Table2[[#This Row],[Close Price]]/Table2[[#This Row],[Current Month Low]])-1</f>
        <v>4.5564730691157074E-2</v>
      </c>
      <c r="AH479" s="1">
        <f>(Table2[[#This Row],[Current Month High]]/Table2[[#This Row],[Close Price]])-1</f>
        <v>3.5304318323186257E-2</v>
      </c>
      <c r="AI479">
        <v>38.540704578440398</v>
      </c>
      <c r="AJ479">
        <v>31.825071437445601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-0.02</v>
      </c>
      <c r="AM479" t="s">
        <v>3191</v>
      </c>
      <c r="AN479">
        <v>-2.4</v>
      </c>
      <c r="AO479" t="s">
        <v>3191</v>
      </c>
      <c r="AP479">
        <v>4.4185396736372E-2</v>
      </c>
      <c r="AQ479">
        <f>(Table2[[#This Row],[Sharpe Ratio]]-AVERAGE(Table2[Sharpe Ratio]))/_xlfn.STDEV.P(Table2[Sharpe Ratio])</f>
        <v>-0.24064917557171581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597</v>
      </c>
      <c r="AT479">
        <f>_xlfn.RANK.AVG(Table2[[#This Row],[6M Return vs Nifty Z-Score]],Table2[6M Return vs Nifty Z-Score])</f>
        <v>341</v>
      </c>
      <c r="AU479">
        <f>_xlfn.RANK.AVG(Table2[[#This Row],[Sharpe Ratio Z-Score]],Table2[Sharpe Ratio Z-Score])</f>
        <v>404</v>
      </c>
      <c r="AV479">
        <f>(Table2[[#This Row],[Rank 1Y]]+Table2[[#This Row],[Rank 6M]]+Table2[[#This Row],[Rank Sharpe]])/3</f>
        <v>447.33333333333331</v>
      </c>
    </row>
    <row r="480" spans="1:48" x14ac:dyDescent="0.3">
      <c r="A480" t="s">
        <v>1465</v>
      </c>
      <c r="B480" t="s">
        <v>1466</v>
      </c>
      <c r="C480" t="s">
        <v>3149</v>
      </c>
      <c r="D480" t="s">
        <v>48</v>
      </c>
      <c r="E480">
        <v>7091.67329591</v>
      </c>
      <c r="F480">
        <v>190.54</v>
      </c>
      <c r="G480">
        <v>-0.24261454404747601</v>
      </c>
      <c r="H480">
        <f>(Table2[[#This Row],[1Y Return vs Nifty]]-AVERAGE(Table2[1Y Return vs Nifty]))/_xlfn.STDEV.P(Table2[1Y Return vs Nifty])</f>
        <v>-0.46843638890146794</v>
      </c>
      <c r="I480">
        <v>2.29925380963904</v>
      </c>
      <c r="J480">
        <f>(Table2[[#This Row],[1M Return vs Nifty]]-AVERAGE(Table2[1M Return vs Nifty]))/_xlfn.STDEV.P(Table2[1M Return vs Nifty])</f>
        <v>9.6271486403422105E-2</v>
      </c>
      <c r="K480">
        <v>-20.000775557502301</v>
      </c>
      <c r="L480">
        <f>(Table2[[#This Row],[6M Return vs Nifty]]-AVERAGE(Table2[6M Return vs Nifty]))/_xlfn.STDEV.P(Table2[6M Return vs Nifty])</f>
        <v>-0.85883119289155796</v>
      </c>
      <c r="M480">
        <v>0.88990671357031104</v>
      </c>
      <c r="N480">
        <f>(Table2[[#This Row],[1W Return vs Nifty]]-AVERAGE(Table2[1W Return vs Nifty]))/_xlfn.STDEV.P(Table2[1W Return vs Nifty])</f>
        <v>0.12066126575249696</v>
      </c>
      <c r="O480">
        <v>190.2</v>
      </c>
      <c r="P480">
        <v>191.82180698112199</v>
      </c>
      <c r="Q480">
        <v>190.353876566959</v>
      </c>
      <c r="R480">
        <v>52.083326458803498</v>
      </c>
      <c r="S480" s="1">
        <f>(Table2[[#This Row],[Close Price]]-Table2[[#This Row],[20D EMA]])/Table2[[#This Row],[20D EMA]]</f>
        <v>1.7875920084122158E-3</v>
      </c>
      <c r="T480" s="1">
        <f>(Table2[[#This Row],[Close Price]]-Table2[[#This Row],[50D EMA]])/Table2[[#This Row],[50D EMA]]</f>
        <v>-6.6822797746251593E-3</v>
      </c>
      <c r="U480" s="1">
        <f>(Table2[[#This Row],[Close Price]]-Table2[[#This Row],[200D EMA]])/Table2[[#This Row],[200D EMA]]</f>
        <v>9.7777590032698436E-4</v>
      </c>
      <c r="V480">
        <v>0.67111869249812695</v>
      </c>
      <c r="W480">
        <v>186.05</v>
      </c>
      <c r="X480">
        <v>192</v>
      </c>
      <c r="Y480">
        <v>186.05</v>
      </c>
      <c r="Z480">
        <v>192</v>
      </c>
      <c r="AA480">
        <v>181.91</v>
      </c>
      <c r="AB480">
        <v>198.4</v>
      </c>
      <c r="AC480" s="1">
        <f>(Table2[[#This Row],[Close Price]]/Table2[[#This Row],[Day Low]])-1</f>
        <v>2.4133297500671835E-2</v>
      </c>
      <c r="AD480" s="1">
        <f>(Table2[[#This Row],[Day High]]/Table2[[#This Row],[Close Price]])-1</f>
        <v>7.6624330849166533E-3</v>
      </c>
      <c r="AE480" s="1">
        <f>(Table2[[#This Row],[Close Price]]/Table2[[#This Row],[Current Week Low]])-1</f>
        <v>2.4133297500671835E-2</v>
      </c>
      <c r="AF480" s="1">
        <f>(Table2[[#This Row],[Current Week High]]/Table2[[#This Row],[Close Price]])-1</f>
        <v>7.6624330849166533E-3</v>
      </c>
      <c r="AG480" s="1">
        <f>(Table2[[#This Row],[Close Price]]/Table2[[#This Row],[Current Month Low]])-1</f>
        <v>4.7441042273651757E-2</v>
      </c>
      <c r="AH480" s="1">
        <f>(Table2[[#This Row],[Current Month High]]/Table2[[#This Row],[Close Price]])-1</f>
        <v>4.1251180854413816E-2</v>
      </c>
      <c r="AI480">
        <v>30.838669045869601</v>
      </c>
      <c r="AJ480">
        <v>38.877551020408099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0.01</v>
      </c>
      <c r="AM480" t="s">
        <v>3192</v>
      </c>
      <c r="AN480">
        <v>0.17</v>
      </c>
      <c r="AO480" t="s">
        <v>3192</v>
      </c>
      <c r="AP480">
        <v>9.0728587031921007E-2</v>
      </c>
      <c r="AQ480">
        <f>(Table2[[#This Row],[Sharpe Ratio]]-AVERAGE(Table2[Sharpe Ratio]))/_xlfn.STDEV.P(Table2[Sharpe Ratio])</f>
        <v>0.30207297808701916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471</v>
      </c>
      <c r="AT480">
        <f>_xlfn.RANK.AVG(Table2[[#This Row],[6M Return vs Nifty Z-Score]],Table2[6M Return vs Nifty Z-Score])</f>
        <v>615</v>
      </c>
      <c r="AU480">
        <f>_xlfn.RANK.AVG(Table2[[#This Row],[Sharpe Ratio Z-Score]],Table2[Sharpe Ratio Z-Score])</f>
        <v>266</v>
      </c>
      <c r="AV480">
        <f>(Table2[[#This Row],[Rank 1Y]]+Table2[[#This Row],[Rank 6M]]+Table2[[#This Row],[Rank Sharpe]])/3</f>
        <v>450.66666666666669</v>
      </c>
    </row>
    <row r="481" spans="1:48" x14ac:dyDescent="0.3">
      <c r="A481" t="s">
        <v>1804</v>
      </c>
      <c r="B481" t="s">
        <v>1805</v>
      </c>
      <c r="C481" t="s">
        <v>3152</v>
      </c>
      <c r="D481" t="s">
        <v>188</v>
      </c>
      <c r="E481">
        <v>4350.4847836469999</v>
      </c>
      <c r="F481">
        <v>171.09</v>
      </c>
      <c r="G481">
        <v>3.5987450844691198</v>
      </c>
      <c r="H481">
        <f>(Table2[[#This Row],[1Y Return vs Nifty]]-AVERAGE(Table2[1Y Return vs Nifty]))/_xlfn.STDEV.P(Table2[1Y Return vs Nifty])</f>
        <v>-0.40499297377791371</v>
      </c>
      <c r="I481">
        <v>8.6802266367260792</v>
      </c>
      <c r="J481">
        <f>(Table2[[#This Row],[1M Return vs Nifty]]-AVERAGE(Table2[1M Return vs Nifty]))/_xlfn.STDEV.P(Table2[1M Return vs Nifty])</f>
        <v>0.82351936605299647</v>
      </c>
      <c r="K481">
        <v>-16.2592775651224</v>
      </c>
      <c r="L481">
        <f>(Table2[[#This Row],[6M Return vs Nifty]]-AVERAGE(Table2[6M Return vs Nifty]))/_xlfn.STDEV.P(Table2[6M Return vs Nifty])</f>
        <v>-0.73530362433967988</v>
      </c>
      <c r="M481">
        <v>7.8035637161250906E-2</v>
      </c>
      <c r="N481">
        <f>(Table2[[#This Row],[1W Return vs Nifty]]-AVERAGE(Table2[1W Return vs Nifty]))/_xlfn.STDEV.P(Table2[1W Return vs Nifty])</f>
        <v>-3.4841049625438512E-2</v>
      </c>
      <c r="O481">
        <v>174.08</v>
      </c>
      <c r="P481">
        <v>176.04201067917001</v>
      </c>
      <c r="Q481">
        <v>171.756434220274</v>
      </c>
      <c r="R481">
        <v>42.756039053950197</v>
      </c>
      <c r="S481" s="1">
        <f>(Table2[[#This Row],[Close Price]]-Table2[[#This Row],[20D EMA]])/Table2[[#This Row],[20D EMA]]</f>
        <v>-1.7176011029411815E-2</v>
      </c>
      <c r="T481" s="1">
        <f>(Table2[[#This Row],[Close Price]]-Table2[[#This Row],[50D EMA]])/Table2[[#This Row],[50D EMA]]</f>
        <v>-2.8129709834971473E-2</v>
      </c>
      <c r="U481" s="1">
        <f>(Table2[[#This Row],[Close Price]]-Table2[[#This Row],[200D EMA]])/Table2[[#This Row],[200D EMA]]</f>
        <v>-3.8801121093333304E-3</v>
      </c>
      <c r="V481">
        <v>0.62866530316358005</v>
      </c>
      <c r="W481">
        <v>170.25</v>
      </c>
      <c r="X481">
        <v>176.95</v>
      </c>
      <c r="Y481">
        <v>170.25</v>
      </c>
      <c r="Z481">
        <v>176.95</v>
      </c>
      <c r="AA481">
        <v>160.19999999999999</v>
      </c>
      <c r="AB481">
        <v>182.76</v>
      </c>
      <c r="AC481" s="1">
        <f>(Table2[[#This Row],[Close Price]]/Table2[[#This Row],[Day Low]])-1</f>
        <v>4.9339207048457734E-3</v>
      </c>
      <c r="AD481" s="1">
        <f>(Table2[[#This Row],[Day High]]/Table2[[#This Row],[Close Price]])-1</f>
        <v>3.4250979016891669E-2</v>
      </c>
      <c r="AE481" s="1">
        <f>(Table2[[#This Row],[Close Price]]/Table2[[#This Row],[Current Week Low]])-1</f>
        <v>4.9339207048457734E-3</v>
      </c>
      <c r="AF481" s="1">
        <f>(Table2[[#This Row],[Current Week High]]/Table2[[#This Row],[Close Price]])-1</f>
        <v>3.4250979016891669E-2</v>
      </c>
      <c r="AG481" s="1">
        <f>(Table2[[#This Row],[Close Price]]/Table2[[#This Row],[Current Month Low]])-1</f>
        <v>6.7977528089887773E-2</v>
      </c>
      <c r="AH481" s="1">
        <f>(Table2[[#This Row],[Current Month High]]/Table2[[#This Row],[Close Price]])-1</f>
        <v>6.8209714185516246E-2</v>
      </c>
      <c r="AI481">
        <v>31.918873107721002</v>
      </c>
      <c r="AJ481">
        <v>35.731852439508103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-0.11</v>
      </c>
      <c r="AM481" t="s">
        <v>3191</v>
      </c>
      <c r="AN481">
        <v>0.69</v>
      </c>
      <c r="AO481" t="s">
        <v>3192</v>
      </c>
      <c r="AP481">
        <v>6.0501118422494997E-2</v>
      </c>
      <c r="AQ481">
        <f>(Table2[[#This Row],[Sharpe Ratio]]-AVERAGE(Table2[Sharpe Ratio]))/_xlfn.STDEV.P(Table2[Sharpe Ratio])</f>
        <v>-5.0397850818070654E-2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437</v>
      </c>
      <c r="AT481">
        <f>_xlfn.RANK.AVG(Table2[[#This Row],[6M Return vs Nifty Z-Score]],Table2[6M Return vs Nifty Z-Score])</f>
        <v>574</v>
      </c>
      <c r="AU481">
        <f>_xlfn.RANK.AVG(Table2[[#This Row],[Sharpe Ratio Z-Score]],Table2[Sharpe Ratio Z-Score])</f>
        <v>343</v>
      </c>
      <c r="AV481">
        <f>(Table2[[#This Row],[Rank 1Y]]+Table2[[#This Row],[Rank 6M]]+Table2[[#This Row],[Rank Sharpe]])/3</f>
        <v>451.33333333333331</v>
      </c>
    </row>
    <row r="482" spans="1:48" x14ac:dyDescent="0.3">
      <c r="A482" t="s">
        <v>577</v>
      </c>
      <c r="B482" t="s">
        <v>578</v>
      </c>
      <c r="C482" t="s">
        <v>3146</v>
      </c>
      <c r="D482" t="s">
        <v>43</v>
      </c>
      <c r="E482">
        <v>34191.055999999997</v>
      </c>
      <c r="F482">
        <v>207.47</v>
      </c>
      <c r="G482">
        <v>22.938556480372601</v>
      </c>
      <c r="H482">
        <f>(Table2[[#This Row],[1Y Return vs Nifty]]-AVERAGE(Table2[1Y Return vs Nifty]))/_xlfn.STDEV.P(Table2[1Y Return vs Nifty])</f>
        <v>-8.5579067906421835E-2</v>
      </c>
      <c r="I482">
        <v>-7.1615984298205904</v>
      </c>
      <c r="J482">
        <f>(Table2[[#This Row],[1M Return vs Nifty]]-AVERAGE(Table2[1M Return vs Nifty]))/_xlfn.STDEV.P(Table2[1M Return vs Nifty])</f>
        <v>-0.98199430742944227</v>
      </c>
      <c r="K482">
        <v>-18.121958796628199</v>
      </c>
      <c r="L482">
        <f>(Table2[[#This Row],[6M Return vs Nifty]]-AVERAGE(Table2[6M Return vs Nifty]))/_xlfn.STDEV.P(Table2[6M Return vs Nifty])</f>
        <v>-0.79680104702539178</v>
      </c>
      <c r="M482">
        <v>0.66398267504382402</v>
      </c>
      <c r="N482">
        <f>(Table2[[#This Row],[1W Return vs Nifty]]-AVERAGE(Table2[1W Return vs Nifty]))/_xlfn.STDEV.P(Table2[1W Return vs Nifty])</f>
        <v>7.7388741196268582E-2</v>
      </c>
      <c r="O482">
        <v>219.4</v>
      </c>
      <c r="P482">
        <v>233.75865738792001</v>
      </c>
      <c r="Q482">
        <v>230.60554133291001</v>
      </c>
      <c r="R482">
        <v>31.7708301304773</v>
      </c>
      <c r="S482" s="1">
        <f>(Table2[[#This Row],[Close Price]]-Table2[[#This Row],[20D EMA]])/Table2[[#This Row],[20D EMA]]</f>
        <v>-5.4375569735642691E-2</v>
      </c>
      <c r="T482" s="1">
        <f>(Table2[[#This Row],[Close Price]]-Table2[[#This Row],[50D EMA]])/Table2[[#This Row],[50D EMA]]</f>
        <v>-0.11246067923933301</v>
      </c>
      <c r="U482" s="1">
        <f>(Table2[[#This Row],[Close Price]]-Table2[[#This Row],[200D EMA]])/Table2[[#This Row],[200D EMA]]</f>
        <v>-0.1003251751852344</v>
      </c>
      <c r="V482">
        <v>0.37572386612592901</v>
      </c>
      <c r="W482">
        <v>206.5</v>
      </c>
      <c r="X482">
        <v>215.59</v>
      </c>
      <c r="Y482">
        <v>206.5</v>
      </c>
      <c r="Z482">
        <v>215.59</v>
      </c>
      <c r="AA482">
        <v>202.01</v>
      </c>
      <c r="AB482">
        <v>234.2</v>
      </c>
      <c r="AC482" s="1">
        <f>(Table2[[#This Row],[Close Price]]/Table2[[#This Row],[Day Low]])-1</f>
        <v>4.6973365617433149E-3</v>
      </c>
      <c r="AD482" s="1">
        <f>(Table2[[#This Row],[Day High]]/Table2[[#This Row],[Close Price]])-1</f>
        <v>3.9138188653781381E-2</v>
      </c>
      <c r="AE482" s="1">
        <f>(Table2[[#This Row],[Close Price]]/Table2[[#This Row],[Current Week Low]])-1</f>
        <v>4.6973365617433149E-3</v>
      </c>
      <c r="AF482" s="1">
        <f>(Table2[[#This Row],[Current Week High]]/Table2[[#This Row],[Close Price]])-1</f>
        <v>3.9138188653781381E-2</v>
      </c>
      <c r="AG482" s="1">
        <f>(Table2[[#This Row],[Close Price]]/Table2[[#This Row],[Current Month Low]])-1</f>
        <v>2.7028364932429216E-2</v>
      </c>
      <c r="AH482" s="1">
        <f>(Table2[[#This Row],[Current Month High]]/Table2[[#This Row],[Close Price]])-1</f>
        <v>0.12883790427531694</v>
      </c>
      <c r="AI482">
        <v>56.504554875403599</v>
      </c>
      <c r="AJ482">
        <v>59.469638739431197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-0.27</v>
      </c>
      <c r="AM482" t="s">
        <v>3191</v>
      </c>
      <c r="AN482">
        <v>-8.1199999999999992</v>
      </c>
      <c r="AO482" t="s">
        <v>3191</v>
      </c>
      <c r="AP482">
        <v>2.9033426601816001E-2</v>
      </c>
      <c r="AQ482">
        <f>(Table2[[#This Row],[Sharpe Ratio]]-AVERAGE(Table2[Sharpe Ratio]))/_xlfn.STDEV.P(Table2[Sharpe Ratio])</f>
        <v>-0.41733044325837609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315</v>
      </c>
      <c r="AT482">
        <f>_xlfn.RANK.AVG(Table2[[#This Row],[6M Return vs Nifty Z-Score]],Table2[6M Return vs Nifty Z-Score])</f>
        <v>593</v>
      </c>
      <c r="AU482">
        <f>_xlfn.RANK.AVG(Table2[[#This Row],[Sharpe Ratio Z-Score]],Table2[Sharpe Ratio Z-Score])</f>
        <v>448</v>
      </c>
      <c r="AV482">
        <f>(Table2[[#This Row],[Rank 1Y]]+Table2[[#This Row],[Rank 6M]]+Table2[[#This Row],[Rank Sharpe]])/3</f>
        <v>452</v>
      </c>
    </row>
    <row r="483" spans="1:48" x14ac:dyDescent="0.3">
      <c r="A483" t="s">
        <v>1104</v>
      </c>
      <c r="B483" t="s">
        <v>1105</v>
      </c>
      <c r="C483" t="s">
        <v>3146</v>
      </c>
      <c r="D483" t="s">
        <v>592</v>
      </c>
      <c r="E483">
        <v>11443.931273124999</v>
      </c>
      <c r="F483">
        <v>859.45</v>
      </c>
      <c r="G483">
        <v>-10.055914519800201</v>
      </c>
      <c r="H483">
        <f>(Table2[[#This Row],[1Y Return vs Nifty]]-AVERAGE(Table2[1Y Return vs Nifty]))/_xlfn.STDEV.P(Table2[1Y Return vs Nifty])</f>
        <v>-0.63051162379273151</v>
      </c>
      <c r="I483">
        <v>2.68251048884582</v>
      </c>
      <c r="J483">
        <f>(Table2[[#This Row],[1M Return vs Nifty]]-AVERAGE(Table2[1M Return vs Nifty]))/_xlfn.STDEV.P(Table2[1M Return vs Nifty])</f>
        <v>0.1399517550501555</v>
      </c>
      <c r="K483">
        <v>2.2658169211807699</v>
      </c>
      <c r="L483">
        <f>(Table2[[#This Row],[6M Return vs Nifty]]-AVERAGE(Table2[6M Return vs Nifty]))/_xlfn.STDEV.P(Table2[6M Return vs Nifty])</f>
        <v>-0.12368766630698587</v>
      </c>
      <c r="M483">
        <v>-6.7447103293287902E-2</v>
      </c>
      <c r="N483">
        <f>(Table2[[#This Row],[1W Return vs Nifty]]-AVERAGE(Table2[1W Return vs Nifty]))/_xlfn.STDEV.P(Table2[1W Return vs Nifty])</f>
        <v>-6.2706191820514692E-2</v>
      </c>
      <c r="O483">
        <v>868.54</v>
      </c>
      <c r="P483">
        <v>863.52153083016299</v>
      </c>
      <c r="Q483">
        <v>817.30568580961506</v>
      </c>
      <c r="R483">
        <v>44.891619879039503</v>
      </c>
      <c r="S483" s="1">
        <f>(Table2[[#This Row],[Close Price]]-Table2[[#This Row],[20D EMA]])/Table2[[#This Row],[20D EMA]]</f>
        <v>-1.0465839224445527E-2</v>
      </c>
      <c r="T483" s="1">
        <f>(Table2[[#This Row],[Close Price]]-Table2[[#This Row],[50D EMA]])/Table2[[#This Row],[50D EMA]]</f>
        <v>-4.7150310499481096E-3</v>
      </c>
      <c r="U483" s="1">
        <f>(Table2[[#This Row],[Close Price]]-Table2[[#This Row],[200D EMA]])/Table2[[#This Row],[200D EMA]]</f>
        <v>5.1564934542988335E-2</v>
      </c>
      <c r="V483">
        <v>0.457605418838615</v>
      </c>
      <c r="W483">
        <v>848.25</v>
      </c>
      <c r="X483">
        <v>872.95</v>
      </c>
      <c r="Y483">
        <v>848.25</v>
      </c>
      <c r="Z483">
        <v>872.95</v>
      </c>
      <c r="AA483">
        <v>821</v>
      </c>
      <c r="AB483">
        <v>925.45</v>
      </c>
      <c r="AC483" s="1">
        <f>(Table2[[#This Row],[Close Price]]/Table2[[#This Row],[Day Low]])-1</f>
        <v>1.3203654582965019E-2</v>
      </c>
      <c r="AD483" s="1">
        <f>(Table2[[#This Row],[Day High]]/Table2[[#This Row],[Close Price]])-1</f>
        <v>1.57077200535225E-2</v>
      </c>
      <c r="AE483" s="1">
        <f>(Table2[[#This Row],[Close Price]]/Table2[[#This Row],[Current Week Low]])-1</f>
        <v>1.3203654582965019E-2</v>
      </c>
      <c r="AF483" s="1">
        <f>(Table2[[#This Row],[Current Week High]]/Table2[[#This Row],[Close Price]])-1</f>
        <v>1.57077200535225E-2</v>
      </c>
      <c r="AG483" s="1">
        <f>(Table2[[#This Row],[Close Price]]/Table2[[#This Row],[Current Month Low]])-1</f>
        <v>4.6833130328867378E-2</v>
      </c>
      <c r="AH483" s="1">
        <f>(Table2[[#This Row],[Current Month High]]/Table2[[#This Row],[Close Price]])-1</f>
        <v>7.6793298039443902E-2</v>
      </c>
      <c r="AI483">
        <v>10.739426377334301</v>
      </c>
      <c r="AJ483">
        <v>26.389705882352899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0.01</v>
      </c>
      <c r="AM483" t="s">
        <v>3192</v>
      </c>
      <c r="AN483">
        <v>-2.77</v>
      </c>
      <c r="AO483" t="s">
        <v>3191</v>
      </c>
      <c r="AP483">
        <v>2.3409373277985E-2</v>
      </c>
      <c r="AQ483">
        <f>(Table2[[#This Row],[Sharpe Ratio]]-AVERAGE(Table2[Sharpe Ratio]))/_xlfn.STDEV.P(Table2[Sharpe Ratio])</f>
        <v>-0.4829103554392784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-1.1598640823093551</v>
      </c>
      <c r="AS483">
        <f>_xlfn.RANK.AVG(Table2[[#This Row],[1Y Return vs Nifty Z-Score]],Table2[1Y Return vs Nifty Z-Score])</f>
        <v>531</v>
      </c>
      <c r="AT483">
        <f>_xlfn.RANK.AVG(Table2[[#This Row],[6M Return vs Nifty Z-Score]],Table2[6M Return vs Nifty Z-Score])</f>
        <v>359</v>
      </c>
      <c r="AU483">
        <f>_xlfn.RANK.AVG(Table2[[#This Row],[Sharpe Ratio Z-Score]],Table2[Sharpe Ratio Z-Score])</f>
        <v>466</v>
      </c>
      <c r="AV483">
        <f>(Table2[[#This Row],[Rank 1Y]]+Table2[[#This Row],[Rank 6M]]+Table2[[#This Row],[Rank Sharpe]])/3</f>
        <v>452</v>
      </c>
    </row>
    <row r="484" spans="1:48" x14ac:dyDescent="0.3">
      <c r="A484" t="s">
        <v>1261</v>
      </c>
      <c r="B484" t="s">
        <v>1262</v>
      </c>
      <c r="C484" t="s">
        <v>3159</v>
      </c>
      <c r="D484" t="s">
        <v>130</v>
      </c>
      <c r="E484">
        <v>9289.6066507319993</v>
      </c>
      <c r="F484">
        <v>172.52</v>
      </c>
      <c r="G484">
        <v>-6.6659425641482999</v>
      </c>
      <c r="H484">
        <f>(Table2[[#This Row],[1Y Return vs Nifty]]-AVERAGE(Table2[1Y Return vs Nifty]))/_xlfn.STDEV.P(Table2[1Y Return vs Nifty])</f>
        <v>-0.57452327101184819</v>
      </c>
      <c r="I484">
        <v>-5.3605666460760899</v>
      </c>
      <c r="J484">
        <f>(Table2[[#This Row],[1M Return vs Nifty]]-AVERAGE(Table2[1M Return vs Nifty]))/_xlfn.STDEV.P(Table2[1M Return vs Nifty])</f>
        <v>-0.7767283422854393</v>
      </c>
      <c r="K484">
        <v>-31.7077934068266</v>
      </c>
      <c r="L484">
        <f>(Table2[[#This Row],[6M Return vs Nifty]]-AVERAGE(Table2[6M Return vs Nifty]))/_xlfn.STDEV.P(Table2[6M Return vs Nifty])</f>
        <v>-1.2453446837088025</v>
      </c>
      <c r="M484">
        <v>-10.8399658657634</v>
      </c>
      <c r="N484">
        <f>(Table2[[#This Row],[1W Return vs Nifty]]-AVERAGE(Table2[1W Return vs Nifty]))/_xlfn.STDEV.P(Table2[1W Return vs Nifty])</f>
        <v>-2.1260283850751636</v>
      </c>
      <c r="O484">
        <v>185.3</v>
      </c>
      <c r="P484">
        <v>190.811937888963</v>
      </c>
      <c r="Q484">
        <v>195.383867537773</v>
      </c>
      <c r="R484">
        <v>33.974468015421799</v>
      </c>
      <c r="S484" s="1">
        <f>(Table2[[#This Row],[Close Price]]-Table2[[#This Row],[20D EMA]])/Table2[[#This Row],[20D EMA]]</f>
        <v>-6.8969239071775504E-2</v>
      </c>
      <c r="T484" s="1">
        <f>(Table2[[#This Row],[Close Price]]-Table2[[#This Row],[50D EMA]])/Table2[[#This Row],[50D EMA]]</f>
        <v>-9.5863697477918855E-2</v>
      </c>
      <c r="U484" s="1">
        <f>(Table2[[#This Row],[Close Price]]-Table2[[#This Row],[200D EMA]])/Table2[[#This Row],[200D EMA]]</f>
        <v>-0.11702024238696566</v>
      </c>
      <c r="V484">
        <v>1.3471406622893201</v>
      </c>
      <c r="W484">
        <v>172</v>
      </c>
      <c r="X484">
        <v>180.65</v>
      </c>
      <c r="Y484">
        <v>172</v>
      </c>
      <c r="Z484">
        <v>180.65</v>
      </c>
      <c r="AA484">
        <v>166</v>
      </c>
      <c r="AB484">
        <v>205.9</v>
      </c>
      <c r="AC484" s="1">
        <f>(Table2[[#This Row],[Close Price]]/Table2[[#This Row],[Day Low]])-1</f>
        <v>3.0232558139535737E-3</v>
      </c>
      <c r="AD484" s="1">
        <f>(Table2[[#This Row],[Day High]]/Table2[[#This Row],[Close Price]])-1</f>
        <v>4.7124971017852957E-2</v>
      </c>
      <c r="AE484" s="1">
        <f>(Table2[[#This Row],[Close Price]]/Table2[[#This Row],[Current Week Low]])-1</f>
        <v>3.0232558139535737E-3</v>
      </c>
      <c r="AF484" s="1">
        <f>(Table2[[#This Row],[Current Week High]]/Table2[[#This Row],[Close Price]])-1</f>
        <v>4.7124971017852957E-2</v>
      </c>
      <c r="AG484" s="1">
        <f>(Table2[[#This Row],[Close Price]]/Table2[[#This Row],[Current Month Low]])-1</f>
        <v>3.9277108433735108E-2</v>
      </c>
      <c r="AH484" s="1">
        <f>(Table2[[#This Row],[Current Month High]]/Table2[[#This Row],[Close Price]])-1</f>
        <v>0.19348481335497336</v>
      </c>
      <c r="AI484">
        <v>65.140273591467604</v>
      </c>
      <c r="AJ484">
        <v>27.274068609369198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-0.13</v>
      </c>
      <c r="AM484" t="s">
        <v>3191</v>
      </c>
      <c r="AN484">
        <v>-5.47</v>
      </c>
      <c r="AO484" t="s">
        <v>3191</v>
      </c>
      <c r="AP484">
        <v>0.13271651110496099</v>
      </c>
      <c r="AQ484">
        <f>(Table2[[#This Row],[Sharpe Ratio]]-AVERAGE(Table2[Sharpe Ratio]))/_xlfn.STDEV.P(Table2[Sharpe Ratio])</f>
        <v>0.79167793288013599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512</v>
      </c>
      <c r="AT484">
        <f>_xlfn.RANK.AVG(Table2[[#This Row],[6M Return vs Nifty Z-Score]],Table2[6M Return vs Nifty Z-Score])</f>
        <v>696</v>
      </c>
      <c r="AU484">
        <f>_xlfn.RANK.AVG(Table2[[#This Row],[Sharpe Ratio Z-Score]],Table2[Sharpe Ratio Z-Score])</f>
        <v>150</v>
      </c>
      <c r="AV484">
        <f>(Table2[[#This Row],[Rank 1Y]]+Table2[[#This Row],[Rank 6M]]+Table2[[#This Row],[Rank Sharpe]])/3</f>
        <v>452.66666666666669</v>
      </c>
    </row>
    <row r="485" spans="1:48" x14ac:dyDescent="0.3">
      <c r="A485" t="s">
        <v>2161</v>
      </c>
      <c r="B485" t="s">
        <v>2162</v>
      </c>
      <c r="C485" t="s">
        <v>3144</v>
      </c>
      <c r="D485" t="s">
        <v>69</v>
      </c>
      <c r="E485">
        <v>2784.3824498949998</v>
      </c>
      <c r="F485">
        <v>210.55</v>
      </c>
      <c r="G485">
        <v>2.8837253101183098</v>
      </c>
      <c r="H485">
        <f>(Table2[[#This Row],[1Y Return vs Nifty]]-AVERAGE(Table2[1Y Return vs Nifty]))/_xlfn.STDEV.P(Table2[1Y Return vs Nifty])</f>
        <v>-0.41680215093199507</v>
      </c>
      <c r="I485">
        <v>-6.30403185540316</v>
      </c>
      <c r="J485">
        <f>(Table2[[#This Row],[1M Return vs Nifty]]-AVERAGE(Table2[1M Return vs Nifty]))/_xlfn.STDEV.P(Table2[1M Return vs Nifty])</f>
        <v>-0.88425631515089931</v>
      </c>
      <c r="K485">
        <v>-6.0896901085551303</v>
      </c>
      <c r="L485">
        <f>(Table2[[#This Row],[6M Return vs Nifty]]-AVERAGE(Table2[6M Return vs Nifty]))/_xlfn.STDEV.P(Table2[6M Return vs Nifty])</f>
        <v>-0.39954922483340854</v>
      </c>
      <c r="M485">
        <v>7.7908192416141303E-2</v>
      </c>
      <c r="N485">
        <f>(Table2[[#This Row],[1W Return vs Nifty]]-AVERAGE(Table2[1W Return vs Nifty]))/_xlfn.STDEV.P(Table2[1W Return vs Nifty])</f>
        <v>-3.4865459847114283E-2</v>
      </c>
      <c r="O485">
        <v>226.02</v>
      </c>
      <c r="P485">
        <v>234.01413042721899</v>
      </c>
      <c r="Q485">
        <v>215.396907679816</v>
      </c>
      <c r="R485">
        <v>26.6856391324058</v>
      </c>
      <c r="S485" s="1">
        <f>(Table2[[#This Row],[Close Price]]-Table2[[#This Row],[20D EMA]])/Table2[[#This Row],[20D EMA]]</f>
        <v>-6.8445270330059274E-2</v>
      </c>
      <c r="T485" s="1">
        <f>(Table2[[#This Row],[Close Price]]-Table2[[#This Row],[50D EMA]])/Table2[[#This Row],[50D EMA]]</f>
        <v>-0.10026800682669282</v>
      </c>
      <c r="U485" s="1">
        <f>(Table2[[#This Row],[Close Price]]-Table2[[#This Row],[200D EMA]])/Table2[[#This Row],[200D EMA]]</f>
        <v>-2.2502215709711275E-2</v>
      </c>
      <c r="V485">
        <v>0.35367873167166303</v>
      </c>
      <c r="W485">
        <v>210</v>
      </c>
      <c r="X485">
        <v>216.95</v>
      </c>
      <c r="Y485">
        <v>210</v>
      </c>
      <c r="Z485">
        <v>216.95</v>
      </c>
      <c r="AA485">
        <v>210</v>
      </c>
      <c r="AB485">
        <v>246.5</v>
      </c>
      <c r="AC485" s="1">
        <f>(Table2[[#This Row],[Close Price]]/Table2[[#This Row],[Day Low]])-1</f>
        <v>2.619047619047743E-3</v>
      </c>
      <c r="AD485" s="1">
        <f>(Table2[[#This Row],[Day High]]/Table2[[#This Row],[Close Price]])-1</f>
        <v>3.0396580384706606E-2</v>
      </c>
      <c r="AE485" s="1">
        <f>(Table2[[#This Row],[Close Price]]/Table2[[#This Row],[Current Week Low]])-1</f>
        <v>2.619047619047743E-3</v>
      </c>
      <c r="AF485" s="1">
        <f>(Table2[[#This Row],[Current Week High]]/Table2[[#This Row],[Close Price]])-1</f>
        <v>3.0396580384706606E-2</v>
      </c>
      <c r="AG485" s="1">
        <f>(Table2[[#This Row],[Close Price]]/Table2[[#This Row],[Current Month Low]])-1</f>
        <v>2.619047619047743E-3</v>
      </c>
      <c r="AH485" s="1">
        <f>(Table2[[#This Row],[Current Month High]]/Table2[[#This Row],[Close Price]])-1</f>
        <v>0.17074329137971977</v>
      </c>
      <c r="AI485">
        <v>39.420565186416503</v>
      </c>
      <c r="AJ485">
        <v>35.4890604890604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-0.19</v>
      </c>
      <c r="AM485" t="s">
        <v>3191</v>
      </c>
      <c r="AN485">
        <v>-10.46</v>
      </c>
      <c r="AO485" t="s">
        <v>3191</v>
      </c>
      <c r="AP485">
        <v>2.8966516741779001E-2</v>
      </c>
      <c r="AQ485">
        <f>(Table2[[#This Row],[Sharpe Ratio]]-AVERAGE(Table2[Sharpe Ratio]))/_xlfn.STDEV.P(Table2[Sharpe Ratio])</f>
        <v>-0.4181106532764195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443</v>
      </c>
      <c r="AT485">
        <f>_xlfn.RANK.AVG(Table2[[#This Row],[6M Return vs Nifty Z-Score]],Table2[6M Return vs Nifty Z-Score])</f>
        <v>466</v>
      </c>
      <c r="AU485">
        <f>_xlfn.RANK.AVG(Table2[[#This Row],[Sharpe Ratio Z-Score]],Table2[Sharpe Ratio Z-Score])</f>
        <v>449</v>
      </c>
      <c r="AV485">
        <f>(Table2[[#This Row],[Rank 1Y]]+Table2[[#This Row],[Rank 6M]]+Table2[[#This Row],[Rank Sharpe]])/3</f>
        <v>452.66666666666669</v>
      </c>
    </row>
    <row r="486" spans="1:48" x14ac:dyDescent="0.3">
      <c r="A486" t="s">
        <v>452</v>
      </c>
      <c r="B486" t="s">
        <v>453</v>
      </c>
      <c r="C486" t="s">
        <v>589</v>
      </c>
      <c r="D486" t="s">
        <v>454</v>
      </c>
      <c r="E486">
        <v>49652.195112809997</v>
      </c>
      <c r="F486">
        <v>44515.65</v>
      </c>
      <c r="G486">
        <v>-7.9115026586717301</v>
      </c>
      <c r="H486">
        <f>(Table2[[#This Row],[1Y Return vs Nifty]]-AVERAGE(Table2[1Y Return vs Nifty]))/_xlfn.STDEV.P(Table2[1Y Return vs Nifty])</f>
        <v>-0.59509478573063512</v>
      </c>
      <c r="I486">
        <v>9.7338186761193501</v>
      </c>
      <c r="J486">
        <f>(Table2[[#This Row],[1M Return vs Nifty]]-AVERAGE(Table2[1M Return vs Nifty]))/_xlfn.STDEV.P(Table2[1M Return vs Nifty])</f>
        <v>0.94359863882655148</v>
      </c>
      <c r="K486">
        <v>13.5226242446433</v>
      </c>
      <c r="L486">
        <f>(Table2[[#This Row],[6M Return vs Nifty]]-AVERAGE(Table2[6M Return vs Nifty]))/_xlfn.STDEV.P(Table2[6M Return vs Nifty])</f>
        <v>0.24796188185696016</v>
      </c>
      <c r="M486">
        <v>2.6484465543128102</v>
      </c>
      <c r="N486">
        <f>(Table2[[#This Row],[1W Return vs Nifty]]-AVERAGE(Table2[1W Return vs Nifty]))/_xlfn.STDEV.P(Table2[1W Return vs Nifty])</f>
        <v>0.4574844694184243</v>
      </c>
      <c r="O486">
        <v>44025.45</v>
      </c>
      <c r="P486">
        <v>42693.263485150601</v>
      </c>
      <c r="Q486">
        <v>39864.706653569803</v>
      </c>
      <c r="R486">
        <v>50.668782283863997</v>
      </c>
      <c r="S486" s="1">
        <f>(Table2[[#This Row],[Close Price]]-Table2[[#This Row],[20D EMA]])/Table2[[#This Row],[20D EMA]]</f>
        <v>1.1134468812925352E-2</v>
      </c>
      <c r="T486" s="1">
        <f>(Table2[[#This Row],[Close Price]]-Table2[[#This Row],[50D EMA]])/Table2[[#This Row],[50D EMA]]</f>
        <v>4.2685575336335102E-2</v>
      </c>
      <c r="U486" s="1">
        <f>(Table2[[#This Row],[Close Price]]-Table2[[#This Row],[200D EMA]])/Table2[[#This Row],[200D EMA]]</f>
        <v>0.11666819442188761</v>
      </c>
      <c r="V486">
        <v>1.3070281541255799</v>
      </c>
      <c r="W486">
        <v>44309.1</v>
      </c>
      <c r="X486">
        <v>45900</v>
      </c>
      <c r="Y486">
        <v>44309.1</v>
      </c>
      <c r="Z486">
        <v>45900</v>
      </c>
      <c r="AA486">
        <v>40805</v>
      </c>
      <c r="AB486">
        <v>46810.400000000001</v>
      </c>
      <c r="AC486" s="1">
        <f>(Table2[[#This Row],[Close Price]]/Table2[[#This Row],[Day Low]])-1</f>
        <v>4.661570648015978E-3</v>
      </c>
      <c r="AD486" s="1">
        <f>(Table2[[#This Row],[Day High]]/Table2[[#This Row],[Close Price]])-1</f>
        <v>3.1098052033385892E-2</v>
      </c>
      <c r="AE486" s="1">
        <f>(Table2[[#This Row],[Close Price]]/Table2[[#This Row],[Current Week Low]])-1</f>
        <v>4.661570648015978E-3</v>
      </c>
      <c r="AF486" s="1">
        <f>(Table2[[#This Row],[Current Week High]]/Table2[[#This Row],[Close Price]])-1</f>
        <v>3.1098052033385892E-2</v>
      </c>
      <c r="AG486" s="1">
        <f>(Table2[[#This Row],[Close Price]]/Table2[[#This Row],[Current Month Low]])-1</f>
        <v>9.0936159784340109E-2</v>
      </c>
      <c r="AH486" s="1">
        <f>(Table2[[#This Row],[Current Month High]]/Table2[[#This Row],[Close Price]])-1</f>
        <v>5.1549286599207322E-2</v>
      </c>
      <c r="AI486">
        <v>5.1549286599207296</v>
      </c>
      <c r="AJ486">
        <v>34.610168415227598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0.04</v>
      </c>
      <c r="AM486" t="s">
        <v>3192</v>
      </c>
      <c r="AN486">
        <v>6.85</v>
      </c>
      <c r="AO486" t="s">
        <v>3192</v>
      </c>
      <c r="AP486">
        <v>-1.3583734390611E-2</v>
      </c>
      <c r="AQ486">
        <f>(Table2[[#This Row],[Sharpe Ratio]]-AVERAGE(Table2[Sharpe Ratio]))/_xlfn.STDEV.P(Table2[Sharpe Ratio])</f>
        <v>-0.91427268657603922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0.13967751779526161</v>
      </c>
      <c r="AS486">
        <f>_xlfn.RANK.AVG(Table2[[#This Row],[1Y Return vs Nifty Z-Score]],Table2[1Y Return vs Nifty Z-Score])</f>
        <v>522</v>
      </c>
      <c r="AT486">
        <f>_xlfn.RANK.AVG(Table2[[#This Row],[6M Return vs Nifty Z-Score]],Table2[6M Return vs Nifty Z-Score])</f>
        <v>234</v>
      </c>
      <c r="AU486">
        <f>_xlfn.RANK.AVG(Table2[[#This Row],[Sharpe Ratio Z-Score]],Table2[Sharpe Ratio Z-Score])</f>
        <v>603</v>
      </c>
      <c r="AV486">
        <f>(Table2[[#This Row],[Rank 1Y]]+Table2[[#This Row],[Rank 6M]]+Table2[[#This Row],[Rank Sharpe]])/3</f>
        <v>453</v>
      </c>
    </row>
    <row r="487" spans="1:48" x14ac:dyDescent="0.3">
      <c r="A487" t="s">
        <v>1036</v>
      </c>
      <c r="B487" t="s">
        <v>1037</v>
      </c>
      <c r="C487" t="s">
        <v>3155</v>
      </c>
      <c r="D487" t="s">
        <v>83</v>
      </c>
      <c r="E487">
        <v>13276.038408660001</v>
      </c>
      <c r="F487">
        <v>2371.4</v>
      </c>
      <c r="G487">
        <v>-5.1356870200395797</v>
      </c>
      <c r="H487">
        <f>(Table2[[#This Row],[1Y Return vs Nifty]]-AVERAGE(Table2[1Y Return vs Nifty]))/_xlfn.STDEV.P(Table2[1Y Return vs Nifty])</f>
        <v>-0.54924976185917862</v>
      </c>
      <c r="I487">
        <v>-0.342707588238432</v>
      </c>
      <c r="J487">
        <f>(Table2[[#This Row],[1M Return vs Nifty]]-AVERAGE(Table2[1M Return vs Nifty]))/_xlfn.STDEV.P(Table2[1M Return vs Nifty])</f>
        <v>-0.2048363347373133</v>
      </c>
      <c r="K487">
        <v>-30.375688861882399</v>
      </c>
      <c r="L487">
        <f>(Table2[[#This Row],[6M Return vs Nifty]]-AVERAGE(Table2[6M Return vs Nifty]))/_xlfn.STDEV.P(Table2[6M Return vs Nifty])</f>
        <v>-1.2013645356961626</v>
      </c>
      <c r="M487">
        <v>-0.89651524563534601</v>
      </c>
      <c r="N487">
        <f>(Table2[[#This Row],[1W Return vs Nifty]]-AVERAGE(Table2[1W Return vs Nifty]))/_xlfn.STDEV.P(Table2[1W Return vs Nifty])</f>
        <v>-0.22150235969300658</v>
      </c>
      <c r="O487">
        <v>2465.98</v>
      </c>
      <c r="P487">
        <v>2611.8035955682399</v>
      </c>
      <c r="Q487">
        <v>2599.2660893369698</v>
      </c>
      <c r="R487">
        <v>39.367699117791098</v>
      </c>
      <c r="S487" s="1">
        <f>(Table2[[#This Row],[Close Price]]-Table2[[#This Row],[20D EMA]])/Table2[[#This Row],[20D EMA]]</f>
        <v>-3.8353920145337728E-2</v>
      </c>
      <c r="T487" s="1">
        <f>(Table2[[#This Row],[Close Price]]-Table2[[#This Row],[50D EMA]])/Table2[[#This Row],[50D EMA]]</f>
        <v>-9.2045051157813459E-2</v>
      </c>
      <c r="U487" s="1">
        <f>(Table2[[#This Row],[Close Price]]-Table2[[#This Row],[200D EMA]])/Table2[[#This Row],[200D EMA]]</f>
        <v>-8.7665549237821438E-2</v>
      </c>
      <c r="V487">
        <v>0.76650161297378505</v>
      </c>
      <c r="W487">
        <v>2360.0500000000002</v>
      </c>
      <c r="X487">
        <v>2479.4499999999998</v>
      </c>
      <c r="Y487">
        <v>2360.0500000000002</v>
      </c>
      <c r="Z487">
        <v>2479.4499999999998</v>
      </c>
      <c r="AA487">
        <v>2217.3000000000002</v>
      </c>
      <c r="AB487">
        <v>2548</v>
      </c>
      <c r="AC487" s="1">
        <f>(Table2[[#This Row],[Close Price]]/Table2[[#This Row],[Day Low]])-1</f>
        <v>4.8092201436409354E-3</v>
      </c>
      <c r="AD487" s="1">
        <f>(Table2[[#This Row],[Day High]]/Table2[[#This Row],[Close Price]])-1</f>
        <v>4.5563801973517615E-2</v>
      </c>
      <c r="AE487" s="1">
        <f>(Table2[[#This Row],[Close Price]]/Table2[[#This Row],[Current Week Low]])-1</f>
        <v>4.8092201436409354E-3</v>
      </c>
      <c r="AF487" s="1">
        <f>(Table2[[#This Row],[Current Week High]]/Table2[[#This Row],[Close Price]])-1</f>
        <v>4.5563801973517615E-2</v>
      </c>
      <c r="AG487" s="1">
        <f>(Table2[[#This Row],[Close Price]]/Table2[[#This Row],[Current Month Low]])-1</f>
        <v>6.9498940152437516E-2</v>
      </c>
      <c r="AH487" s="1">
        <f>(Table2[[#This Row],[Current Month High]]/Table2[[#This Row],[Close Price]])-1</f>
        <v>7.4470776756346391E-2</v>
      </c>
      <c r="AI487">
        <v>54.128362992325101</v>
      </c>
      <c r="AJ487">
        <v>36.680115273775201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</v>
      </c>
      <c r="AM487">
        <v>0</v>
      </c>
      <c r="AN487">
        <v>4.04</v>
      </c>
      <c r="AO487" t="s">
        <v>3192</v>
      </c>
      <c r="AP487">
        <v>0.122636221828105</v>
      </c>
      <c r="AQ487">
        <f>(Table2[[#This Row],[Sharpe Ratio]]-AVERAGE(Table2[Sharpe Ratio]))/_xlfn.STDEV.P(Table2[Sharpe Ratio])</f>
        <v>0.6741355755320726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499</v>
      </c>
      <c r="AT487">
        <f>_xlfn.RANK.AVG(Table2[[#This Row],[6M Return vs Nifty Z-Score]],Table2[6M Return vs Nifty Z-Score])</f>
        <v>692</v>
      </c>
      <c r="AU487">
        <f>_xlfn.RANK.AVG(Table2[[#This Row],[Sharpe Ratio Z-Score]],Table2[Sharpe Ratio Z-Score])</f>
        <v>169</v>
      </c>
      <c r="AV487">
        <f>(Table2[[#This Row],[Rank 1Y]]+Table2[[#This Row],[Rank 6M]]+Table2[[#This Row],[Rank Sharpe]])/3</f>
        <v>453.33333333333331</v>
      </c>
    </row>
    <row r="488" spans="1:48" x14ac:dyDescent="0.3">
      <c r="A488" t="s">
        <v>1299</v>
      </c>
      <c r="B488" t="s">
        <v>1300</v>
      </c>
      <c r="C488" t="s">
        <v>3150</v>
      </c>
      <c r="D488" t="s">
        <v>263</v>
      </c>
      <c r="E488">
        <v>8874.0332475899995</v>
      </c>
      <c r="F488">
        <v>1353.45</v>
      </c>
      <c r="G488">
        <v>7.9535808932132701</v>
      </c>
      <c r="H488">
        <f>(Table2[[#This Row],[1Y Return vs Nifty]]-AVERAGE(Table2[1Y Return vs Nifty]))/_xlfn.STDEV.P(Table2[1Y Return vs Nifty])</f>
        <v>-0.33306905029049833</v>
      </c>
      <c r="I488">
        <v>4.6835699095190799</v>
      </c>
      <c r="J488">
        <f>(Table2[[#This Row],[1M Return vs Nifty]]-AVERAGE(Table2[1M Return vs Nifty]))/_xlfn.STDEV.P(Table2[1M Return vs Nifty])</f>
        <v>0.36801513349926473</v>
      </c>
      <c r="K488">
        <v>-1.61504973484596</v>
      </c>
      <c r="L488">
        <f>(Table2[[#This Row],[6M Return vs Nifty]]-AVERAGE(Table2[6M Return vs Nifty]))/_xlfn.STDEV.P(Table2[6M Return vs Nifty])</f>
        <v>-0.25181656624743615</v>
      </c>
      <c r="M488">
        <v>2.0048560962092501</v>
      </c>
      <c r="N488">
        <f>(Table2[[#This Row],[1W Return vs Nifty]]-AVERAGE(Table2[1W Return vs Nifty]))/_xlfn.STDEV.P(Table2[1W Return vs Nifty])</f>
        <v>0.33421390430246162</v>
      </c>
      <c r="O488">
        <v>1371.22</v>
      </c>
      <c r="P488">
        <v>1356.6060861543799</v>
      </c>
      <c r="Q488">
        <v>1259.1293544891701</v>
      </c>
      <c r="R488">
        <v>42.665237292479702</v>
      </c>
      <c r="S488" s="1">
        <f>(Table2[[#This Row],[Close Price]]-Table2[[#This Row],[20D EMA]])/Table2[[#This Row],[20D EMA]]</f>
        <v>-1.2959262554513485E-2</v>
      </c>
      <c r="T488" s="1">
        <f>(Table2[[#This Row],[Close Price]]-Table2[[#This Row],[50D EMA]])/Table2[[#This Row],[50D EMA]]</f>
        <v>-2.326457316232846E-3</v>
      </c>
      <c r="U488" s="1">
        <f>(Table2[[#This Row],[Close Price]]-Table2[[#This Row],[200D EMA]])/Table2[[#This Row],[200D EMA]]</f>
        <v>7.4909416712865023E-2</v>
      </c>
      <c r="V488">
        <v>0.44800753035393098</v>
      </c>
      <c r="W488">
        <v>1335</v>
      </c>
      <c r="X488">
        <v>1387</v>
      </c>
      <c r="Y488">
        <v>1335</v>
      </c>
      <c r="Z488">
        <v>1387</v>
      </c>
      <c r="AA488">
        <v>1316.9</v>
      </c>
      <c r="AB488">
        <v>1450</v>
      </c>
      <c r="AC488" s="1">
        <f>(Table2[[#This Row],[Close Price]]/Table2[[#This Row],[Day Low]])-1</f>
        <v>1.3820224719101049E-2</v>
      </c>
      <c r="AD488" s="1">
        <f>(Table2[[#This Row],[Day High]]/Table2[[#This Row],[Close Price]])-1</f>
        <v>2.4788503454135746E-2</v>
      </c>
      <c r="AE488" s="1">
        <f>(Table2[[#This Row],[Close Price]]/Table2[[#This Row],[Current Week Low]])-1</f>
        <v>1.3820224719101049E-2</v>
      </c>
      <c r="AF488" s="1">
        <f>(Table2[[#This Row],[Current Week High]]/Table2[[#This Row],[Close Price]])-1</f>
        <v>2.4788503454135746E-2</v>
      </c>
      <c r="AG488" s="1">
        <f>(Table2[[#This Row],[Close Price]]/Table2[[#This Row],[Current Month Low]])-1</f>
        <v>2.7754575138583037E-2</v>
      </c>
      <c r="AH488" s="1">
        <f>(Table2[[#This Row],[Current Month High]]/Table2[[#This Row],[Close Price]])-1</f>
        <v>7.1336214858324976E-2</v>
      </c>
      <c r="AI488">
        <v>22.202519487236302</v>
      </c>
      <c r="AJ488">
        <v>38.545398710205703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-0.04</v>
      </c>
      <c r="AM488" t="s">
        <v>3191</v>
      </c>
      <c r="AN488">
        <v>-3.66</v>
      </c>
      <c r="AO488" t="s">
        <v>3191</v>
      </c>
      <c r="AQ488">
        <f>(Table2[[#This Row],[Sharpe Ratio]]-AVERAGE(Table2[Sharpe Ratio]))/_xlfn.STDEV.P(Table2[Sharpe Ratio])</f>
        <v>-0.75587800979545683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-0.63853458853166489</v>
      </c>
      <c r="AS488">
        <f>_xlfn.RANK.AVG(Table2[[#This Row],[1Y Return vs Nifty Z-Score]],Table2[1Y Return vs Nifty Z-Score])</f>
        <v>407</v>
      </c>
      <c r="AT488">
        <f>_xlfn.RANK.AVG(Table2[[#This Row],[6M Return vs Nifty Z-Score]],Table2[6M Return vs Nifty Z-Score])</f>
        <v>409</v>
      </c>
      <c r="AU488">
        <f>_xlfn.RANK.AVG(Table2[[#This Row],[Sharpe Ratio Z-Score]],Table2[Sharpe Ratio Z-Score])</f>
        <v>544.5</v>
      </c>
      <c r="AV488">
        <f>(Table2[[#This Row],[Rank 1Y]]+Table2[[#This Row],[Rank 6M]]+Table2[[#This Row],[Rank Sharpe]])/3</f>
        <v>453.5</v>
      </c>
    </row>
    <row r="489" spans="1:48" x14ac:dyDescent="0.3">
      <c r="A489" t="s">
        <v>1648</v>
      </c>
      <c r="B489" t="s">
        <v>1649</v>
      </c>
      <c r="C489" t="s">
        <v>3157</v>
      </c>
      <c r="D489" t="s">
        <v>130</v>
      </c>
      <c r="E489">
        <v>5426.97</v>
      </c>
      <c r="F489">
        <v>190.42</v>
      </c>
      <c r="G489">
        <v>24.984339262501301</v>
      </c>
      <c r="H489">
        <f>(Table2[[#This Row],[1Y Return vs Nifty]]-AVERAGE(Table2[1Y Return vs Nifty]))/_xlfn.STDEV.P(Table2[1Y Return vs Nifty])</f>
        <v>-5.1791175375950294E-2</v>
      </c>
      <c r="I489">
        <v>8.4694488502453193</v>
      </c>
      <c r="J489">
        <f>(Table2[[#This Row],[1M Return vs Nifty]]-AVERAGE(Table2[1M Return vs Nifty]))/_xlfn.STDEV.P(Table2[1M Return vs Nifty])</f>
        <v>0.79949674404077575</v>
      </c>
      <c r="K489">
        <v>-22.051766354374902</v>
      </c>
      <c r="L489">
        <f>(Table2[[#This Row],[6M Return vs Nifty]]-AVERAGE(Table2[6M Return vs Nifty]))/_xlfn.STDEV.P(Table2[6M Return vs Nifty])</f>
        <v>-0.92654575715858234</v>
      </c>
      <c r="M489">
        <v>6.3704408076986798</v>
      </c>
      <c r="N489">
        <f>(Table2[[#This Row],[1W Return vs Nifty]]-AVERAGE(Table2[1W Return vs Nifty]))/_xlfn.STDEV.P(Table2[1W Return vs Nifty])</f>
        <v>1.1703793378805889</v>
      </c>
      <c r="O489">
        <v>190.25</v>
      </c>
      <c r="P489">
        <v>194.50322939694601</v>
      </c>
      <c r="Q489">
        <v>189.00053758476801</v>
      </c>
      <c r="R489">
        <v>51.760638471890204</v>
      </c>
      <c r="S489" s="1">
        <f>(Table2[[#This Row],[Close Price]]-Table2[[#This Row],[20D EMA]])/Table2[[#This Row],[20D EMA]]</f>
        <v>8.9356110381070956E-4</v>
      </c>
      <c r="T489" s="1">
        <f>(Table2[[#This Row],[Close Price]]-Table2[[#This Row],[50D EMA]])/Table2[[#This Row],[50D EMA]]</f>
        <v>-2.0993118775487728E-2</v>
      </c>
      <c r="U489" s="1">
        <f>(Table2[[#This Row],[Close Price]]-Table2[[#This Row],[200D EMA]])/Table2[[#This Row],[200D EMA]]</f>
        <v>7.5103617871739529E-3</v>
      </c>
      <c r="V489">
        <v>0.85658023577518005</v>
      </c>
      <c r="W489">
        <v>188.3</v>
      </c>
      <c r="X489">
        <v>196.3</v>
      </c>
      <c r="Y489">
        <v>188.3</v>
      </c>
      <c r="Z489">
        <v>196.3</v>
      </c>
      <c r="AA489">
        <v>179</v>
      </c>
      <c r="AB489">
        <v>201.61</v>
      </c>
      <c r="AC489" s="1">
        <f>(Table2[[#This Row],[Close Price]]/Table2[[#This Row],[Day Low]])-1</f>
        <v>1.1258629845990242E-2</v>
      </c>
      <c r="AD489" s="1">
        <f>(Table2[[#This Row],[Day High]]/Table2[[#This Row],[Close Price]])-1</f>
        <v>3.0879109337254684E-2</v>
      </c>
      <c r="AE489" s="1">
        <f>(Table2[[#This Row],[Close Price]]/Table2[[#This Row],[Current Week Low]])-1</f>
        <v>1.1258629845990242E-2</v>
      </c>
      <c r="AF489" s="1">
        <f>(Table2[[#This Row],[Current Week High]]/Table2[[#This Row],[Close Price]])-1</f>
        <v>3.0879109337254684E-2</v>
      </c>
      <c r="AG489" s="1">
        <f>(Table2[[#This Row],[Close Price]]/Table2[[#This Row],[Current Month Low]])-1</f>
        <v>6.3798882681564084E-2</v>
      </c>
      <c r="AH489" s="1">
        <f>(Table2[[#This Row],[Current Month High]]/Table2[[#This Row],[Close Price]])-1</f>
        <v>5.8764835626510026E-2</v>
      </c>
      <c r="AI489">
        <v>39.1397962398907</v>
      </c>
      <c r="AJ489">
        <v>54.6244417377182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-0.06</v>
      </c>
      <c r="AM489" t="s">
        <v>3191</v>
      </c>
      <c r="AN489">
        <v>-1.19</v>
      </c>
      <c r="AO489" t="s">
        <v>3191</v>
      </c>
      <c r="AP489">
        <v>3.3466991700145998E-2</v>
      </c>
      <c r="AQ489">
        <f>(Table2[[#This Row],[Sharpe Ratio]]-AVERAGE(Table2[Sharpe Ratio]))/_xlfn.STDEV.P(Table2[Sharpe Ratio])</f>
        <v>-0.36563235416580342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300</v>
      </c>
      <c r="AT489">
        <f>_xlfn.RANK.AVG(Table2[[#This Row],[6M Return vs Nifty Z-Score]],Table2[6M Return vs Nifty Z-Score])</f>
        <v>632</v>
      </c>
      <c r="AU489">
        <f>_xlfn.RANK.AVG(Table2[[#This Row],[Sharpe Ratio Z-Score]],Table2[Sharpe Ratio Z-Score])</f>
        <v>432</v>
      </c>
      <c r="AV489">
        <f>(Table2[[#This Row],[Rank 1Y]]+Table2[[#This Row],[Rank 6M]]+Table2[[#This Row],[Rank Sharpe]])/3</f>
        <v>454.66666666666669</v>
      </c>
    </row>
    <row r="490" spans="1:48" x14ac:dyDescent="0.3">
      <c r="A490" t="s">
        <v>1359</v>
      </c>
      <c r="B490" t="s">
        <v>1360</v>
      </c>
      <c r="C490" t="s">
        <v>3146</v>
      </c>
      <c r="D490" t="s">
        <v>24</v>
      </c>
      <c r="E490">
        <v>8189.1248350169999</v>
      </c>
      <c r="F490">
        <v>216.83</v>
      </c>
      <c r="G490">
        <v>-29.876295665882498</v>
      </c>
      <c r="H490">
        <f>(Table2[[#This Row],[1Y Return vs Nifty]]-AVERAGE(Table2[1Y Return vs Nifty]))/_xlfn.STDEV.P(Table2[1Y Return vs Nifty])</f>
        <v>-0.95786255954553945</v>
      </c>
      <c r="I490">
        <v>-1.8048182286776899</v>
      </c>
      <c r="J490">
        <f>(Table2[[#This Row],[1M Return vs Nifty]]-AVERAGE(Table2[1M Return vs Nifty]))/_xlfn.STDEV.P(Table2[1M Return vs Nifty])</f>
        <v>-0.37147501067067301</v>
      </c>
      <c r="K490">
        <v>-15.4176256706816</v>
      </c>
      <c r="L490">
        <f>(Table2[[#This Row],[6M Return vs Nifty]]-AVERAGE(Table2[6M Return vs Nifty]))/_xlfn.STDEV.P(Table2[6M Return vs Nifty])</f>
        <v>-0.70751603436927279</v>
      </c>
      <c r="M490">
        <v>-1.6697734892601701</v>
      </c>
      <c r="N490">
        <f>(Table2[[#This Row],[1W Return vs Nifty]]-AVERAGE(Table2[1W Return vs Nifty]))/_xlfn.STDEV.P(Table2[1W Return vs Nifty])</f>
        <v>-0.36960893814210921</v>
      </c>
      <c r="O490">
        <v>227.29</v>
      </c>
      <c r="P490">
        <v>227.31878654967301</v>
      </c>
      <c r="Q490">
        <v>224.06382058920499</v>
      </c>
      <c r="R490">
        <v>26.356561037718802</v>
      </c>
      <c r="S490" s="1">
        <f>(Table2[[#This Row],[Close Price]]-Table2[[#This Row],[20D EMA]])/Table2[[#This Row],[20D EMA]]</f>
        <v>-4.6020502441814333E-2</v>
      </c>
      <c r="T490" s="1">
        <f>(Table2[[#This Row],[Close Price]]-Table2[[#This Row],[50D EMA]])/Table2[[#This Row],[50D EMA]]</f>
        <v>-4.6141309782951077E-2</v>
      </c>
      <c r="U490" s="1">
        <f>(Table2[[#This Row],[Close Price]]-Table2[[#This Row],[200D EMA]])/Table2[[#This Row],[200D EMA]]</f>
        <v>-3.2284643590307027E-2</v>
      </c>
      <c r="V490">
        <v>0.58989504430472595</v>
      </c>
      <c r="W490">
        <v>216.05</v>
      </c>
      <c r="X490">
        <v>223.9</v>
      </c>
      <c r="Y490">
        <v>216.05</v>
      </c>
      <c r="Z490">
        <v>223.9</v>
      </c>
      <c r="AA490">
        <v>216.05</v>
      </c>
      <c r="AB490">
        <v>240.55</v>
      </c>
      <c r="AC490" s="1">
        <f>(Table2[[#This Row],[Close Price]]/Table2[[#This Row],[Day Low]])-1</f>
        <v>3.6102753992131031E-3</v>
      </c>
      <c r="AD490" s="1">
        <f>(Table2[[#This Row],[Day High]]/Table2[[#This Row],[Close Price]])-1</f>
        <v>3.2606189180463874E-2</v>
      </c>
      <c r="AE490" s="1">
        <f>(Table2[[#This Row],[Close Price]]/Table2[[#This Row],[Current Week Low]])-1</f>
        <v>3.6102753992131031E-3</v>
      </c>
      <c r="AF490" s="1">
        <f>(Table2[[#This Row],[Current Week High]]/Table2[[#This Row],[Close Price]])-1</f>
        <v>3.2606189180463874E-2</v>
      </c>
      <c r="AG490" s="1">
        <f>(Table2[[#This Row],[Close Price]]/Table2[[#This Row],[Current Month Low]])-1</f>
        <v>3.6102753992131031E-3</v>
      </c>
      <c r="AH490" s="1">
        <f>(Table2[[#This Row],[Current Month High]]/Table2[[#This Row],[Close Price]])-1</f>
        <v>0.10939445648664847</v>
      </c>
      <c r="AI490">
        <v>32.154222201724799</v>
      </c>
      <c r="AJ490">
        <v>12.9322916666666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-0.09</v>
      </c>
      <c r="AM490" t="s">
        <v>3191</v>
      </c>
      <c r="AN490">
        <v>-6.55</v>
      </c>
      <c r="AO490" t="s">
        <v>3191</v>
      </c>
      <c r="AP490">
        <v>0.1250446123931</v>
      </c>
      <c r="AQ490">
        <f>(Table2[[#This Row],[Sharpe Ratio]]-AVERAGE(Table2[Sharpe Ratio]))/_xlfn.STDEV.P(Table2[Sharpe Ratio])</f>
        <v>0.70221888709678193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648</v>
      </c>
      <c r="AT490">
        <f>_xlfn.RANK.AVG(Table2[[#This Row],[6M Return vs Nifty Z-Score]],Table2[6M Return vs Nifty Z-Score])</f>
        <v>554</v>
      </c>
      <c r="AU490">
        <f>_xlfn.RANK.AVG(Table2[[#This Row],[Sharpe Ratio Z-Score]],Table2[Sharpe Ratio Z-Score])</f>
        <v>163</v>
      </c>
      <c r="AV490">
        <f>(Table2[[#This Row],[Rank 1Y]]+Table2[[#This Row],[Rank 6M]]+Table2[[#This Row],[Rank Sharpe]])/3</f>
        <v>455</v>
      </c>
    </row>
    <row r="491" spans="1:48" x14ac:dyDescent="0.3">
      <c r="A491" t="s">
        <v>984</v>
      </c>
      <c r="B491" t="s">
        <v>985</v>
      </c>
      <c r="C491" t="s">
        <v>3149</v>
      </c>
      <c r="D491" t="s">
        <v>475</v>
      </c>
      <c r="E491">
        <v>14442.1434087</v>
      </c>
      <c r="F491">
        <v>300.5</v>
      </c>
      <c r="G491">
        <v>1.77843592743018</v>
      </c>
      <c r="H491">
        <f>(Table2[[#This Row],[1Y Return vs Nifty]]-AVERAGE(Table2[1Y Return vs Nifty]))/_xlfn.STDEV.P(Table2[1Y Return vs Nifty])</f>
        <v>-0.43505697212003863</v>
      </c>
      <c r="I491">
        <v>-15.2788236500552</v>
      </c>
      <c r="J491">
        <f>(Table2[[#This Row],[1M Return vs Nifty]]-AVERAGE(Table2[1M Return vs Nifty]))/_xlfn.STDEV.P(Table2[1M Return vs Nifty])</f>
        <v>-1.9071251597337515</v>
      </c>
      <c r="K491">
        <v>-21.436154519713799</v>
      </c>
      <c r="L491">
        <f>(Table2[[#This Row],[6M Return vs Nifty]]-AVERAGE(Table2[6M Return vs Nifty]))/_xlfn.STDEV.P(Table2[6M Return vs Nifty])</f>
        <v>-0.90622100133556083</v>
      </c>
      <c r="M491">
        <v>-2.2160999482686998</v>
      </c>
      <c r="N491">
        <f>(Table2[[#This Row],[1W Return vs Nifty]]-AVERAGE(Table2[1W Return vs Nifty]))/_xlfn.STDEV.P(Table2[1W Return vs Nifty])</f>
        <v>-0.47424997265686836</v>
      </c>
      <c r="O491">
        <v>318.75</v>
      </c>
      <c r="P491">
        <v>330.52049816024601</v>
      </c>
      <c r="Q491">
        <v>323.49022952792097</v>
      </c>
      <c r="R491">
        <v>33.778078997961998</v>
      </c>
      <c r="S491" s="1">
        <f>(Table2[[#This Row],[Close Price]]-Table2[[#This Row],[20D EMA]])/Table2[[#This Row],[20D EMA]]</f>
        <v>-5.7254901960784317E-2</v>
      </c>
      <c r="T491" s="1">
        <f>(Table2[[#This Row],[Close Price]]-Table2[[#This Row],[50D EMA]])/Table2[[#This Row],[50D EMA]]</f>
        <v>-9.0827946609505564E-2</v>
      </c>
      <c r="U491" s="1">
        <f>(Table2[[#This Row],[Close Price]]-Table2[[#This Row],[200D EMA]])/Table2[[#This Row],[200D EMA]]</f>
        <v>-7.106931656474233E-2</v>
      </c>
      <c r="V491">
        <v>1.08747255901624</v>
      </c>
      <c r="W491">
        <v>298.5</v>
      </c>
      <c r="X491">
        <v>311.89999999999998</v>
      </c>
      <c r="Y491">
        <v>298.5</v>
      </c>
      <c r="Z491">
        <v>311.89999999999998</v>
      </c>
      <c r="AA491">
        <v>292.2</v>
      </c>
      <c r="AB491">
        <v>349.9</v>
      </c>
      <c r="AC491" s="1">
        <f>(Table2[[#This Row],[Close Price]]/Table2[[#This Row],[Day Low]])-1</f>
        <v>6.7001675041875597E-3</v>
      </c>
      <c r="AD491" s="1">
        <f>(Table2[[#This Row],[Day High]]/Table2[[#This Row],[Close Price]])-1</f>
        <v>3.7936772046588851E-2</v>
      </c>
      <c r="AE491" s="1">
        <f>(Table2[[#This Row],[Close Price]]/Table2[[#This Row],[Current Week Low]])-1</f>
        <v>6.7001675041875597E-3</v>
      </c>
      <c r="AF491" s="1">
        <f>(Table2[[#This Row],[Current Week High]]/Table2[[#This Row],[Close Price]])-1</f>
        <v>3.7936772046588851E-2</v>
      </c>
      <c r="AG491" s="1">
        <f>(Table2[[#This Row],[Close Price]]/Table2[[#This Row],[Current Month Low]])-1</f>
        <v>2.8405201916495537E-2</v>
      </c>
      <c r="AH491" s="1">
        <f>(Table2[[#This Row],[Current Month High]]/Table2[[#This Row],[Close Price]])-1</f>
        <v>0.16439267886855236</v>
      </c>
      <c r="AI491">
        <v>37.429284525790301</v>
      </c>
      <c r="AJ491">
        <v>39.023826046726803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-0.13</v>
      </c>
      <c r="AM491" t="s">
        <v>3191</v>
      </c>
      <c r="AN491">
        <v>-6.34</v>
      </c>
      <c r="AO491" t="s">
        <v>3191</v>
      </c>
      <c r="AP491">
        <v>8.0829671409755999E-2</v>
      </c>
      <c r="AQ491">
        <f>(Table2[[#This Row],[Sharpe Ratio]]-AVERAGE(Table2[Sharpe Ratio]))/_xlfn.STDEV.P(Table2[Sharpe Ratio])</f>
        <v>0.18664554882759307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452</v>
      </c>
      <c r="AT491">
        <f>_xlfn.RANK.AVG(Table2[[#This Row],[6M Return vs Nifty Z-Score]],Table2[6M Return vs Nifty Z-Score])</f>
        <v>624</v>
      </c>
      <c r="AU491">
        <f>_xlfn.RANK.AVG(Table2[[#This Row],[Sharpe Ratio Z-Score]],Table2[Sharpe Ratio Z-Score])</f>
        <v>294</v>
      </c>
      <c r="AV491">
        <f>(Table2[[#This Row],[Rank 1Y]]+Table2[[#This Row],[Rank 6M]]+Table2[[#This Row],[Rank Sharpe]])/3</f>
        <v>456.66666666666669</v>
      </c>
    </row>
    <row r="492" spans="1:48" x14ac:dyDescent="0.3">
      <c r="A492" t="s">
        <v>507</v>
      </c>
      <c r="B492" t="s">
        <v>508</v>
      </c>
      <c r="C492" t="s">
        <v>3146</v>
      </c>
      <c r="D492" t="s">
        <v>43</v>
      </c>
      <c r="E492">
        <v>41180.820049574999</v>
      </c>
      <c r="F492">
        <v>1193.25</v>
      </c>
      <c r="G492">
        <v>7.2452226067557097</v>
      </c>
      <c r="H492">
        <f>(Table2[[#This Row],[1Y Return vs Nifty]]-AVERAGE(Table2[1Y Return vs Nifty]))/_xlfn.STDEV.P(Table2[1Y Return vs Nifty])</f>
        <v>-0.3447682071437948</v>
      </c>
      <c r="I492">
        <v>6.2764120763867597</v>
      </c>
      <c r="J492">
        <f>(Table2[[#This Row],[1M Return vs Nifty]]-AVERAGE(Table2[1M Return vs Nifty]))/_xlfn.STDEV.P(Table2[1M Return vs Nifty])</f>
        <v>0.54955345373056519</v>
      </c>
      <c r="K492">
        <v>0.64519387469223</v>
      </c>
      <c r="L492">
        <f>(Table2[[#This Row],[6M Return vs Nifty]]-AVERAGE(Table2[6M Return vs Nifty]))/_xlfn.STDEV.P(Table2[6M Return vs Nifty])</f>
        <v>-0.17719340782537926</v>
      </c>
      <c r="M492">
        <v>2.7913523923542498</v>
      </c>
      <c r="N492">
        <f>(Table2[[#This Row],[1W Return vs Nifty]]-AVERAGE(Table2[1W Return vs Nifty]))/_xlfn.STDEV.P(Table2[1W Return vs Nifty])</f>
        <v>0.48485604274107275</v>
      </c>
      <c r="O492">
        <v>1175.8900000000001</v>
      </c>
      <c r="P492">
        <v>1139.19455143559</v>
      </c>
      <c r="Q492">
        <v>1034.36352634782</v>
      </c>
      <c r="R492">
        <v>56.377373103376101</v>
      </c>
      <c r="S492" s="1">
        <f>(Table2[[#This Row],[Close Price]]-Table2[[#This Row],[20D EMA]])/Table2[[#This Row],[20D EMA]]</f>
        <v>1.4763285681483726E-2</v>
      </c>
      <c r="T492" s="1">
        <f>(Table2[[#This Row],[Close Price]]-Table2[[#This Row],[50D EMA]])/Table2[[#This Row],[50D EMA]]</f>
        <v>4.745058558811608E-2</v>
      </c>
      <c r="U492" s="1">
        <f>(Table2[[#This Row],[Close Price]]-Table2[[#This Row],[200D EMA]])/Table2[[#This Row],[200D EMA]]</f>
        <v>0.15360796238937771</v>
      </c>
      <c r="V492">
        <v>0.69560325452049099</v>
      </c>
      <c r="W492">
        <v>1180.2</v>
      </c>
      <c r="X492">
        <v>1212</v>
      </c>
      <c r="Y492">
        <v>1180.2</v>
      </c>
      <c r="Z492">
        <v>1212</v>
      </c>
      <c r="AA492">
        <v>1132.3499999999999</v>
      </c>
      <c r="AB492">
        <v>1212</v>
      </c>
      <c r="AC492" s="1">
        <f>(Table2[[#This Row],[Close Price]]/Table2[[#This Row],[Day Low]])-1</f>
        <v>1.1057447890188143E-2</v>
      </c>
      <c r="AD492" s="1">
        <f>(Table2[[#This Row],[Day High]]/Table2[[#This Row],[Close Price]])-1</f>
        <v>1.5713387806411072E-2</v>
      </c>
      <c r="AE492" s="1">
        <f>(Table2[[#This Row],[Close Price]]/Table2[[#This Row],[Current Week Low]])-1</f>
        <v>1.1057447890188143E-2</v>
      </c>
      <c r="AF492" s="1">
        <f>(Table2[[#This Row],[Current Week High]]/Table2[[#This Row],[Close Price]])-1</f>
        <v>1.5713387806411072E-2</v>
      </c>
      <c r="AG492" s="1">
        <f>(Table2[[#This Row],[Close Price]]/Table2[[#This Row],[Current Month Low]])-1</f>
        <v>5.3781957875215447E-2</v>
      </c>
      <c r="AH492" s="1">
        <f>(Table2[[#This Row],[Current Month High]]/Table2[[#This Row],[Close Price]])-1</f>
        <v>1.5713387806411072E-2</v>
      </c>
      <c r="AI492">
        <v>1.64257280536348</v>
      </c>
      <c r="AJ492">
        <v>39.683933274802399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0.06</v>
      </c>
      <c r="AM492" t="s">
        <v>3192</v>
      </c>
      <c r="AN492">
        <v>2</v>
      </c>
      <c r="AO492" t="s">
        <v>3192</v>
      </c>
      <c r="AP492">
        <v>-2.8277966605149999E-3</v>
      </c>
      <c r="AQ492">
        <f>(Table2[[#This Row],[Sharpe Ratio]]-AVERAGE(Table2[Sharpe Ratio]))/_xlfn.STDEV.P(Table2[Sharpe Ratio])</f>
        <v>-0.78885185374466382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-0.27640397224219992</v>
      </c>
      <c r="AS492">
        <f>_xlfn.RANK.AVG(Table2[[#This Row],[1Y Return vs Nifty Z-Score]],Table2[1Y Return vs Nifty Z-Score])</f>
        <v>413</v>
      </c>
      <c r="AT492">
        <f>_xlfn.RANK.AVG(Table2[[#This Row],[6M Return vs Nifty Z-Score]],Table2[6M Return vs Nifty Z-Score])</f>
        <v>383</v>
      </c>
      <c r="AU492">
        <f>_xlfn.RANK.AVG(Table2[[#This Row],[Sharpe Ratio Z-Score]],Table2[Sharpe Ratio Z-Score])</f>
        <v>575</v>
      </c>
      <c r="AV492">
        <f>(Table2[[#This Row],[Rank 1Y]]+Table2[[#This Row],[Rank 6M]]+Table2[[#This Row],[Rank Sharpe]])/3</f>
        <v>457</v>
      </c>
    </row>
    <row r="493" spans="1:48" x14ac:dyDescent="0.3">
      <c r="A493" t="s">
        <v>230</v>
      </c>
      <c r="B493" t="s">
        <v>231</v>
      </c>
      <c r="C493" t="s">
        <v>3150</v>
      </c>
      <c r="D493" t="s">
        <v>51</v>
      </c>
      <c r="E493">
        <v>111573.74935568</v>
      </c>
      <c r="F493">
        <v>6697.4</v>
      </c>
      <c r="G493">
        <v>-6.1737284932608798</v>
      </c>
      <c r="H493">
        <f>(Table2[[#This Row],[1Y Return vs Nifty]]-AVERAGE(Table2[1Y Return vs Nifty]))/_xlfn.STDEV.P(Table2[1Y Return vs Nifty])</f>
        <v>-0.56639392498625252</v>
      </c>
      <c r="I493">
        <v>6.0526257763047999</v>
      </c>
      <c r="J493">
        <f>(Table2[[#This Row],[1M Return vs Nifty]]-AVERAGE(Table2[1M Return vs Nifty]))/_xlfn.STDEV.P(Table2[1M Return vs Nifty])</f>
        <v>0.52404823428528435</v>
      </c>
      <c r="K493">
        <v>-0.56909791870345205</v>
      </c>
      <c r="L493">
        <f>(Table2[[#This Row],[6M Return vs Nifty]]-AVERAGE(Table2[6M Return vs Nifty]))/_xlfn.STDEV.P(Table2[6M Return vs Nifty])</f>
        <v>-0.21728390448104007</v>
      </c>
      <c r="M493">
        <v>3.26427622715685</v>
      </c>
      <c r="N493">
        <f>(Table2[[#This Row],[1W Return vs Nifty]]-AVERAGE(Table2[1W Return vs Nifty]))/_xlfn.STDEV.P(Table2[1W Return vs Nifty])</f>
        <v>0.57543785239795875</v>
      </c>
      <c r="O493">
        <v>6680.51</v>
      </c>
      <c r="P493">
        <v>6682.3092943190204</v>
      </c>
      <c r="Q493">
        <v>6322.4536890361696</v>
      </c>
      <c r="R493">
        <v>53.471991067254997</v>
      </c>
      <c r="S493" s="1">
        <f>(Table2[[#This Row],[Close Price]]-Table2[[#This Row],[20D EMA]])/Table2[[#This Row],[20D EMA]]</f>
        <v>2.5282500886907463E-3</v>
      </c>
      <c r="T493" s="1">
        <f>(Table2[[#This Row],[Close Price]]-Table2[[#This Row],[50D EMA]])/Table2[[#This Row],[50D EMA]]</f>
        <v>2.2583069738793178E-3</v>
      </c>
      <c r="U493" s="1">
        <f>(Table2[[#This Row],[Close Price]]-Table2[[#This Row],[200D EMA]])/Table2[[#This Row],[200D EMA]]</f>
        <v>5.930392366717184E-2</v>
      </c>
      <c r="V493">
        <v>0.80860928839510404</v>
      </c>
      <c r="W493">
        <v>6686.05</v>
      </c>
      <c r="X493">
        <v>6770</v>
      </c>
      <c r="Y493">
        <v>6686.05</v>
      </c>
      <c r="Z493">
        <v>6770</v>
      </c>
      <c r="AA493">
        <v>6545.05</v>
      </c>
      <c r="AB493">
        <v>6795</v>
      </c>
      <c r="AC493" s="1">
        <f>(Table2[[#This Row],[Close Price]]/Table2[[#This Row],[Day Low]])-1</f>
        <v>1.6975643317054256E-3</v>
      </c>
      <c r="AD493" s="1">
        <f>(Table2[[#This Row],[Day High]]/Table2[[#This Row],[Close Price]])-1</f>
        <v>1.0840027473348002E-2</v>
      </c>
      <c r="AE493" s="1">
        <f>(Table2[[#This Row],[Close Price]]/Table2[[#This Row],[Current Week Low]])-1</f>
        <v>1.6975643317054256E-3</v>
      </c>
      <c r="AF493" s="1">
        <f>(Table2[[#This Row],[Current Week High]]/Table2[[#This Row],[Close Price]])-1</f>
        <v>1.0840027473348002E-2</v>
      </c>
      <c r="AG493" s="1">
        <f>(Table2[[#This Row],[Close Price]]/Table2[[#This Row],[Current Month Low]])-1</f>
        <v>2.3277133100587433E-2</v>
      </c>
      <c r="AH493" s="1">
        <f>(Table2[[#This Row],[Current Month High]]/Table2[[#This Row],[Close Price]])-1</f>
        <v>1.457281930301324E-2</v>
      </c>
      <c r="AI493">
        <v>6.1225251590169396</v>
      </c>
      <c r="AJ493">
        <v>28.658835281574401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-0.08</v>
      </c>
      <c r="AM493" t="s">
        <v>3191</v>
      </c>
      <c r="AN493">
        <v>-0.56999999999999995</v>
      </c>
      <c r="AO493" t="s">
        <v>3191</v>
      </c>
      <c r="AP493">
        <v>2.1660614505254999E-2</v>
      </c>
      <c r="AQ493">
        <f>(Table2[[#This Row],[Sharpe Ratio]]-AVERAGE(Table2[Sharpe Ratio]))/_xlfn.STDEV.P(Table2[Sharpe Ratio])</f>
        <v>-0.50330195561406044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511</v>
      </c>
      <c r="AT493">
        <f>_xlfn.RANK.AVG(Table2[[#This Row],[6M Return vs Nifty Z-Score]],Table2[6M Return vs Nifty Z-Score])</f>
        <v>393</v>
      </c>
      <c r="AU493">
        <f>_xlfn.RANK.AVG(Table2[[#This Row],[Sharpe Ratio Z-Score]],Table2[Sharpe Ratio Z-Score])</f>
        <v>468</v>
      </c>
      <c r="AV493">
        <f>(Table2[[#This Row],[Rank 1Y]]+Table2[[#This Row],[Rank 6M]]+Table2[[#This Row],[Rank Sharpe]])/3</f>
        <v>457.33333333333331</v>
      </c>
    </row>
    <row r="494" spans="1:48" x14ac:dyDescent="0.3">
      <c r="A494" t="s">
        <v>668</v>
      </c>
      <c r="B494" t="s">
        <v>669</v>
      </c>
      <c r="C494" t="s">
        <v>3146</v>
      </c>
      <c r="D494" t="s">
        <v>526</v>
      </c>
      <c r="E494">
        <v>27617.5233248599</v>
      </c>
      <c r="F494">
        <v>849.8</v>
      </c>
      <c r="G494">
        <v>3.0839677607787901</v>
      </c>
      <c r="H494">
        <f>(Table2[[#This Row],[1Y Return vs Nifty]]-AVERAGE(Table2[1Y Return vs Nifty]))/_xlfn.STDEV.P(Table2[1Y Return vs Nifty])</f>
        <v>-0.41349497166445098</v>
      </c>
      <c r="I494">
        <v>-0.86826751870142205</v>
      </c>
      <c r="J494">
        <f>(Table2[[#This Row],[1M Return vs Nifty]]-AVERAGE(Table2[1M Return vs Nifty]))/_xlfn.STDEV.P(Table2[1M Return vs Nifty])</f>
        <v>-0.26473509240565929</v>
      </c>
      <c r="K494">
        <v>5.6199453257553103</v>
      </c>
      <c r="L494">
        <f>(Table2[[#This Row],[6M Return vs Nifty]]-AVERAGE(Table2[6M Return vs Nifty]))/_xlfn.STDEV.P(Table2[6M Return vs Nifty])</f>
        <v>-1.29493130400002E-2</v>
      </c>
      <c r="M494">
        <v>5.9976854857859596</v>
      </c>
      <c r="N494">
        <f>(Table2[[#This Row],[1W Return vs Nifty]]-AVERAGE(Table2[1W Return vs Nifty]))/_xlfn.STDEV.P(Table2[1W Return vs Nifty])</f>
        <v>1.0989833769809172</v>
      </c>
      <c r="O494">
        <v>857.36</v>
      </c>
      <c r="P494">
        <v>840.49618305903698</v>
      </c>
      <c r="Q494">
        <v>771.46755481688103</v>
      </c>
      <c r="R494">
        <v>45.950438212030697</v>
      </c>
      <c r="S494" s="1">
        <f>(Table2[[#This Row],[Close Price]]-Table2[[#This Row],[20D EMA]])/Table2[[#This Row],[20D EMA]]</f>
        <v>-8.8177661659047061E-3</v>
      </c>
      <c r="T494" s="1">
        <f>(Table2[[#This Row],[Close Price]]-Table2[[#This Row],[50D EMA]])/Table2[[#This Row],[50D EMA]]</f>
        <v>1.1069433899272649E-2</v>
      </c>
      <c r="U494" s="1">
        <f>(Table2[[#This Row],[Close Price]]-Table2[[#This Row],[200D EMA]])/Table2[[#This Row],[200D EMA]]</f>
        <v>0.10153692750139344</v>
      </c>
      <c r="V494">
        <v>0.51714777151473401</v>
      </c>
      <c r="W494">
        <v>844.15</v>
      </c>
      <c r="X494">
        <v>864.9</v>
      </c>
      <c r="Y494">
        <v>844.15</v>
      </c>
      <c r="Z494">
        <v>864.9</v>
      </c>
      <c r="AA494">
        <v>821.9</v>
      </c>
      <c r="AB494">
        <v>898.7</v>
      </c>
      <c r="AC494" s="1">
        <f>(Table2[[#This Row],[Close Price]]/Table2[[#This Row],[Day Low]])-1</f>
        <v>6.6931232600839774E-3</v>
      </c>
      <c r="AD494" s="1">
        <f>(Table2[[#This Row],[Day High]]/Table2[[#This Row],[Close Price]])-1</f>
        <v>1.7768886796893479E-2</v>
      </c>
      <c r="AE494" s="1">
        <f>(Table2[[#This Row],[Close Price]]/Table2[[#This Row],[Current Week Low]])-1</f>
        <v>6.6931232600839774E-3</v>
      </c>
      <c r="AF494" s="1">
        <f>(Table2[[#This Row],[Current Week High]]/Table2[[#This Row],[Close Price]])-1</f>
        <v>1.7768886796893479E-2</v>
      </c>
      <c r="AG494" s="1">
        <f>(Table2[[#This Row],[Close Price]]/Table2[[#This Row],[Current Month Low]])-1</f>
        <v>3.3945735490935602E-2</v>
      </c>
      <c r="AH494" s="1">
        <f>(Table2[[#This Row],[Current Month High]]/Table2[[#This Row],[Close Price]])-1</f>
        <v>5.7542951282654853E-2</v>
      </c>
      <c r="AI494">
        <v>8.54907036949872</v>
      </c>
      <c r="AJ494">
        <v>36.722709355643097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0.08</v>
      </c>
      <c r="AM494" t="s">
        <v>3192</v>
      </c>
      <c r="AN494">
        <v>-2.33</v>
      </c>
      <c r="AO494" t="s">
        <v>3191</v>
      </c>
      <c r="AP494">
        <v>-1.7941617344875E-2</v>
      </c>
      <c r="AQ494">
        <f>(Table2[[#This Row],[Sharpe Ratio]]-AVERAGE(Table2[Sharpe Ratio]))/_xlfn.STDEV.P(Table2[Sharpe Ratio])</f>
        <v>-0.96508827543688758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-0.55728427556608096</v>
      </c>
      <c r="AS494">
        <f>_xlfn.RANK.AVG(Table2[[#This Row],[1Y Return vs Nifty Z-Score]],Table2[1Y Return vs Nifty Z-Score])</f>
        <v>438</v>
      </c>
      <c r="AT494">
        <f>_xlfn.RANK.AVG(Table2[[#This Row],[6M Return vs Nifty Z-Score]],Table2[6M Return vs Nifty Z-Score])</f>
        <v>321</v>
      </c>
      <c r="AU494">
        <f>_xlfn.RANK.AVG(Table2[[#This Row],[Sharpe Ratio Z-Score]],Table2[Sharpe Ratio Z-Score])</f>
        <v>616</v>
      </c>
      <c r="AV494">
        <f>(Table2[[#This Row],[Rank 1Y]]+Table2[[#This Row],[Rank 6M]]+Table2[[#This Row],[Rank Sharpe]])/3</f>
        <v>458.33333333333331</v>
      </c>
    </row>
    <row r="495" spans="1:48" x14ac:dyDescent="0.3">
      <c r="A495" t="s">
        <v>1430</v>
      </c>
      <c r="B495" t="s">
        <v>1431</v>
      </c>
      <c r="C495" t="s">
        <v>3144</v>
      </c>
      <c r="D495" t="s">
        <v>133</v>
      </c>
      <c r="E495">
        <v>7520.8516472699903</v>
      </c>
      <c r="F495">
        <v>441.9</v>
      </c>
      <c r="G495">
        <v>48.964611627738698</v>
      </c>
      <c r="H495">
        <f>(Table2[[#This Row],[1Y Return vs Nifty]]-AVERAGE(Table2[1Y Return vs Nifty]))/_xlfn.STDEV.P(Table2[1Y Return vs Nifty])</f>
        <v>0.34426400340749552</v>
      </c>
      <c r="I495">
        <v>-3.3451389399148499</v>
      </c>
      <c r="J495">
        <f>(Table2[[#This Row],[1M Return vs Nifty]]-AVERAGE(Table2[1M Return vs Nifty]))/_xlfn.STDEV.P(Table2[1M Return vs Nifty])</f>
        <v>-0.54702739140991619</v>
      </c>
      <c r="K495">
        <v>-22.313333156554101</v>
      </c>
      <c r="L495">
        <f>(Table2[[#This Row],[6M Return vs Nifty]]-AVERAGE(Table2[6M Return vs Nifty]))/_xlfn.STDEV.P(Table2[6M Return vs Nifty])</f>
        <v>-0.93518152581404923</v>
      </c>
      <c r="M495">
        <v>-3.1340567705071298</v>
      </c>
      <c r="N495">
        <f>(Table2[[#This Row],[1W Return vs Nifty]]-AVERAGE(Table2[1W Return vs Nifty]))/_xlfn.STDEV.P(Table2[1W Return vs Nifty])</f>
        <v>-0.65007149829418054</v>
      </c>
      <c r="O495">
        <v>475.44</v>
      </c>
      <c r="P495">
        <v>491.57573303725297</v>
      </c>
      <c r="Q495">
        <v>466.996490956066</v>
      </c>
      <c r="R495">
        <v>34.466486705832601</v>
      </c>
      <c r="S495" s="1">
        <f>(Table2[[#This Row],[Close Price]]-Table2[[#This Row],[20D EMA]])/Table2[[#This Row],[20D EMA]]</f>
        <v>-7.0545179202423064E-2</v>
      </c>
      <c r="T495" s="1">
        <f>(Table2[[#This Row],[Close Price]]-Table2[[#This Row],[50D EMA]])/Table2[[#This Row],[50D EMA]]</f>
        <v>-0.10105407915546644</v>
      </c>
      <c r="U495" s="1">
        <f>(Table2[[#This Row],[Close Price]]-Table2[[#This Row],[200D EMA]])/Table2[[#This Row],[200D EMA]]</f>
        <v>-5.3740213132408829E-2</v>
      </c>
      <c r="V495">
        <v>0.51613524782866504</v>
      </c>
      <c r="W495">
        <v>440</v>
      </c>
      <c r="X495">
        <v>465</v>
      </c>
      <c r="Y495">
        <v>440</v>
      </c>
      <c r="Z495">
        <v>465</v>
      </c>
      <c r="AA495">
        <v>440</v>
      </c>
      <c r="AB495">
        <v>504.65</v>
      </c>
      <c r="AC495" s="1">
        <f>(Table2[[#This Row],[Close Price]]/Table2[[#This Row],[Day Low]])-1</f>
        <v>4.3181818181816656E-3</v>
      </c>
      <c r="AD495" s="1">
        <f>(Table2[[#This Row],[Day High]]/Table2[[#This Row],[Close Price]])-1</f>
        <v>5.2274270196877248E-2</v>
      </c>
      <c r="AE495" s="1">
        <f>(Table2[[#This Row],[Close Price]]/Table2[[#This Row],[Current Week Low]])-1</f>
        <v>4.3181818181816656E-3</v>
      </c>
      <c r="AF495" s="1">
        <f>(Table2[[#This Row],[Current Week High]]/Table2[[#This Row],[Close Price]])-1</f>
        <v>5.2274270196877248E-2</v>
      </c>
      <c r="AG495" s="1">
        <f>(Table2[[#This Row],[Close Price]]/Table2[[#This Row],[Current Month Low]])-1</f>
        <v>4.3181818181816656E-3</v>
      </c>
      <c r="AH495" s="1">
        <f>(Table2[[#This Row],[Current Month High]]/Table2[[#This Row],[Close Price]])-1</f>
        <v>0.14200045259108407</v>
      </c>
      <c r="AI495">
        <v>43.652410047521997</v>
      </c>
      <c r="AJ495">
        <v>84.946986607142804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-0.26</v>
      </c>
      <c r="AM495" t="s">
        <v>3191</v>
      </c>
      <c r="AN495">
        <v>-9.4700000000000006</v>
      </c>
      <c r="AO495" t="s">
        <v>3191</v>
      </c>
      <c r="AQ495">
        <f>(Table2[[#This Row],[Sharpe Ratio]]-AVERAGE(Table2[Sharpe Ratio]))/_xlfn.STDEV.P(Table2[Sharpe Ratio])</f>
        <v>-0.75587800979545683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202</v>
      </c>
      <c r="AT495">
        <f>_xlfn.RANK.AVG(Table2[[#This Row],[6M Return vs Nifty Z-Score]],Table2[6M Return vs Nifty Z-Score])</f>
        <v>633</v>
      </c>
      <c r="AU495">
        <f>_xlfn.RANK.AVG(Table2[[#This Row],[Sharpe Ratio Z-Score]],Table2[Sharpe Ratio Z-Score])</f>
        <v>544.5</v>
      </c>
      <c r="AV495">
        <f>(Table2[[#This Row],[Rank 1Y]]+Table2[[#This Row],[Rank 6M]]+Table2[[#This Row],[Rank Sharpe]])/3</f>
        <v>459.83333333333331</v>
      </c>
    </row>
    <row r="496" spans="1:48" x14ac:dyDescent="0.3">
      <c r="A496" t="s">
        <v>1116</v>
      </c>
      <c r="B496" t="s">
        <v>1117</v>
      </c>
      <c r="C496" t="s">
        <v>3153</v>
      </c>
      <c r="D496" t="s">
        <v>133</v>
      </c>
      <c r="E496">
        <v>11214.27</v>
      </c>
      <c r="F496">
        <v>352.65</v>
      </c>
      <c r="G496">
        <v>-26.847735336967698</v>
      </c>
      <c r="H496">
        <f>(Table2[[#This Row],[1Y Return vs Nifty]]-AVERAGE(Table2[1Y Return vs Nifty]))/_xlfn.STDEV.P(Table2[1Y Return vs Nifty])</f>
        <v>-0.9078432359842441</v>
      </c>
      <c r="I496">
        <v>1.62481990899546</v>
      </c>
      <c r="J496">
        <f>(Table2[[#This Row],[1M Return vs Nifty]]-AVERAGE(Table2[1M Return vs Nifty]))/_xlfn.STDEV.P(Table2[1M Return vs Nifty])</f>
        <v>1.9405366221126444E-2</v>
      </c>
      <c r="K496">
        <v>-21.597973427595601</v>
      </c>
      <c r="L496">
        <f>(Table2[[#This Row],[6M Return vs Nifty]]-AVERAGE(Table2[6M Return vs Nifty]))/_xlfn.STDEV.P(Table2[6M Return vs Nifty])</f>
        <v>-0.91156353961222703</v>
      </c>
      <c r="M496">
        <v>5.7953143154150304</v>
      </c>
      <c r="N496">
        <f>(Table2[[#This Row],[1W Return vs Nifty]]-AVERAGE(Table2[1W Return vs Nifty]))/_xlfn.STDEV.P(Table2[1W Return vs Nifty])</f>
        <v>1.0602220681070851</v>
      </c>
      <c r="O496">
        <v>348.95</v>
      </c>
      <c r="P496">
        <v>359.95912108102101</v>
      </c>
      <c r="Q496">
        <v>368.47989503321298</v>
      </c>
      <c r="R496">
        <v>56.822619847947898</v>
      </c>
      <c r="S496" s="1">
        <f>(Table2[[#This Row],[Close Price]]-Table2[[#This Row],[20D EMA]])/Table2[[#This Row],[20D EMA]]</f>
        <v>1.0603238286287401E-2</v>
      </c>
      <c r="T496" s="1">
        <f>(Table2[[#This Row],[Close Price]]-Table2[[#This Row],[50D EMA]])/Table2[[#This Row],[50D EMA]]</f>
        <v>-2.0305419846204889E-2</v>
      </c>
      <c r="U496" s="1">
        <f>(Table2[[#This Row],[Close Price]]-Table2[[#This Row],[200D EMA]])/Table2[[#This Row],[200D EMA]]</f>
        <v>-4.2959996587564636E-2</v>
      </c>
      <c r="V496">
        <v>1.0970748471157299</v>
      </c>
      <c r="W496">
        <v>350.5</v>
      </c>
      <c r="X496">
        <v>361.6</v>
      </c>
      <c r="Y496">
        <v>350.5</v>
      </c>
      <c r="Z496">
        <v>361.6</v>
      </c>
      <c r="AA496">
        <v>308.8</v>
      </c>
      <c r="AB496">
        <v>362.9</v>
      </c>
      <c r="AC496" s="1">
        <f>(Table2[[#This Row],[Close Price]]/Table2[[#This Row],[Day Low]])-1</f>
        <v>6.1340941512124658E-3</v>
      </c>
      <c r="AD496" s="1">
        <f>(Table2[[#This Row],[Day High]]/Table2[[#This Row],[Close Price]])-1</f>
        <v>2.5379271232099931E-2</v>
      </c>
      <c r="AE496" s="1">
        <f>(Table2[[#This Row],[Close Price]]/Table2[[#This Row],[Current Week Low]])-1</f>
        <v>6.1340941512124658E-3</v>
      </c>
      <c r="AF496" s="1">
        <f>(Table2[[#This Row],[Current Week High]]/Table2[[#This Row],[Close Price]])-1</f>
        <v>2.5379271232099931E-2</v>
      </c>
      <c r="AG496" s="1">
        <f>(Table2[[#This Row],[Close Price]]/Table2[[#This Row],[Current Month Low]])-1</f>
        <v>0.14200129533678751</v>
      </c>
      <c r="AH496" s="1">
        <f>(Table2[[#This Row],[Current Month High]]/Table2[[#This Row],[Close Price]])-1</f>
        <v>2.9065645824471797E-2</v>
      </c>
      <c r="AI496">
        <v>43.485041826173202</v>
      </c>
      <c r="AJ496">
        <v>14.832302181699699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-0.12</v>
      </c>
      <c r="AM496" t="s">
        <v>3191</v>
      </c>
      <c r="AN496">
        <v>1.66</v>
      </c>
      <c r="AO496" t="s">
        <v>3192</v>
      </c>
      <c r="AP496">
        <v>0.14496769887046801</v>
      </c>
      <c r="AQ496">
        <f>(Table2[[#This Row],[Sharpe Ratio]]-AVERAGE(Table2[Sharpe Ratio]))/_xlfn.STDEV.P(Table2[Sharpe Ratio])</f>
        <v>0.93453429847846425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633</v>
      </c>
      <c r="AT496">
        <f>_xlfn.RANK.AVG(Table2[[#This Row],[6M Return vs Nifty Z-Score]],Table2[6M Return vs Nifty Z-Score])</f>
        <v>625</v>
      </c>
      <c r="AU496">
        <f>_xlfn.RANK.AVG(Table2[[#This Row],[Sharpe Ratio Z-Score]],Table2[Sharpe Ratio Z-Score])</f>
        <v>124</v>
      </c>
      <c r="AV496">
        <f>(Table2[[#This Row],[Rank 1Y]]+Table2[[#This Row],[Rank 6M]]+Table2[[#This Row],[Rank Sharpe]])/3</f>
        <v>460.66666666666669</v>
      </c>
    </row>
    <row r="497" spans="1:48" x14ac:dyDescent="0.3">
      <c r="A497" t="s">
        <v>99</v>
      </c>
      <c r="B497" t="s">
        <v>100</v>
      </c>
      <c r="C497" t="s">
        <v>3145</v>
      </c>
      <c r="D497" t="s">
        <v>21</v>
      </c>
      <c r="E497">
        <v>286411.46603201999</v>
      </c>
      <c r="F497">
        <v>548.1</v>
      </c>
      <c r="G497">
        <v>16.2458060728103</v>
      </c>
      <c r="H497">
        <f>(Table2[[#This Row],[1Y Return vs Nifty]]-AVERAGE(Table2[1Y Return vs Nifty]))/_xlfn.STDEV.P(Table2[1Y Return vs Nifty])</f>
        <v>-0.19611569646709689</v>
      </c>
      <c r="I497">
        <v>5.8950746577188697</v>
      </c>
      <c r="J497">
        <f>(Table2[[#This Row],[1M Return vs Nifty]]-AVERAGE(Table2[1M Return vs Nifty]))/_xlfn.STDEV.P(Table2[1M Return vs Nifty])</f>
        <v>0.50609192573595896</v>
      </c>
      <c r="K497">
        <v>6.7426534273059797</v>
      </c>
      <c r="L497">
        <f>(Table2[[#This Row],[6M Return vs Nifty]]-AVERAGE(Table2[6M Return vs Nifty]))/_xlfn.STDEV.P(Table2[6M Return vs Nifty])</f>
        <v>2.4117498771873559E-2</v>
      </c>
      <c r="M497">
        <v>2.5139759961970798</v>
      </c>
      <c r="N497">
        <f>(Table2[[#This Row],[1W Return vs Nifty]]-AVERAGE(Table2[1W Return vs Nifty]))/_xlfn.STDEV.P(Table2[1W Return vs Nifty])</f>
        <v>0.43172855355349754</v>
      </c>
      <c r="O497">
        <v>536.16999999999996</v>
      </c>
      <c r="P497">
        <v>529.62696182139098</v>
      </c>
      <c r="Q497">
        <v>496.355710288382</v>
      </c>
      <c r="R497">
        <v>61.042224242134303</v>
      </c>
      <c r="S497" s="1">
        <f>(Table2[[#This Row],[Close Price]]-Table2[[#This Row],[20D EMA]])/Table2[[#This Row],[20D EMA]]</f>
        <v>2.2250405654922999E-2</v>
      </c>
      <c r="T497" s="1">
        <f>(Table2[[#This Row],[Close Price]]-Table2[[#This Row],[50D EMA]])/Table2[[#This Row],[50D EMA]]</f>
        <v>3.4879338686006719E-2</v>
      </c>
      <c r="U497" s="1">
        <f>(Table2[[#This Row],[Close Price]]-Table2[[#This Row],[200D EMA]])/Table2[[#This Row],[200D EMA]]</f>
        <v>0.10424840218228709</v>
      </c>
      <c r="V497">
        <v>1.29860311019076</v>
      </c>
      <c r="W497">
        <v>547</v>
      </c>
      <c r="X497">
        <v>561.9</v>
      </c>
      <c r="Y497">
        <v>547</v>
      </c>
      <c r="Z497">
        <v>561.9</v>
      </c>
      <c r="AA497">
        <v>520.29999999999995</v>
      </c>
      <c r="AB497">
        <v>561.9</v>
      </c>
      <c r="AC497" s="1">
        <f>(Table2[[#This Row],[Close Price]]/Table2[[#This Row],[Day Low]])-1</f>
        <v>2.0109689213894111E-3</v>
      </c>
      <c r="AD497" s="1">
        <f>(Table2[[#This Row],[Day High]]/Table2[[#This Row],[Close Price]])-1</f>
        <v>2.5177887246852659E-2</v>
      </c>
      <c r="AE497" s="1">
        <f>(Table2[[#This Row],[Close Price]]/Table2[[#This Row],[Current Week Low]])-1</f>
        <v>2.0109689213894111E-3</v>
      </c>
      <c r="AF497" s="1">
        <f>(Table2[[#This Row],[Current Week High]]/Table2[[#This Row],[Close Price]])-1</f>
        <v>2.5177887246852659E-2</v>
      </c>
      <c r="AG497" s="1">
        <f>(Table2[[#This Row],[Close Price]]/Table2[[#This Row],[Current Month Low]])-1</f>
        <v>5.3430713050163448E-2</v>
      </c>
      <c r="AH497" s="1">
        <f>(Table2[[#This Row],[Current Month High]]/Table2[[#This Row],[Close Price]])-1</f>
        <v>2.5177887246852659E-2</v>
      </c>
      <c r="AI497">
        <v>5.8018609742747502</v>
      </c>
      <c r="AJ497">
        <v>46.1405145980535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0.03</v>
      </c>
      <c r="AM497" t="s">
        <v>3192</v>
      </c>
      <c r="AN497">
        <v>3.39</v>
      </c>
      <c r="AO497" t="s">
        <v>3192</v>
      </c>
      <c r="AP497">
        <v>-9.4042890531074994E-2</v>
      </c>
      <c r="AQ497">
        <f>(Table2[[#This Row],[Sharpe Ratio]]-AVERAGE(Table2[Sharpe Ratio]))/_xlfn.STDEV.P(Table2[Sharpe Ratio])</f>
        <v>-1.8524758098435257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-1.0866535282492922</v>
      </c>
      <c r="AS497">
        <f>_xlfn.RANK.AVG(Table2[[#This Row],[1Y Return vs Nifty Z-Score]],Table2[1Y Return vs Nifty Z-Score])</f>
        <v>363</v>
      </c>
      <c r="AT497">
        <f>_xlfn.RANK.AVG(Table2[[#This Row],[6M Return vs Nifty Z-Score]],Table2[6M Return vs Nifty Z-Score])</f>
        <v>309</v>
      </c>
      <c r="AU497">
        <f>_xlfn.RANK.AVG(Table2[[#This Row],[Sharpe Ratio Z-Score]],Table2[Sharpe Ratio Z-Score])</f>
        <v>711</v>
      </c>
      <c r="AV497">
        <f>(Table2[[#This Row],[Rank 1Y]]+Table2[[#This Row],[Rank 6M]]+Table2[[#This Row],[Rank Sharpe]])/3</f>
        <v>461</v>
      </c>
    </row>
    <row r="498" spans="1:48" x14ac:dyDescent="0.3">
      <c r="A498" t="s">
        <v>963</v>
      </c>
      <c r="B498" t="s">
        <v>964</v>
      </c>
      <c r="C498" t="s">
        <v>3160</v>
      </c>
      <c r="D498" t="s">
        <v>429</v>
      </c>
      <c r="E498">
        <v>15081.642194399999</v>
      </c>
      <c r="F498">
        <v>4919</v>
      </c>
      <c r="G498">
        <v>-21.2019551270735</v>
      </c>
      <c r="H498">
        <f>(Table2[[#This Row],[1Y Return vs Nifty]]-AVERAGE(Table2[1Y Return vs Nifty]))/_xlfn.STDEV.P(Table2[1Y Return vs Nifty])</f>
        <v>-0.81459823624674632</v>
      </c>
      <c r="I498">
        <v>-0.987832488348941</v>
      </c>
      <c r="J498">
        <f>(Table2[[#This Row],[1M Return vs Nifty]]-AVERAGE(Table2[1M Return vs Nifty]))/_xlfn.STDEV.P(Table2[1M Return vs Nifty])</f>
        <v>-0.27836206951601611</v>
      </c>
      <c r="K498">
        <v>2.44048312938921</v>
      </c>
      <c r="L498">
        <f>(Table2[[#This Row],[6M Return vs Nifty]]-AVERAGE(Table2[6M Return vs Nifty]))/_xlfn.STDEV.P(Table2[6M Return vs Nifty])</f>
        <v>-0.1179209675002225</v>
      </c>
      <c r="M498">
        <v>0.72102501705725697</v>
      </c>
      <c r="N498">
        <f>(Table2[[#This Row],[1W Return vs Nifty]]-AVERAGE(Table2[1W Return vs Nifty]))/_xlfn.STDEV.P(Table2[1W Return vs Nifty])</f>
        <v>8.8314387540146533E-2</v>
      </c>
      <c r="O498">
        <v>5156.62</v>
      </c>
      <c r="P498">
        <v>5203.1356572731202</v>
      </c>
      <c r="Q498">
        <v>4931.4039344352304</v>
      </c>
      <c r="R498">
        <v>32.984788514112303</v>
      </c>
      <c r="S498" s="1">
        <f>(Table2[[#This Row],[Close Price]]-Table2[[#This Row],[20D EMA]])/Table2[[#This Row],[20D EMA]]</f>
        <v>-4.608057215773121E-2</v>
      </c>
      <c r="T498" s="1">
        <f>(Table2[[#This Row],[Close Price]]-Table2[[#This Row],[50D EMA]])/Table2[[#This Row],[50D EMA]]</f>
        <v>-5.4608542999632477E-2</v>
      </c>
      <c r="U498" s="1">
        <f>(Table2[[#This Row],[Close Price]]-Table2[[#This Row],[200D EMA]])/Table2[[#This Row],[200D EMA]]</f>
        <v>-2.5152947517877587E-3</v>
      </c>
      <c r="V498">
        <v>0.54518696383836096</v>
      </c>
      <c r="W498">
        <v>4900</v>
      </c>
      <c r="X498">
        <v>5085.05</v>
      </c>
      <c r="Y498">
        <v>4900</v>
      </c>
      <c r="Z498">
        <v>5085.05</v>
      </c>
      <c r="AA498">
        <v>4900</v>
      </c>
      <c r="AB498">
        <v>5359</v>
      </c>
      <c r="AC498" s="1">
        <f>(Table2[[#This Row],[Close Price]]/Table2[[#This Row],[Day Low]])-1</f>
        <v>3.8775510204080987E-3</v>
      </c>
      <c r="AD498" s="1">
        <f>(Table2[[#This Row],[Day High]]/Table2[[#This Row],[Close Price]])-1</f>
        <v>3.3756861150640471E-2</v>
      </c>
      <c r="AE498" s="1">
        <f>(Table2[[#This Row],[Close Price]]/Table2[[#This Row],[Current Week Low]])-1</f>
        <v>3.8775510204080987E-3</v>
      </c>
      <c r="AF498" s="1">
        <f>(Table2[[#This Row],[Current Week High]]/Table2[[#This Row],[Close Price]])-1</f>
        <v>3.3756861150640471E-2</v>
      </c>
      <c r="AG498" s="1">
        <f>(Table2[[#This Row],[Close Price]]/Table2[[#This Row],[Current Month Low]])-1</f>
        <v>3.8775510204080987E-3</v>
      </c>
      <c r="AH498" s="1">
        <f>(Table2[[#This Row],[Current Month High]]/Table2[[#This Row],[Close Price]])-1</f>
        <v>8.9449075015247015E-2</v>
      </c>
      <c r="AI498">
        <v>21.1394592396828</v>
      </c>
      <c r="AJ498">
        <v>22.3327530465058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-0.06</v>
      </c>
      <c r="AM498" t="s">
        <v>3191</v>
      </c>
      <c r="AN498">
        <v>-4.5599999999999996</v>
      </c>
      <c r="AO498" t="s">
        <v>3191</v>
      </c>
      <c r="AP498">
        <v>3.3492188692596001E-2</v>
      </c>
      <c r="AQ498">
        <f>(Table2[[#This Row],[Sharpe Ratio]]-AVERAGE(Table2[Sharpe Ratio]))/_xlfn.STDEV.P(Table2[Sharpe Ratio])</f>
        <v>-0.36533854177517544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598</v>
      </c>
      <c r="AT498">
        <f>_xlfn.RANK.AVG(Table2[[#This Row],[6M Return vs Nifty Z-Score]],Table2[6M Return vs Nifty Z-Score])</f>
        <v>357</v>
      </c>
      <c r="AU498">
        <f>_xlfn.RANK.AVG(Table2[[#This Row],[Sharpe Ratio Z-Score]],Table2[Sharpe Ratio Z-Score])</f>
        <v>431</v>
      </c>
      <c r="AV498">
        <f>(Table2[[#This Row],[Rank 1Y]]+Table2[[#This Row],[Rank 6M]]+Table2[[#This Row],[Rank Sharpe]])/3</f>
        <v>462</v>
      </c>
    </row>
    <row r="499" spans="1:48" x14ac:dyDescent="0.3">
      <c r="A499" t="s">
        <v>541</v>
      </c>
      <c r="B499" t="s">
        <v>542</v>
      </c>
      <c r="C499" t="s">
        <v>3162</v>
      </c>
      <c r="D499" t="s">
        <v>543</v>
      </c>
      <c r="E499">
        <v>38158.734864500002</v>
      </c>
      <c r="F499">
        <v>33873.5</v>
      </c>
      <c r="G499">
        <v>-11.550225569009401</v>
      </c>
      <c r="H499">
        <f>(Table2[[#This Row],[1Y Return vs Nifty]]-AVERAGE(Table2[1Y Return vs Nifty]))/_xlfn.STDEV.P(Table2[1Y Return vs Nifty])</f>
        <v>-0.65519147816380052</v>
      </c>
      <c r="I499">
        <v>1.35593437898608</v>
      </c>
      <c r="J499">
        <f>(Table2[[#This Row],[1M Return vs Nifty]]-AVERAGE(Table2[1M Return vs Nifty]))/_xlfn.STDEV.P(Table2[1M Return vs Nifty])</f>
        <v>-1.1239871874495091E-2</v>
      </c>
      <c r="K499">
        <v>1.654393579343</v>
      </c>
      <c r="L499">
        <f>(Table2[[#This Row],[6M Return vs Nifty]]-AVERAGE(Table2[6M Return vs Nifty]))/_xlfn.STDEV.P(Table2[6M Return vs Nifty])</f>
        <v>-0.14387413678669919</v>
      </c>
      <c r="M499">
        <v>1.81942704043215</v>
      </c>
      <c r="N499">
        <f>(Table2[[#This Row],[1W Return vs Nifty]]-AVERAGE(Table2[1W Return vs Nifty]))/_xlfn.STDEV.P(Table2[1W Return vs Nifty])</f>
        <v>0.29869761563355096</v>
      </c>
      <c r="O499">
        <v>34373.760000000002</v>
      </c>
      <c r="P499">
        <v>35036.1785544179</v>
      </c>
      <c r="Q499">
        <v>33839.146170446998</v>
      </c>
      <c r="R499">
        <v>42.009970050279399</v>
      </c>
      <c r="S499" s="1">
        <f>(Table2[[#This Row],[Close Price]]-Table2[[#This Row],[20D EMA]])/Table2[[#This Row],[20D EMA]]</f>
        <v>-1.4553543167811784E-2</v>
      </c>
      <c r="T499" s="1">
        <f>(Table2[[#This Row],[Close Price]]-Table2[[#This Row],[50D EMA]])/Table2[[#This Row],[50D EMA]]</f>
        <v>-3.3185084743532677E-2</v>
      </c>
      <c r="U499" s="1">
        <f>(Table2[[#This Row],[Close Price]]-Table2[[#This Row],[200D EMA]])/Table2[[#This Row],[200D EMA]]</f>
        <v>1.0152097035770972E-3</v>
      </c>
      <c r="V499">
        <v>0.84733628365061597</v>
      </c>
      <c r="W499">
        <v>33750</v>
      </c>
      <c r="X499">
        <v>34300</v>
      </c>
      <c r="Y499">
        <v>33750</v>
      </c>
      <c r="Z499">
        <v>34300</v>
      </c>
      <c r="AA499">
        <v>33325.800000000003</v>
      </c>
      <c r="AB499">
        <v>35254</v>
      </c>
      <c r="AC499" s="1">
        <f>(Table2[[#This Row],[Close Price]]/Table2[[#This Row],[Day Low]])-1</f>
        <v>3.659259259259251E-3</v>
      </c>
      <c r="AD499" s="1">
        <f>(Table2[[#This Row],[Day High]]/Table2[[#This Row],[Close Price]])-1</f>
        <v>1.2590963437495439E-2</v>
      </c>
      <c r="AE499" s="1">
        <f>(Table2[[#This Row],[Close Price]]/Table2[[#This Row],[Current Week Low]])-1</f>
        <v>3.659259259259251E-3</v>
      </c>
      <c r="AF499" s="1">
        <f>(Table2[[#This Row],[Current Week High]]/Table2[[#This Row],[Close Price]])-1</f>
        <v>1.2590963437495439E-2</v>
      </c>
      <c r="AG499" s="1">
        <f>(Table2[[#This Row],[Close Price]]/Table2[[#This Row],[Current Month Low]])-1</f>
        <v>1.6434714245419313E-2</v>
      </c>
      <c r="AH499" s="1">
        <f>(Table2[[#This Row],[Current Month High]]/Table2[[#This Row],[Close Price]])-1</f>
        <v>4.0754572158176794E-2</v>
      </c>
      <c r="AI499">
        <v>20.6149349786706</v>
      </c>
      <c r="AJ499">
        <v>18.858764972042799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>
        <v>0</v>
      </c>
      <c r="AN499">
        <v>-2.0099999999999998</v>
      </c>
      <c r="AO499" t="s">
        <v>3191</v>
      </c>
      <c r="AP499">
        <v>1.9975032660892001E-2</v>
      </c>
      <c r="AQ499">
        <f>(Table2[[#This Row],[Sharpe Ratio]]-AVERAGE(Table2[Sharpe Ratio]))/_xlfn.STDEV.P(Table2[Sharpe Ratio])</f>
        <v>-0.52295687404427027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546</v>
      </c>
      <c r="AT499">
        <f>_xlfn.RANK.AVG(Table2[[#This Row],[6M Return vs Nifty Z-Score]],Table2[6M Return vs Nifty Z-Score])</f>
        <v>373</v>
      </c>
      <c r="AU499">
        <f>_xlfn.RANK.AVG(Table2[[#This Row],[Sharpe Ratio Z-Score]],Table2[Sharpe Ratio Z-Score])</f>
        <v>472</v>
      </c>
      <c r="AV499">
        <f>(Table2[[#This Row],[Rank 1Y]]+Table2[[#This Row],[Rank 6M]]+Table2[[#This Row],[Rank Sharpe]])/3</f>
        <v>463.66666666666669</v>
      </c>
    </row>
    <row r="500" spans="1:48" x14ac:dyDescent="0.3">
      <c r="A500" t="s">
        <v>1403</v>
      </c>
      <c r="B500" t="s">
        <v>1404</v>
      </c>
      <c r="C500" t="s">
        <v>3146</v>
      </c>
      <c r="D500" t="s">
        <v>21</v>
      </c>
      <c r="E500">
        <v>7880.6469569520004</v>
      </c>
      <c r="F500">
        <v>28.38</v>
      </c>
      <c r="G500">
        <v>32.018395462938301</v>
      </c>
      <c r="H500">
        <f>(Table2[[#This Row],[1Y Return vs Nifty]]-AVERAGE(Table2[1Y Return vs Nifty]))/_xlfn.STDEV.P(Table2[1Y Return vs Nifty])</f>
        <v>6.4382416967203329E-2</v>
      </c>
      <c r="I500">
        <v>5.6408728670492101</v>
      </c>
      <c r="J500">
        <f>(Table2[[#This Row],[1M Return vs Nifty]]-AVERAGE(Table2[1M Return vs Nifty]))/_xlfn.STDEV.P(Table2[1M Return vs Nifty])</f>
        <v>0.4771202127578254</v>
      </c>
      <c r="K500">
        <v>-26.1975157163759</v>
      </c>
      <c r="L500">
        <f>(Table2[[#This Row],[6M Return vs Nifty]]-AVERAGE(Table2[6M Return vs Nifty]))/_xlfn.STDEV.P(Table2[6M Return vs Nifty])</f>
        <v>-1.063419902101725</v>
      </c>
      <c r="M500">
        <v>1.5537057622030901</v>
      </c>
      <c r="N500">
        <f>(Table2[[#This Row],[1W Return vs Nifty]]-AVERAGE(Table2[1W Return vs Nifty]))/_xlfn.STDEV.P(Table2[1W Return vs Nifty])</f>
        <v>0.24780249791047021</v>
      </c>
      <c r="O500">
        <v>28.9</v>
      </c>
      <c r="P500">
        <v>28.947594604312101</v>
      </c>
      <c r="Q500">
        <v>28.127535188780499</v>
      </c>
      <c r="R500">
        <v>44.290462646981602</v>
      </c>
      <c r="S500" s="1">
        <f>(Table2[[#This Row],[Close Price]]-Table2[[#This Row],[20D EMA]])/Table2[[#This Row],[20D EMA]]</f>
        <v>-1.7993079584775074E-2</v>
      </c>
      <c r="T500" s="1">
        <f>(Table2[[#This Row],[Close Price]]-Table2[[#This Row],[50D EMA]])/Table2[[#This Row],[50D EMA]]</f>
        <v>-1.9607660397024908E-2</v>
      </c>
      <c r="U500" s="1">
        <f>(Table2[[#This Row],[Close Price]]-Table2[[#This Row],[200D EMA]])/Table2[[#This Row],[200D EMA]]</f>
        <v>8.9757175495492163E-3</v>
      </c>
      <c r="V500">
        <v>0.61327367531899302</v>
      </c>
      <c r="W500">
        <v>28.1</v>
      </c>
      <c r="X500">
        <v>29.29</v>
      </c>
      <c r="Y500">
        <v>28.1</v>
      </c>
      <c r="Z500">
        <v>29.29</v>
      </c>
      <c r="AA500">
        <v>27.73</v>
      </c>
      <c r="AB500">
        <v>32.299999999999997</v>
      </c>
      <c r="AC500" s="1">
        <f>(Table2[[#This Row],[Close Price]]/Table2[[#This Row],[Day Low]])-1</f>
        <v>9.9644128113878239E-3</v>
      </c>
      <c r="AD500" s="1">
        <f>(Table2[[#This Row],[Day High]]/Table2[[#This Row],[Close Price]])-1</f>
        <v>3.2064834390415742E-2</v>
      </c>
      <c r="AE500" s="1">
        <f>(Table2[[#This Row],[Close Price]]/Table2[[#This Row],[Current Week Low]])-1</f>
        <v>9.9644128113878239E-3</v>
      </c>
      <c r="AF500" s="1">
        <f>(Table2[[#This Row],[Current Week High]]/Table2[[#This Row],[Close Price]])-1</f>
        <v>3.2064834390415742E-2</v>
      </c>
      <c r="AG500" s="1">
        <f>(Table2[[#This Row],[Close Price]]/Table2[[#This Row],[Current Month Low]])-1</f>
        <v>2.3440317345834849E-2</v>
      </c>
      <c r="AH500" s="1">
        <f>(Table2[[#This Row],[Current Month High]]/Table2[[#This Row],[Close Price]])-1</f>
        <v>0.13812544045102171</v>
      </c>
      <c r="AI500">
        <v>42.715973559159202</v>
      </c>
      <c r="AJ500">
        <v>67.771423020883901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</v>
      </c>
      <c r="AM500" t="s">
        <v>3191</v>
      </c>
      <c r="AN500">
        <v>-10.28</v>
      </c>
      <c r="AO500" t="s">
        <v>3191</v>
      </c>
      <c r="AP500">
        <v>2.8525157069985999E-2</v>
      </c>
      <c r="AQ500">
        <f>(Table2[[#This Row],[Sharpe Ratio]]-AVERAGE(Table2[Sharpe Ratio]))/_xlfn.STDEV.P(Table2[Sharpe Ratio])</f>
        <v>-0.42325717782904593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278</v>
      </c>
      <c r="AT500">
        <f>_xlfn.RANK.AVG(Table2[[#This Row],[6M Return vs Nifty Z-Score]],Table2[6M Return vs Nifty Z-Score])</f>
        <v>662</v>
      </c>
      <c r="AU500">
        <f>_xlfn.RANK.AVG(Table2[[#This Row],[Sharpe Ratio Z-Score]],Table2[Sharpe Ratio Z-Score])</f>
        <v>452</v>
      </c>
      <c r="AV500">
        <f>(Table2[[#This Row],[Rank 1Y]]+Table2[[#This Row],[Rank 6M]]+Table2[[#This Row],[Rank Sharpe]])/3</f>
        <v>464</v>
      </c>
    </row>
    <row r="501" spans="1:48" x14ac:dyDescent="0.3">
      <c r="A501" t="s">
        <v>1630</v>
      </c>
      <c r="B501" t="s">
        <v>1631</v>
      </c>
      <c r="C501" t="s">
        <v>3160</v>
      </c>
      <c r="D501" t="s">
        <v>249</v>
      </c>
      <c r="E501">
        <v>5647.6172782800004</v>
      </c>
      <c r="F501">
        <v>589.79999999999995</v>
      </c>
      <c r="G501">
        <v>-25.194399138158801</v>
      </c>
      <c r="H501">
        <f>(Table2[[#This Row],[1Y Return vs Nifty]]-AVERAGE(Table2[1Y Return vs Nifty]))/_xlfn.STDEV.P(Table2[1Y Return vs Nifty])</f>
        <v>-0.88053694213423594</v>
      </c>
      <c r="I501">
        <v>-2.7929286420985302</v>
      </c>
      <c r="J501">
        <f>(Table2[[#This Row],[1M Return vs Nifty]]-AVERAGE(Table2[1M Return vs Nifty]))/_xlfn.STDEV.P(Table2[1M Return vs Nifty])</f>
        <v>-0.48409125626406119</v>
      </c>
      <c r="K501">
        <v>2.8757001820690098</v>
      </c>
      <c r="L501">
        <f>(Table2[[#This Row],[6M Return vs Nifty]]-AVERAGE(Table2[6M Return vs Nifty]))/_xlfn.STDEV.P(Table2[6M Return vs Nifty])</f>
        <v>-0.10355204242814096</v>
      </c>
      <c r="M501">
        <v>-3.6751807391748601</v>
      </c>
      <c r="N501">
        <f>(Table2[[#This Row],[1W Return vs Nifty]]-AVERAGE(Table2[1W Return vs Nifty]))/_xlfn.STDEV.P(Table2[1W Return vs Nifty])</f>
        <v>-0.75371607004873897</v>
      </c>
      <c r="O501">
        <v>634.97</v>
      </c>
      <c r="P501">
        <v>635.57923441533001</v>
      </c>
      <c r="Q501">
        <v>582.60274154605202</v>
      </c>
      <c r="R501">
        <v>18.5550370382742</v>
      </c>
      <c r="S501" s="1">
        <f>(Table2[[#This Row],[Close Price]]-Table2[[#This Row],[20D EMA]])/Table2[[#This Row],[20D EMA]]</f>
        <v>-7.1137219081216549E-2</v>
      </c>
      <c r="T501" s="1">
        <f>(Table2[[#This Row],[Close Price]]-Table2[[#This Row],[50D EMA]])/Table2[[#This Row],[50D EMA]]</f>
        <v>-7.2027580412444434E-2</v>
      </c>
      <c r="U501" s="1">
        <f>(Table2[[#This Row],[Close Price]]-Table2[[#This Row],[200D EMA]])/Table2[[#This Row],[200D EMA]]</f>
        <v>1.2353629567290714E-2</v>
      </c>
      <c r="V501">
        <v>0.30779005619211602</v>
      </c>
      <c r="W501">
        <v>587.04999999999995</v>
      </c>
      <c r="X501">
        <v>609.1</v>
      </c>
      <c r="Y501">
        <v>587.04999999999995</v>
      </c>
      <c r="Z501">
        <v>609.1</v>
      </c>
      <c r="AA501">
        <v>587.04999999999995</v>
      </c>
      <c r="AB501">
        <v>688.2</v>
      </c>
      <c r="AC501" s="1">
        <f>(Table2[[#This Row],[Close Price]]/Table2[[#This Row],[Day Low]])-1</f>
        <v>4.6844391448768175E-3</v>
      </c>
      <c r="AD501" s="1">
        <f>(Table2[[#This Row],[Day High]]/Table2[[#This Row],[Close Price]])-1</f>
        <v>3.2722956934554182E-2</v>
      </c>
      <c r="AE501" s="1">
        <f>(Table2[[#This Row],[Close Price]]/Table2[[#This Row],[Current Week Low]])-1</f>
        <v>4.6844391448768175E-3</v>
      </c>
      <c r="AF501" s="1">
        <f>(Table2[[#This Row],[Current Week High]]/Table2[[#This Row],[Close Price]])-1</f>
        <v>3.2722956934554182E-2</v>
      </c>
      <c r="AG501" s="1">
        <f>(Table2[[#This Row],[Close Price]]/Table2[[#This Row],[Current Month Low]])-1</f>
        <v>4.6844391448768175E-3</v>
      </c>
      <c r="AH501" s="1">
        <f>(Table2[[#This Row],[Current Month High]]/Table2[[#This Row],[Close Price]])-1</f>
        <v>0.16683621566632767</v>
      </c>
      <c r="AI501">
        <v>23.228212953543501</v>
      </c>
      <c r="AJ501">
        <v>35.601793309575797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0.11</v>
      </c>
      <c r="AM501" t="s">
        <v>3192</v>
      </c>
      <c r="AN501">
        <v>-11.75</v>
      </c>
      <c r="AO501" t="s">
        <v>3191</v>
      </c>
      <c r="AP501">
        <v>3.8324462546678997E-2</v>
      </c>
      <c r="AQ501">
        <f>(Table2[[#This Row],[Sharpe Ratio]]-AVERAGE(Table2[Sharpe Ratio]))/_xlfn.STDEV.P(Table2[Sharpe Ratio])</f>
        <v>-0.30899126397785776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622</v>
      </c>
      <c r="AT501">
        <f>_xlfn.RANK.AVG(Table2[[#This Row],[6M Return vs Nifty Z-Score]],Table2[6M Return vs Nifty Z-Score])</f>
        <v>353</v>
      </c>
      <c r="AU501">
        <f>_xlfn.RANK.AVG(Table2[[#This Row],[Sharpe Ratio Z-Score]],Table2[Sharpe Ratio Z-Score])</f>
        <v>417</v>
      </c>
      <c r="AV501">
        <f>(Table2[[#This Row],[Rank 1Y]]+Table2[[#This Row],[Rank 6M]]+Table2[[#This Row],[Rank Sharpe]])/3</f>
        <v>464</v>
      </c>
    </row>
    <row r="502" spans="1:48" x14ac:dyDescent="0.3">
      <c r="A502" t="s">
        <v>1905</v>
      </c>
      <c r="B502" t="s">
        <v>1906</v>
      </c>
      <c r="C502" t="s">
        <v>3155</v>
      </c>
      <c r="D502" t="s">
        <v>249</v>
      </c>
      <c r="E502">
        <v>3751.2422466899998</v>
      </c>
      <c r="F502">
        <v>1194.95</v>
      </c>
      <c r="G502">
        <v>-18.321332719633901</v>
      </c>
      <c r="H502">
        <f>(Table2[[#This Row],[1Y Return vs Nifty]]-AVERAGE(Table2[1Y Return vs Nifty]))/_xlfn.STDEV.P(Table2[1Y Return vs Nifty])</f>
        <v>-0.7670222368915447</v>
      </c>
      <c r="I502">
        <v>2.1204095678173802</v>
      </c>
      <c r="J502">
        <f>(Table2[[#This Row],[1M Return vs Nifty]]-AVERAGE(Table2[1M Return vs Nifty]))/_xlfn.STDEV.P(Table2[1M Return vs Nifty])</f>
        <v>7.5888372546516203E-2</v>
      </c>
      <c r="K502">
        <v>24.492753296049901</v>
      </c>
      <c r="L502">
        <f>(Table2[[#This Row],[6M Return vs Nifty]]-AVERAGE(Table2[6M Return vs Nifty]))/_xlfn.STDEV.P(Table2[6M Return vs Nifty])</f>
        <v>0.61014659268146476</v>
      </c>
      <c r="M502">
        <v>-0.55211359693051398</v>
      </c>
      <c r="N502">
        <f>(Table2[[#This Row],[1W Return vs Nifty]]-AVERAGE(Table2[1W Return vs Nifty]))/_xlfn.STDEV.P(Table2[1W Return vs Nifty])</f>
        <v>-0.15553714015290809</v>
      </c>
      <c r="O502">
        <v>1160.07</v>
      </c>
      <c r="P502">
        <v>1157.6088750281201</v>
      </c>
      <c r="Q502">
        <v>1087.130168918</v>
      </c>
      <c r="R502">
        <v>61.830468465641601</v>
      </c>
      <c r="S502" s="1">
        <f>(Table2[[#This Row],[Close Price]]-Table2[[#This Row],[20D EMA]])/Table2[[#This Row],[20D EMA]]</f>
        <v>3.0067151120191118E-2</v>
      </c>
      <c r="T502" s="1">
        <f>(Table2[[#This Row],[Close Price]]-Table2[[#This Row],[50D EMA]])/Table2[[#This Row],[50D EMA]]</f>
        <v>3.2257117043071097E-2</v>
      </c>
      <c r="U502" s="1">
        <f>(Table2[[#This Row],[Close Price]]-Table2[[#This Row],[200D EMA]])/Table2[[#This Row],[200D EMA]]</f>
        <v>9.9178400309974921E-2</v>
      </c>
      <c r="V502">
        <v>0.47904562620358498</v>
      </c>
      <c r="W502">
        <v>1151</v>
      </c>
      <c r="X502">
        <v>1210</v>
      </c>
      <c r="Y502">
        <v>1151</v>
      </c>
      <c r="Z502">
        <v>1210</v>
      </c>
      <c r="AA502">
        <v>1071.4000000000001</v>
      </c>
      <c r="AB502">
        <v>1210</v>
      </c>
      <c r="AC502" s="1">
        <f>(Table2[[#This Row],[Close Price]]/Table2[[#This Row],[Day Low]])-1</f>
        <v>3.8184187662901881E-2</v>
      </c>
      <c r="AD502" s="1">
        <f>(Table2[[#This Row],[Day High]]/Table2[[#This Row],[Close Price]])-1</f>
        <v>1.2594669233022326E-2</v>
      </c>
      <c r="AE502" s="1">
        <f>(Table2[[#This Row],[Close Price]]/Table2[[#This Row],[Current Week Low]])-1</f>
        <v>3.8184187662901881E-2</v>
      </c>
      <c r="AF502" s="1">
        <f>(Table2[[#This Row],[Current Week High]]/Table2[[#This Row],[Close Price]])-1</f>
        <v>1.2594669233022326E-2</v>
      </c>
      <c r="AG502" s="1">
        <f>(Table2[[#This Row],[Close Price]]/Table2[[#This Row],[Current Month Low]])-1</f>
        <v>0.11531640843755819</v>
      </c>
      <c r="AH502" s="1">
        <f>(Table2[[#This Row],[Current Month High]]/Table2[[#This Row],[Close Price]])-1</f>
        <v>1.2594669233022326E-2</v>
      </c>
      <c r="AI502">
        <v>15.067576049207</v>
      </c>
      <c r="AJ502">
        <v>58.976917448280403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</v>
      </c>
      <c r="AM502" t="s">
        <v>3193</v>
      </c>
      <c r="AN502">
        <v>4.55</v>
      </c>
      <c r="AO502" t="s">
        <v>3192</v>
      </c>
      <c r="AP502">
        <v>-5.0219968930810002E-2</v>
      </c>
      <c r="AQ502">
        <f>(Table2[[#This Row],[Sharpe Ratio]]-AVERAGE(Table2[Sharpe Ratio]))/_xlfn.STDEV.P(Table2[Sharpe Ratio])</f>
        <v>-1.3414736580896918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-1.5779980699061635</v>
      </c>
      <c r="AS502">
        <f>_xlfn.RANK.AVG(Table2[[#This Row],[1Y Return vs Nifty Z-Score]],Table2[1Y Return vs Nifty Z-Score])</f>
        <v>582</v>
      </c>
      <c r="AT502">
        <f>_xlfn.RANK.AVG(Table2[[#This Row],[6M Return vs Nifty Z-Score]],Table2[6M Return vs Nifty Z-Score])</f>
        <v>146</v>
      </c>
      <c r="AU502">
        <f>_xlfn.RANK.AVG(Table2[[#This Row],[Sharpe Ratio Z-Score]],Table2[Sharpe Ratio Z-Score])</f>
        <v>667</v>
      </c>
      <c r="AV502">
        <f>(Table2[[#This Row],[Rank 1Y]]+Table2[[#This Row],[Rank 6M]]+Table2[[#This Row],[Rank Sharpe]])/3</f>
        <v>465</v>
      </c>
    </row>
    <row r="503" spans="1:48" x14ac:dyDescent="0.3">
      <c r="A503" t="s">
        <v>473</v>
      </c>
      <c r="B503" t="s">
        <v>474</v>
      </c>
      <c r="C503" t="s">
        <v>3146</v>
      </c>
      <c r="D503" t="s">
        <v>475</v>
      </c>
      <c r="E503">
        <v>46223.605928204997</v>
      </c>
      <c r="F503">
        <v>725.95</v>
      </c>
      <c r="G503">
        <v>-48.213684282313999</v>
      </c>
      <c r="H503">
        <f>(Table2[[#This Row],[1Y Return vs Nifty]]-AVERAGE(Table2[1Y Return vs Nifty]))/_xlfn.STDEV.P(Table2[1Y Return vs Nifty])</f>
        <v>-1.2607205761805147</v>
      </c>
      <c r="I503">
        <v>12.5766431039648</v>
      </c>
      <c r="J503">
        <f>(Table2[[#This Row],[1M Return vs Nifty]]-AVERAGE(Table2[1M Return vs Nifty]))/_xlfn.STDEV.P(Table2[1M Return vs Nifty])</f>
        <v>1.2675990841176528</v>
      </c>
      <c r="K503">
        <v>80.309096251095895</v>
      </c>
      <c r="L503">
        <f>(Table2[[#This Row],[6M Return vs Nifty]]-AVERAGE(Table2[6M Return vs Nifty]))/_xlfn.STDEV.P(Table2[6M Return vs Nifty])</f>
        <v>2.4529531756963299</v>
      </c>
      <c r="M503">
        <v>0.17461337235701199</v>
      </c>
      <c r="N503">
        <f>(Table2[[#This Row],[1W Return vs Nifty]]-AVERAGE(Table2[1W Return vs Nifty]))/_xlfn.STDEV.P(Table2[1W Return vs Nifty])</f>
        <v>-1.6342963077850811E-2</v>
      </c>
      <c r="O503">
        <v>703.3</v>
      </c>
      <c r="P503">
        <v>645.18268606736001</v>
      </c>
      <c r="Q503">
        <v>567.89379039709797</v>
      </c>
      <c r="R503">
        <v>55.391467072059598</v>
      </c>
      <c r="S503" s="1">
        <f>(Table2[[#This Row],[Close Price]]-Table2[[#This Row],[20D EMA]])/Table2[[#This Row],[20D EMA]]</f>
        <v>3.2205317787573004E-2</v>
      </c>
      <c r="T503" s="1">
        <f>(Table2[[#This Row],[Close Price]]-Table2[[#This Row],[50D EMA]])/Table2[[#This Row],[50D EMA]]</f>
        <v>0.12518518502867507</v>
      </c>
      <c r="U503" s="1">
        <f>(Table2[[#This Row],[Close Price]]-Table2[[#This Row],[200D EMA]])/Table2[[#This Row],[200D EMA]]</f>
        <v>0.27832001736166506</v>
      </c>
      <c r="V503">
        <v>1.16179934447296</v>
      </c>
      <c r="W503">
        <v>706.2</v>
      </c>
      <c r="X503">
        <v>745.5</v>
      </c>
      <c r="Y503">
        <v>706.2</v>
      </c>
      <c r="Z503">
        <v>745.5</v>
      </c>
      <c r="AA503">
        <v>637.1</v>
      </c>
      <c r="AB503">
        <v>772.85</v>
      </c>
      <c r="AC503" s="1">
        <f>(Table2[[#This Row],[Close Price]]/Table2[[#This Row],[Day Low]])-1</f>
        <v>2.7966581704899518E-2</v>
      </c>
      <c r="AD503" s="1">
        <f>(Table2[[#This Row],[Day High]]/Table2[[#This Row],[Close Price]])-1</f>
        <v>2.6930229354638735E-2</v>
      </c>
      <c r="AE503" s="1">
        <f>(Table2[[#This Row],[Close Price]]/Table2[[#This Row],[Current Week Low]])-1</f>
        <v>2.7966581704899518E-2</v>
      </c>
      <c r="AF503" s="1">
        <f>(Table2[[#This Row],[Current Week High]]/Table2[[#This Row],[Close Price]])-1</f>
        <v>2.6930229354638735E-2</v>
      </c>
      <c r="AG503" s="1">
        <f>(Table2[[#This Row],[Close Price]]/Table2[[#This Row],[Current Month Low]])-1</f>
        <v>0.13946005336681844</v>
      </c>
      <c r="AH503" s="1">
        <f>(Table2[[#This Row],[Current Month High]]/Table2[[#This Row],[Close Price]])-1</f>
        <v>6.4605000344376329E-2</v>
      </c>
      <c r="AI503">
        <v>36.648529513051798</v>
      </c>
      <c r="AJ503">
        <v>134.17741935483801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0.43</v>
      </c>
      <c r="AM503" t="s">
        <v>3192</v>
      </c>
      <c r="AN503">
        <v>-0.22</v>
      </c>
      <c r="AO503" t="s">
        <v>3191</v>
      </c>
      <c r="AP503">
        <v>-4.8756272787808003E-2</v>
      </c>
      <c r="AQ503">
        <f>(Table2[[#This Row],[Sharpe Ratio]]-AVERAGE(Table2[Sharpe Ratio]))/_xlfn.STDEV.P(Table2[Sharpe Ratio])</f>
        <v>-1.3244060630669243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1.119082657488693</v>
      </c>
      <c r="AS503">
        <f>_xlfn.RANK.AVG(Table2[[#This Row],[1Y Return vs Nifty Z-Score]],Table2[1Y Return vs Nifty Z-Score])</f>
        <v>712</v>
      </c>
      <c r="AT503">
        <f>_xlfn.RANK.AVG(Table2[[#This Row],[6M Return vs Nifty Z-Score]],Table2[6M Return vs Nifty Z-Score])</f>
        <v>21</v>
      </c>
      <c r="AU503">
        <f>_xlfn.RANK.AVG(Table2[[#This Row],[Sharpe Ratio Z-Score]],Table2[Sharpe Ratio Z-Score])</f>
        <v>666</v>
      </c>
      <c r="AV503">
        <f>(Table2[[#This Row],[Rank 1Y]]+Table2[[#This Row],[Rank 6M]]+Table2[[#This Row],[Rank Sharpe]])/3</f>
        <v>466.33333333333331</v>
      </c>
    </row>
    <row r="504" spans="1:48" x14ac:dyDescent="0.3">
      <c r="A504" t="s">
        <v>1798</v>
      </c>
      <c r="B504" t="s">
        <v>1799</v>
      </c>
      <c r="C504" t="s">
        <v>3158</v>
      </c>
      <c r="D504" t="s">
        <v>283</v>
      </c>
      <c r="E504">
        <v>4378.6073511280001</v>
      </c>
      <c r="F504">
        <v>198.98</v>
      </c>
      <c r="G504">
        <v>15.374131437609099</v>
      </c>
      <c r="H504">
        <f>(Table2[[#This Row],[1Y Return vs Nifty]]-AVERAGE(Table2[1Y Return vs Nifty]))/_xlfn.STDEV.P(Table2[1Y Return vs Nifty])</f>
        <v>-0.21051216570762415</v>
      </c>
      <c r="I504">
        <v>0.47107630992870803</v>
      </c>
      <c r="J504">
        <f>(Table2[[#This Row],[1M Return vs Nifty]]-AVERAGE(Table2[1M Return vs Nifty]))/_xlfn.STDEV.P(Table2[1M Return vs Nifty])</f>
        <v>-0.11208831175204867</v>
      </c>
      <c r="K504">
        <v>-9.0350904106601302</v>
      </c>
      <c r="L504">
        <f>(Table2[[#This Row],[6M Return vs Nifty]]-AVERAGE(Table2[6M Return vs Nifty]))/_xlfn.STDEV.P(Table2[6M Return vs Nifty])</f>
        <v>-0.49679319996636512</v>
      </c>
      <c r="M504">
        <v>-1.6424690206507899</v>
      </c>
      <c r="N504">
        <f>(Table2[[#This Row],[1W Return vs Nifty]]-AVERAGE(Table2[1W Return vs Nifty]))/_xlfn.STDEV.P(Table2[1W Return vs Nifty])</f>
        <v>-0.36437915694618017</v>
      </c>
      <c r="O504">
        <v>201.28</v>
      </c>
      <c r="P504">
        <v>200.89267320857999</v>
      </c>
      <c r="Q504">
        <v>191.355399155144</v>
      </c>
      <c r="R504">
        <v>45.2855009783217</v>
      </c>
      <c r="S504" s="1">
        <f>(Table2[[#This Row],[Close Price]]-Table2[[#This Row],[20D EMA]])/Table2[[#This Row],[20D EMA]]</f>
        <v>-1.142686804451516E-2</v>
      </c>
      <c r="T504" s="1">
        <f>(Table2[[#This Row],[Close Price]]-Table2[[#This Row],[50D EMA]])/Table2[[#This Row],[50D EMA]]</f>
        <v>-9.5208709109771243E-3</v>
      </c>
      <c r="U504" s="1">
        <f>(Table2[[#This Row],[Close Price]]-Table2[[#This Row],[200D EMA]])/Table2[[#This Row],[200D EMA]]</f>
        <v>3.9845234984324858E-2</v>
      </c>
      <c r="V504">
        <v>0.64233829890091598</v>
      </c>
      <c r="W504">
        <v>196.26</v>
      </c>
      <c r="X504">
        <v>202.15</v>
      </c>
      <c r="Y504">
        <v>196.26</v>
      </c>
      <c r="Z504">
        <v>202.15</v>
      </c>
      <c r="AA504">
        <v>188</v>
      </c>
      <c r="AB504">
        <v>207</v>
      </c>
      <c r="AC504" s="1">
        <f>(Table2[[#This Row],[Close Price]]/Table2[[#This Row],[Day Low]])-1</f>
        <v>1.3859166411902546E-2</v>
      </c>
      <c r="AD504" s="1">
        <f>(Table2[[#This Row],[Day High]]/Table2[[#This Row],[Close Price]])-1</f>
        <v>1.5931249371796241E-2</v>
      </c>
      <c r="AE504" s="1">
        <f>(Table2[[#This Row],[Close Price]]/Table2[[#This Row],[Current Week Low]])-1</f>
        <v>1.3859166411902546E-2</v>
      </c>
      <c r="AF504" s="1">
        <f>(Table2[[#This Row],[Current Week High]]/Table2[[#This Row],[Close Price]])-1</f>
        <v>1.5931249371796241E-2</v>
      </c>
      <c r="AG504" s="1">
        <f>(Table2[[#This Row],[Close Price]]/Table2[[#This Row],[Current Month Low]])-1</f>
        <v>5.8404255319148835E-2</v>
      </c>
      <c r="AH504" s="1">
        <f>(Table2[[#This Row],[Current Month High]]/Table2[[#This Row],[Close Price]])-1</f>
        <v>4.0305558347572656E-2</v>
      </c>
      <c r="AI504">
        <v>19.5346265956377</v>
      </c>
      <c r="AJ504">
        <v>45.240875912408697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0.09</v>
      </c>
      <c r="AM504" t="s">
        <v>3192</v>
      </c>
      <c r="AN504">
        <v>1.1000000000000001</v>
      </c>
      <c r="AO504" t="s">
        <v>3192</v>
      </c>
      <c r="AQ504">
        <f>(Table2[[#This Row],[Sharpe Ratio]]-AVERAGE(Table2[Sharpe Ratio]))/_xlfn.STDEV.P(Table2[Sharpe Ratio])</f>
        <v>-0.75587800979545683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-1.9396508441676747</v>
      </c>
      <c r="AS504">
        <f>_xlfn.RANK.AVG(Table2[[#This Row],[1Y Return vs Nifty Z-Score]],Table2[1Y Return vs Nifty Z-Score])</f>
        <v>368</v>
      </c>
      <c r="AT504">
        <f>_xlfn.RANK.AVG(Table2[[#This Row],[6M Return vs Nifty Z-Score]],Table2[6M Return vs Nifty Z-Score])</f>
        <v>491</v>
      </c>
      <c r="AU504">
        <f>_xlfn.RANK.AVG(Table2[[#This Row],[Sharpe Ratio Z-Score]],Table2[Sharpe Ratio Z-Score])</f>
        <v>544.5</v>
      </c>
      <c r="AV504">
        <f>(Table2[[#This Row],[Rank 1Y]]+Table2[[#This Row],[Rank 6M]]+Table2[[#This Row],[Rank Sharpe]])/3</f>
        <v>467.83333333333331</v>
      </c>
    </row>
    <row r="505" spans="1:48" x14ac:dyDescent="0.3">
      <c r="A505" t="s">
        <v>600</v>
      </c>
      <c r="B505" t="s">
        <v>601</v>
      </c>
      <c r="C505" t="s">
        <v>3154</v>
      </c>
      <c r="D505" t="s">
        <v>77</v>
      </c>
      <c r="E505">
        <v>32517.570750840001</v>
      </c>
      <c r="F505">
        <v>4208.3999999999996</v>
      </c>
      <c r="G505">
        <v>5.73863855623223</v>
      </c>
      <c r="H505">
        <f>(Table2[[#This Row],[1Y Return vs Nifty]]-AVERAGE(Table2[1Y Return vs Nifty]))/_xlfn.STDEV.P(Table2[1Y Return vs Nifty])</f>
        <v>-0.36965076086938747</v>
      </c>
      <c r="I505">
        <v>-3.7518612198757699</v>
      </c>
      <c r="J505">
        <f>(Table2[[#This Row],[1M Return vs Nifty]]-AVERAGE(Table2[1M Return vs Nifty]))/_xlfn.STDEV.P(Table2[1M Return vs Nifty])</f>
        <v>-0.59338206548911132</v>
      </c>
      <c r="K505">
        <v>-8.6985948367028794</v>
      </c>
      <c r="L505">
        <f>(Table2[[#This Row],[6M Return vs Nifty]]-AVERAGE(Table2[6M Return vs Nifty]))/_xlfn.STDEV.P(Table2[6M Return vs Nifty])</f>
        <v>-0.48568361761083156</v>
      </c>
      <c r="M505">
        <v>2.6680002266291898</v>
      </c>
      <c r="N505">
        <f>(Table2[[#This Row],[1W Return vs Nifty]]-AVERAGE(Table2[1W Return vs Nifty]))/_xlfn.STDEV.P(Table2[1W Return vs Nifty])</f>
        <v>0.46122969622560084</v>
      </c>
      <c r="O505">
        <v>4406.58</v>
      </c>
      <c r="P505">
        <v>4448.5449200223702</v>
      </c>
      <c r="Q505">
        <v>4194.8065279271304</v>
      </c>
      <c r="R505">
        <v>28.442214833184099</v>
      </c>
      <c r="S505" s="1">
        <f>(Table2[[#This Row],[Close Price]]-Table2[[#This Row],[20D EMA]])/Table2[[#This Row],[20D EMA]]</f>
        <v>-4.4973653037049206E-2</v>
      </c>
      <c r="T505" s="1">
        <f>(Table2[[#This Row],[Close Price]]-Table2[[#This Row],[50D EMA]])/Table2[[#This Row],[50D EMA]]</f>
        <v>-5.3982802093670429E-2</v>
      </c>
      <c r="U505" s="1">
        <f>(Table2[[#This Row],[Close Price]]-Table2[[#This Row],[200D EMA]])/Table2[[#This Row],[200D EMA]]</f>
        <v>3.2405480401467819E-3</v>
      </c>
      <c r="V505">
        <v>0.72278111617137997</v>
      </c>
      <c r="W505">
        <v>4201</v>
      </c>
      <c r="X505">
        <v>4309.95</v>
      </c>
      <c r="Y505">
        <v>4201</v>
      </c>
      <c r="Z505">
        <v>4309.95</v>
      </c>
      <c r="AA505">
        <v>4163.1499999999996</v>
      </c>
      <c r="AB505">
        <v>4658.6499999999996</v>
      </c>
      <c r="AC505" s="1">
        <f>(Table2[[#This Row],[Close Price]]/Table2[[#This Row],[Day Low]])-1</f>
        <v>1.7614853606282566E-3</v>
      </c>
      <c r="AD505" s="1">
        <f>(Table2[[#This Row],[Day High]]/Table2[[#This Row],[Close Price]])-1</f>
        <v>2.4130310806957489E-2</v>
      </c>
      <c r="AE505" s="1">
        <f>(Table2[[#This Row],[Close Price]]/Table2[[#This Row],[Current Week Low]])-1</f>
        <v>1.7614853606282566E-3</v>
      </c>
      <c r="AF505" s="1">
        <f>(Table2[[#This Row],[Current Week High]]/Table2[[#This Row],[Close Price]])-1</f>
        <v>2.4130310806957489E-2</v>
      </c>
      <c r="AG505" s="1">
        <f>(Table2[[#This Row],[Close Price]]/Table2[[#This Row],[Current Month Low]])-1</f>
        <v>1.0869173582503722E-2</v>
      </c>
      <c r="AH505" s="1">
        <f>(Table2[[#This Row],[Current Month High]]/Table2[[#This Row],[Close Price]])-1</f>
        <v>0.10698840414409272</v>
      </c>
      <c r="AI505">
        <v>16.326870069384999</v>
      </c>
      <c r="AJ505">
        <v>37.860547393248403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</v>
      </c>
      <c r="AM505" t="s">
        <v>3193</v>
      </c>
      <c r="AN505">
        <v>-7.87</v>
      </c>
      <c r="AO505" t="s">
        <v>3191</v>
      </c>
      <c r="AP505">
        <v>1.0846642152657999E-2</v>
      </c>
      <c r="AQ505">
        <f>(Table2[[#This Row],[Sharpe Ratio]]-AVERAGE(Table2[Sharpe Ratio]))/_xlfn.STDEV.P(Table2[Sharpe Ratio])</f>
        <v>-0.62939950774874343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425</v>
      </c>
      <c r="AT505">
        <f>_xlfn.RANK.AVG(Table2[[#This Row],[6M Return vs Nifty Z-Score]],Table2[6M Return vs Nifty Z-Score])</f>
        <v>487</v>
      </c>
      <c r="AU505">
        <f>_xlfn.RANK.AVG(Table2[[#This Row],[Sharpe Ratio Z-Score]],Table2[Sharpe Ratio Z-Score])</f>
        <v>493</v>
      </c>
      <c r="AV505">
        <f>(Table2[[#This Row],[Rank 1Y]]+Table2[[#This Row],[Rank 6M]]+Table2[[#This Row],[Rank Sharpe]])/3</f>
        <v>468.33333333333331</v>
      </c>
    </row>
    <row r="506" spans="1:48" x14ac:dyDescent="0.3">
      <c r="A506" t="s">
        <v>957</v>
      </c>
      <c r="B506" t="s">
        <v>958</v>
      </c>
      <c r="C506" t="s">
        <v>3149</v>
      </c>
      <c r="D506" t="s">
        <v>48</v>
      </c>
      <c r="E506">
        <v>15211.864947825001</v>
      </c>
      <c r="F506">
        <v>1572.75</v>
      </c>
      <c r="G506">
        <v>11.5740874636847</v>
      </c>
      <c r="H506">
        <f>(Table2[[#This Row],[1Y Return vs Nifty]]-AVERAGE(Table2[1Y Return vs Nifty]))/_xlfn.STDEV.P(Table2[1Y Return vs Nifty])</f>
        <v>-0.27327321664795134</v>
      </c>
      <c r="I506">
        <v>-9.0387665124631103E-2</v>
      </c>
      <c r="J506">
        <f>(Table2[[#This Row],[1M Return vs Nifty]]-AVERAGE(Table2[1M Return vs Nifty]))/_xlfn.STDEV.P(Table2[1M Return vs Nifty])</f>
        <v>-0.17607910068376789</v>
      </c>
      <c r="K506">
        <v>4.5243659595644203</v>
      </c>
      <c r="L506">
        <f>(Table2[[#This Row],[6M Return vs Nifty]]-AVERAGE(Table2[6M Return vs Nifty]))/_xlfn.STDEV.P(Table2[6M Return vs Nifty])</f>
        <v>-4.9120455063007037E-2</v>
      </c>
      <c r="M506">
        <v>1.42343889147756</v>
      </c>
      <c r="N506">
        <f>(Table2[[#This Row],[1W Return vs Nifty]]-AVERAGE(Table2[1W Return vs Nifty]))/_xlfn.STDEV.P(Table2[1W Return vs Nifty])</f>
        <v>0.22285173835828267</v>
      </c>
      <c r="O506">
        <v>1630.64</v>
      </c>
      <c r="P506">
        <v>1633.1455832127799</v>
      </c>
      <c r="Q506">
        <v>1511.5862599397401</v>
      </c>
      <c r="R506">
        <v>34.794635364590398</v>
      </c>
      <c r="S506" s="1">
        <f>(Table2[[#This Row],[Close Price]]-Table2[[#This Row],[20D EMA]])/Table2[[#This Row],[20D EMA]]</f>
        <v>-3.5501398224010265E-2</v>
      </c>
      <c r="T506" s="1">
        <f>(Table2[[#This Row],[Close Price]]-Table2[[#This Row],[50D EMA]])/Table2[[#This Row],[50D EMA]]</f>
        <v>-3.6981138628172788E-2</v>
      </c>
      <c r="U506" s="1">
        <f>(Table2[[#This Row],[Close Price]]-Table2[[#This Row],[200D EMA]])/Table2[[#This Row],[200D EMA]]</f>
        <v>4.0463281309991668E-2</v>
      </c>
      <c r="V506">
        <v>0.950840400104217</v>
      </c>
      <c r="W506">
        <v>1561.1</v>
      </c>
      <c r="X506">
        <v>1631.7</v>
      </c>
      <c r="Y506">
        <v>1561.1</v>
      </c>
      <c r="Z506">
        <v>1631.7</v>
      </c>
      <c r="AA506">
        <v>1561.1</v>
      </c>
      <c r="AB506">
        <v>1749</v>
      </c>
      <c r="AC506" s="1">
        <f>(Table2[[#This Row],[Close Price]]/Table2[[#This Row],[Day Low]])-1</f>
        <v>7.4626865671643117E-3</v>
      </c>
      <c r="AD506" s="1">
        <f>(Table2[[#This Row],[Day High]]/Table2[[#This Row],[Close Price]])-1</f>
        <v>3.7482117310443597E-2</v>
      </c>
      <c r="AE506" s="1">
        <f>(Table2[[#This Row],[Close Price]]/Table2[[#This Row],[Current Week Low]])-1</f>
        <v>7.4626865671643117E-3</v>
      </c>
      <c r="AF506" s="1">
        <f>(Table2[[#This Row],[Current Week High]]/Table2[[#This Row],[Close Price]])-1</f>
        <v>3.7482117310443597E-2</v>
      </c>
      <c r="AG506" s="1">
        <f>(Table2[[#This Row],[Close Price]]/Table2[[#This Row],[Current Month Low]])-1</f>
        <v>7.4626865671643117E-3</v>
      </c>
      <c r="AH506" s="1">
        <f>(Table2[[#This Row],[Current Month High]]/Table2[[#This Row],[Close Price]])-1</f>
        <v>0.11206485455412496</v>
      </c>
      <c r="AI506">
        <v>18.2641869337148</v>
      </c>
      <c r="AJ506">
        <v>53.446509585833397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-7.0000000000000007E-2</v>
      </c>
      <c r="AM506" t="s">
        <v>3191</v>
      </c>
      <c r="AN506">
        <v>-6.87</v>
      </c>
      <c r="AO506" t="s">
        <v>3191</v>
      </c>
      <c r="AP506">
        <v>-5.8726362816610998E-2</v>
      </c>
      <c r="AQ506">
        <f>(Table2[[#This Row],[Sharpe Ratio]]-AVERAGE(Table2[Sharpe Ratio]))/_xlfn.STDEV.P(Table2[Sharpe Ratio])</f>
        <v>-1.4406634295741123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388</v>
      </c>
      <c r="AT506">
        <f>_xlfn.RANK.AVG(Table2[[#This Row],[6M Return vs Nifty Z-Score]],Table2[6M Return vs Nifty Z-Score])</f>
        <v>335</v>
      </c>
      <c r="AU506">
        <f>_xlfn.RANK.AVG(Table2[[#This Row],[Sharpe Ratio Z-Score]],Table2[Sharpe Ratio Z-Score])</f>
        <v>682</v>
      </c>
      <c r="AV506">
        <f>(Table2[[#This Row],[Rank 1Y]]+Table2[[#This Row],[Rank 6M]]+Table2[[#This Row],[Rank Sharpe]])/3</f>
        <v>468.33333333333331</v>
      </c>
    </row>
    <row r="507" spans="1:48" x14ac:dyDescent="0.3">
      <c r="A507" t="s">
        <v>1102</v>
      </c>
      <c r="B507" t="s">
        <v>1103</v>
      </c>
      <c r="C507" t="s">
        <v>3145</v>
      </c>
      <c r="D507" t="s">
        <v>278</v>
      </c>
      <c r="E507">
        <v>11464.98579262</v>
      </c>
      <c r="F507">
        <v>2107.4</v>
      </c>
      <c r="G507">
        <v>-15.3703770959953</v>
      </c>
      <c r="H507">
        <f>(Table2[[#This Row],[1Y Return vs Nifty]]-AVERAGE(Table2[1Y Return vs Nifty]))/_xlfn.STDEV.P(Table2[1Y Return vs Nifty])</f>
        <v>-0.71828462293531437</v>
      </c>
      <c r="I507">
        <v>6.4453536899340103</v>
      </c>
      <c r="J507">
        <f>(Table2[[#This Row],[1M Return vs Nifty]]-AVERAGE(Table2[1M Return vs Nifty]))/_xlfn.STDEV.P(Table2[1M Return vs Nifty])</f>
        <v>0.56880795199692169</v>
      </c>
      <c r="K507">
        <v>-1.12367078724424</v>
      </c>
      <c r="L507">
        <f>(Table2[[#This Row],[6M Return vs Nifty]]-AVERAGE(Table2[6M Return vs Nifty]))/_xlfn.STDEV.P(Table2[6M Return vs Nifty])</f>
        <v>-0.23559342600830116</v>
      </c>
      <c r="M507">
        <v>1.42924203161783</v>
      </c>
      <c r="N507">
        <f>(Table2[[#This Row],[1W Return vs Nifty]]-AVERAGE(Table2[1W Return vs Nifty]))/_xlfn.STDEV.P(Table2[1W Return vs Nifty])</f>
        <v>0.22396324701340806</v>
      </c>
      <c r="O507">
        <v>2129.54</v>
      </c>
      <c r="P507">
        <v>2135.475159828</v>
      </c>
      <c r="Q507">
        <v>2045.75548335186</v>
      </c>
      <c r="R507">
        <v>41.464835398817797</v>
      </c>
      <c r="S507" s="1">
        <f>(Table2[[#This Row],[Close Price]]-Table2[[#This Row],[20D EMA]])/Table2[[#This Row],[20D EMA]]</f>
        <v>-1.0396611474778531E-2</v>
      </c>
      <c r="T507" s="1">
        <f>(Table2[[#This Row],[Close Price]]-Table2[[#This Row],[50D EMA]])/Table2[[#This Row],[50D EMA]]</f>
        <v>-1.314703179701756E-2</v>
      </c>
      <c r="U507" s="1">
        <f>(Table2[[#This Row],[Close Price]]-Table2[[#This Row],[200D EMA]])/Table2[[#This Row],[200D EMA]]</f>
        <v>3.0132885943504294E-2</v>
      </c>
      <c r="V507">
        <v>0.45091363754221198</v>
      </c>
      <c r="W507">
        <v>2091.1999999999998</v>
      </c>
      <c r="X507">
        <v>2180.0500000000002</v>
      </c>
      <c r="Y507">
        <v>2091.1999999999998</v>
      </c>
      <c r="Z507">
        <v>2180.0500000000002</v>
      </c>
      <c r="AA507">
        <v>2017</v>
      </c>
      <c r="AB507">
        <v>2218</v>
      </c>
      <c r="AC507" s="1">
        <f>(Table2[[#This Row],[Close Price]]/Table2[[#This Row],[Day Low]])-1</f>
        <v>7.7467482785005259E-3</v>
      </c>
      <c r="AD507" s="1">
        <f>(Table2[[#This Row],[Day High]]/Table2[[#This Row],[Close Price]])-1</f>
        <v>3.4473759134478588E-2</v>
      </c>
      <c r="AE507" s="1">
        <f>(Table2[[#This Row],[Close Price]]/Table2[[#This Row],[Current Week Low]])-1</f>
        <v>7.7467482785005259E-3</v>
      </c>
      <c r="AF507" s="1">
        <f>(Table2[[#This Row],[Current Week High]]/Table2[[#This Row],[Close Price]])-1</f>
        <v>3.4473759134478588E-2</v>
      </c>
      <c r="AG507" s="1">
        <f>(Table2[[#This Row],[Close Price]]/Table2[[#This Row],[Current Month Low]])-1</f>
        <v>4.4819038175508252E-2</v>
      </c>
      <c r="AH507" s="1">
        <f>(Table2[[#This Row],[Current Month High]]/Table2[[#This Row],[Close Price]])-1</f>
        <v>5.2481731042991253E-2</v>
      </c>
      <c r="AI507">
        <v>30.390528613457299</v>
      </c>
      <c r="AJ507">
        <v>31.712499999999999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</v>
      </c>
      <c r="AM507" t="s">
        <v>3191</v>
      </c>
      <c r="AN507">
        <v>-1.84</v>
      </c>
      <c r="AO507" t="s">
        <v>3191</v>
      </c>
      <c r="AP507">
        <v>3.1758617058010002E-2</v>
      </c>
      <c r="AQ507">
        <f>(Table2[[#This Row],[Sharpe Ratio]]-AVERAGE(Table2[Sharpe Ratio]))/_xlfn.STDEV.P(Table2[Sharpe Ratio])</f>
        <v>-0.38555305060170469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565</v>
      </c>
      <c r="AT507">
        <f>_xlfn.RANK.AVG(Table2[[#This Row],[6M Return vs Nifty Z-Score]],Table2[6M Return vs Nifty Z-Score])</f>
        <v>401</v>
      </c>
      <c r="AU507">
        <f>_xlfn.RANK.AVG(Table2[[#This Row],[Sharpe Ratio Z-Score]],Table2[Sharpe Ratio Z-Score])</f>
        <v>439</v>
      </c>
      <c r="AV507">
        <f>(Table2[[#This Row],[Rank 1Y]]+Table2[[#This Row],[Rank 6M]]+Table2[[#This Row],[Rank Sharpe]])/3</f>
        <v>468.33333333333331</v>
      </c>
    </row>
    <row r="508" spans="1:48" x14ac:dyDescent="0.3">
      <c r="A508" t="s">
        <v>164</v>
      </c>
      <c r="B508" t="s">
        <v>165</v>
      </c>
      <c r="C508" t="s">
        <v>3146</v>
      </c>
      <c r="D508" t="s">
        <v>43</v>
      </c>
      <c r="E508">
        <v>160483.155205205</v>
      </c>
      <c r="F508">
        <v>745.85</v>
      </c>
      <c r="G508">
        <v>-7.5169336440394696</v>
      </c>
      <c r="H508">
        <f>(Table2[[#This Row],[1Y Return vs Nifty]]-AVERAGE(Table2[1Y Return vs Nifty]))/_xlfn.STDEV.P(Table2[1Y Return vs Nifty])</f>
        <v>-0.588578133240102</v>
      </c>
      <c r="I508">
        <v>7.3424205245201204</v>
      </c>
      <c r="J508">
        <f>(Table2[[#This Row],[1M Return vs Nifty]]-AVERAGE(Table2[1M Return vs Nifty]))/_xlfn.STDEV.P(Table2[1M Return vs Nifty])</f>
        <v>0.67104784096609715</v>
      </c>
      <c r="K508">
        <v>11.1940032986574</v>
      </c>
      <c r="L508">
        <f>(Table2[[#This Row],[6M Return vs Nifty]]-AVERAGE(Table2[6M Return vs Nifty]))/_xlfn.STDEV.P(Table2[6M Return vs Nifty])</f>
        <v>0.17108120889590261</v>
      </c>
      <c r="M508">
        <v>3.28124129003124</v>
      </c>
      <c r="N508">
        <f>(Table2[[#This Row],[1W Return vs Nifty]]-AVERAGE(Table2[1W Return vs Nifty]))/_xlfn.STDEV.P(Table2[1W Return vs Nifty])</f>
        <v>0.57868726801843917</v>
      </c>
      <c r="O508">
        <v>724</v>
      </c>
      <c r="P508">
        <v>710.41825027188497</v>
      </c>
      <c r="Q508">
        <v>655.77926564661698</v>
      </c>
      <c r="R508">
        <v>66.3994897900251</v>
      </c>
      <c r="S508" s="1">
        <f>(Table2[[#This Row],[Close Price]]-Table2[[#This Row],[20D EMA]])/Table2[[#This Row],[20D EMA]]</f>
        <v>3.0179558011049754E-2</v>
      </c>
      <c r="T508" s="1">
        <f>(Table2[[#This Row],[Close Price]]-Table2[[#This Row],[50D EMA]])/Table2[[#This Row],[50D EMA]]</f>
        <v>4.9874492546545537E-2</v>
      </c>
      <c r="U508" s="1">
        <f>(Table2[[#This Row],[Close Price]]-Table2[[#This Row],[200D EMA]])/Table2[[#This Row],[200D EMA]]</f>
        <v>0.13734916468359326</v>
      </c>
      <c r="V508">
        <v>0.87779587968954098</v>
      </c>
      <c r="W508">
        <v>742.45</v>
      </c>
      <c r="X508">
        <v>755.45</v>
      </c>
      <c r="Y508">
        <v>742.45</v>
      </c>
      <c r="Z508">
        <v>755.45</v>
      </c>
      <c r="AA508">
        <v>696.5</v>
      </c>
      <c r="AB508">
        <v>755.45</v>
      </c>
      <c r="AC508" s="1">
        <f>(Table2[[#This Row],[Close Price]]/Table2[[#This Row],[Day Low]])-1</f>
        <v>4.5794329584483151E-3</v>
      </c>
      <c r="AD508" s="1">
        <f>(Table2[[#This Row],[Day High]]/Table2[[#This Row],[Close Price]])-1</f>
        <v>1.2871220754843593E-2</v>
      </c>
      <c r="AE508" s="1">
        <f>(Table2[[#This Row],[Close Price]]/Table2[[#This Row],[Current Week Low]])-1</f>
        <v>4.5794329584483151E-3</v>
      </c>
      <c r="AF508" s="1">
        <f>(Table2[[#This Row],[Current Week High]]/Table2[[#This Row],[Close Price]])-1</f>
        <v>1.2871220754843593E-2</v>
      </c>
      <c r="AG508" s="1">
        <f>(Table2[[#This Row],[Close Price]]/Table2[[#This Row],[Current Month Low]])-1</f>
        <v>7.0854271356783904E-2</v>
      </c>
      <c r="AH508" s="1">
        <f>(Table2[[#This Row],[Current Month High]]/Table2[[#This Row],[Close Price]])-1</f>
        <v>1.2871220754843593E-2</v>
      </c>
      <c r="AI508">
        <v>2.0580545686129801</v>
      </c>
      <c r="AJ508">
        <v>45.844739929604998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0.02</v>
      </c>
      <c r="AM508" t="s">
        <v>3192</v>
      </c>
      <c r="AN508">
        <v>6.21</v>
      </c>
      <c r="AO508" t="s">
        <v>3192</v>
      </c>
      <c r="AP508">
        <v>-3.1088952090508E-2</v>
      </c>
      <c r="AQ508">
        <f>(Table2[[#This Row],[Sharpe Ratio]]-AVERAGE(Table2[Sharpe Ratio]))/_xlfn.STDEV.P(Table2[Sharpe Ratio])</f>
        <v>-1.1183942646205431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-0.28615607998020631</v>
      </c>
      <c r="AS508">
        <f>_xlfn.RANK.AVG(Table2[[#This Row],[1Y Return vs Nifty Z-Score]],Table2[1Y Return vs Nifty Z-Score])</f>
        <v>518</v>
      </c>
      <c r="AT508">
        <f>_xlfn.RANK.AVG(Table2[[#This Row],[6M Return vs Nifty Z-Score]],Table2[6M Return vs Nifty Z-Score])</f>
        <v>261</v>
      </c>
      <c r="AU508">
        <f>_xlfn.RANK.AVG(Table2[[#This Row],[Sharpe Ratio Z-Score]],Table2[Sharpe Ratio Z-Score])</f>
        <v>630</v>
      </c>
      <c r="AV508">
        <f>(Table2[[#This Row],[Rank 1Y]]+Table2[[#This Row],[Rank 6M]]+Table2[[#This Row],[Rank Sharpe]])/3</f>
        <v>469.66666666666669</v>
      </c>
    </row>
    <row r="509" spans="1:48" x14ac:dyDescent="0.3">
      <c r="A509" t="s">
        <v>1751</v>
      </c>
      <c r="B509" t="s">
        <v>1752</v>
      </c>
      <c r="C509" t="s">
        <v>3150</v>
      </c>
      <c r="D509" t="s">
        <v>51</v>
      </c>
      <c r="E509">
        <v>4576.9238400000004</v>
      </c>
      <c r="F509">
        <v>371.2</v>
      </c>
      <c r="G509">
        <v>10.6508083315642</v>
      </c>
      <c r="H509">
        <f>(Table2[[#This Row],[1Y Return vs Nifty]]-AVERAGE(Table2[1Y Return vs Nifty]))/_xlfn.STDEV.P(Table2[1Y Return vs Nifty])</f>
        <v>-0.28852197930458806</v>
      </c>
      <c r="I509">
        <v>1.70906914146992</v>
      </c>
      <c r="J509">
        <f>(Table2[[#This Row],[1M Return vs Nifty]]-AVERAGE(Table2[1M Return vs Nifty]))/_xlfn.STDEV.P(Table2[1M Return vs Nifty])</f>
        <v>2.9007362239518091E-2</v>
      </c>
      <c r="K509">
        <v>4.1425511226084897</v>
      </c>
      <c r="L509">
        <f>(Table2[[#This Row],[6M Return vs Nifty]]-AVERAGE(Table2[6M Return vs Nifty]))/_xlfn.STDEV.P(Table2[6M Return vs Nifty])</f>
        <v>-6.1726277261029194E-2</v>
      </c>
      <c r="M509">
        <v>11.8613850058839</v>
      </c>
      <c r="N509">
        <f>(Table2[[#This Row],[1W Return vs Nifty]]-AVERAGE(Table2[1W Return vs Nifty]))/_xlfn.STDEV.P(Table2[1W Return vs Nifty])</f>
        <v>2.2220913168384766</v>
      </c>
      <c r="O509">
        <v>364.06</v>
      </c>
      <c r="P509">
        <v>356.83256376618601</v>
      </c>
      <c r="Q509">
        <v>327.154065482546</v>
      </c>
      <c r="R509">
        <v>56.978752527910899</v>
      </c>
      <c r="S509" s="1">
        <f>(Table2[[#This Row],[Close Price]]-Table2[[#This Row],[20D EMA]])/Table2[[#This Row],[20D EMA]]</f>
        <v>1.9612151843102749E-2</v>
      </c>
      <c r="T509" s="1">
        <f>(Table2[[#This Row],[Close Price]]-Table2[[#This Row],[50D EMA]])/Table2[[#This Row],[50D EMA]]</f>
        <v>4.0263803511016487E-2</v>
      </c>
      <c r="U509" s="1">
        <f>(Table2[[#This Row],[Close Price]]-Table2[[#This Row],[200D EMA]])/Table2[[#This Row],[200D EMA]]</f>
        <v>0.13463361505988647</v>
      </c>
      <c r="V509">
        <v>0.79841089543288102</v>
      </c>
      <c r="W509">
        <v>367.1</v>
      </c>
      <c r="X509">
        <v>392.95</v>
      </c>
      <c r="Y509">
        <v>367.1</v>
      </c>
      <c r="Z509">
        <v>392.95</v>
      </c>
      <c r="AA509">
        <v>336.55</v>
      </c>
      <c r="AB509">
        <v>392.95</v>
      </c>
      <c r="AC509" s="1">
        <f>(Table2[[#This Row],[Close Price]]/Table2[[#This Row],[Day Low]])-1</f>
        <v>1.1168618904930483E-2</v>
      </c>
      <c r="AD509" s="1">
        <f>(Table2[[#This Row],[Day High]]/Table2[[#This Row],[Close Price]])-1</f>
        <v>5.859375E-2</v>
      </c>
      <c r="AE509" s="1">
        <f>(Table2[[#This Row],[Close Price]]/Table2[[#This Row],[Current Week Low]])-1</f>
        <v>1.1168618904930483E-2</v>
      </c>
      <c r="AF509" s="1">
        <f>(Table2[[#This Row],[Current Week High]]/Table2[[#This Row],[Close Price]])-1</f>
        <v>5.859375E-2</v>
      </c>
      <c r="AG509" s="1">
        <f>(Table2[[#This Row],[Close Price]]/Table2[[#This Row],[Current Month Low]])-1</f>
        <v>0.10295647006388342</v>
      </c>
      <c r="AH509" s="1">
        <f>(Table2[[#This Row],[Current Month High]]/Table2[[#This Row],[Close Price]])-1</f>
        <v>5.859375E-2</v>
      </c>
      <c r="AI509">
        <v>10.695043103448199</v>
      </c>
      <c r="AJ509">
        <v>48.420631747301002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0.03</v>
      </c>
      <c r="AM509" t="s">
        <v>3192</v>
      </c>
      <c r="AN509">
        <v>1.19</v>
      </c>
      <c r="AO509" t="s">
        <v>3192</v>
      </c>
      <c r="AP509">
        <v>-5.7151319653915997E-2</v>
      </c>
      <c r="AQ509">
        <f>(Table2[[#This Row],[Sharpe Ratio]]-AVERAGE(Table2[Sharpe Ratio]))/_xlfn.STDEV.P(Table2[Sharpe Ratio])</f>
        <v>-1.4222974599889753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0.47855296252340218</v>
      </c>
      <c r="AS509">
        <f>_xlfn.RANK.AVG(Table2[[#This Row],[1Y Return vs Nifty Z-Score]],Table2[1Y Return vs Nifty Z-Score])</f>
        <v>394</v>
      </c>
      <c r="AT509">
        <f>_xlfn.RANK.AVG(Table2[[#This Row],[6M Return vs Nifty Z-Score]],Table2[6M Return vs Nifty Z-Score])</f>
        <v>339</v>
      </c>
      <c r="AU509">
        <f>_xlfn.RANK.AVG(Table2[[#This Row],[Sharpe Ratio Z-Score]],Table2[Sharpe Ratio Z-Score])</f>
        <v>677</v>
      </c>
      <c r="AV509">
        <f>(Table2[[#This Row],[Rank 1Y]]+Table2[[#This Row],[Rank 6M]]+Table2[[#This Row],[Rank Sharpe]])/3</f>
        <v>470</v>
      </c>
    </row>
    <row r="510" spans="1:48" x14ac:dyDescent="0.3">
      <c r="A510" t="s">
        <v>959</v>
      </c>
      <c r="B510" t="s">
        <v>960</v>
      </c>
      <c r="C510" t="s">
        <v>589</v>
      </c>
      <c r="D510" t="s">
        <v>589</v>
      </c>
      <c r="E510">
        <v>15204.38392722</v>
      </c>
      <c r="F510">
        <v>160.15</v>
      </c>
      <c r="G510">
        <v>-1.5412371021634601</v>
      </c>
      <c r="H510">
        <f>(Table2[[#This Row],[1Y Return vs Nifty]]-AVERAGE(Table2[1Y Return vs Nifty]))/_xlfn.STDEV.P(Table2[1Y Return vs Nifty])</f>
        <v>-0.48988427663156836</v>
      </c>
      <c r="I510">
        <v>0.25439080437602202</v>
      </c>
      <c r="J510">
        <f>(Table2[[#This Row],[1M Return vs Nifty]]-AVERAGE(Table2[1M Return vs Nifty]))/_xlfn.STDEV.P(Table2[1M Return vs Nifty])</f>
        <v>-0.13678424428996</v>
      </c>
      <c r="K510">
        <v>-4.3383038960959297</v>
      </c>
      <c r="L510">
        <f>(Table2[[#This Row],[6M Return vs Nifty]]-AVERAGE(Table2[6M Return vs Nifty]))/_xlfn.STDEV.P(Table2[6M Return vs Nifty])</f>
        <v>-0.34172626706061682</v>
      </c>
      <c r="M510">
        <v>1.64952249829532</v>
      </c>
      <c r="N510">
        <f>(Table2[[#This Row],[1W Return vs Nifty]]-AVERAGE(Table2[1W Return vs Nifty]))/_xlfn.STDEV.P(Table2[1W Return vs Nifty])</f>
        <v>0.2661548259428968</v>
      </c>
      <c r="O510">
        <v>167.55</v>
      </c>
      <c r="P510">
        <v>171.70967985076999</v>
      </c>
      <c r="Q510">
        <v>158.80521556176299</v>
      </c>
      <c r="R510">
        <v>40.805282481869902</v>
      </c>
      <c r="S510" s="1">
        <f>(Table2[[#This Row],[Close Price]]-Table2[[#This Row],[20D EMA]])/Table2[[#This Row],[20D EMA]]</f>
        <v>-4.4165920620710265E-2</v>
      </c>
      <c r="T510" s="1">
        <f>(Table2[[#This Row],[Close Price]]-Table2[[#This Row],[50D EMA]])/Table2[[#This Row],[50D EMA]]</f>
        <v>-6.7321072759650505E-2</v>
      </c>
      <c r="U510" s="1">
        <f>(Table2[[#This Row],[Close Price]]-Table2[[#This Row],[200D EMA]])/Table2[[#This Row],[200D EMA]]</f>
        <v>8.4681377338894515E-3</v>
      </c>
      <c r="V510">
        <v>0.47979859472616998</v>
      </c>
      <c r="W510">
        <v>159.15</v>
      </c>
      <c r="X510">
        <v>166.75</v>
      </c>
      <c r="Y510">
        <v>159.15</v>
      </c>
      <c r="Z510">
        <v>166.75</v>
      </c>
      <c r="AA510">
        <v>155.5</v>
      </c>
      <c r="AB510">
        <v>176.3</v>
      </c>
      <c r="AC510" s="1">
        <f>(Table2[[#This Row],[Close Price]]/Table2[[#This Row],[Day Low]])-1</f>
        <v>6.2833804586868158E-3</v>
      </c>
      <c r="AD510" s="1">
        <f>(Table2[[#This Row],[Day High]]/Table2[[#This Row],[Close Price]])-1</f>
        <v>4.1211364345925761E-2</v>
      </c>
      <c r="AE510" s="1">
        <f>(Table2[[#This Row],[Close Price]]/Table2[[#This Row],[Current Week Low]])-1</f>
        <v>6.2833804586868158E-3</v>
      </c>
      <c r="AF510" s="1">
        <f>(Table2[[#This Row],[Current Week High]]/Table2[[#This Row],[Close Price]])-1</f>
        <v>4.1211364345925761E-2</v>
      </c>
      <c r="AG510" s="1">
        <f>(Table2[[#This Row],[Close Price]]/Table2[[#This Row],[Current Month Low]])-1</f>
        <v>2.990353697749204E-2</v>
      </c>
      <c r="AH510" s="1">
        <f>(Table2[[#This Row],[Current Month High]]/Table2[[#This Row],[Close Price]])-1</f>
        <v>0.10084295972525759</v>
      </c>
      <c r="AI510">
        <v>32.969091476740502</v>
      </c>
      <c r="AJ510">
        <v>33.1808731808731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-0.15</v>
      </c>
      <c r="AM510" t="s">
        <v>3191</v>
      </c>
      <c r="AN510">
        <v>-5.38</v>
      </c>
      <c r="AO510" t="s">
        <v>3191</v>
      </c>
      <c r="AP510">
        <v>9.5049311624909993E-3</v>
      </c>
      <c r="AQ510">
        <f>(Table2[[#This Row],[Sharpe Ratio]]-AVERAGE(Table2[Sharpe Ratio]))/_xlfn.STDEV.P(Table2[Sharpe Ratio])</f>
        <v>-0.64504468105008161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477</v>
      </c>
      <c r="AT510">
        <f>_xlfn.RANK.AVG(Table2[[#This Row],[6M Return vs Nifty Z-Score]],Table2[6M Return vs Nifty Z-Score])</f>
        <v>439</v>
      </c>
      <c r="AU510">
        <f>_xlfn.RANK.AVG(Table2[[#This Row],[Sharpe Ratio Z-Score]],Table2[Sharpe Ratio Z-Score])</f>
        <v>498</v>
      </c>
      <c r="AV510">
        <f>(Table2[[#This Row],[Rank 1Y]]+Table2[[#This Row],[Rank 6M]]+Table2[[#This Row],[Rank Sharpe]])/3</f>
        <v>471.33333333333331</v>
      </c>
    </row>
    <row r="511" spans="1:48" x14ac:dyDescent="0.3">
      <c r="A511" t="s">
        <v>1530</v>
      </c>
      <c r="B511" t="s">
        <v>1531</v>
      </c>
      <c r="C511" t="s">
        <v>3146</v>
      </c>
      <c r="D511" t="s">
        <v>24</v>
      </c>
      <c r="E511">
        <v>6519.7644296119997</v>
      </c>
      <c r="F511">
        <v>24.92</v>
      </c>
      <c r="G511">
        <v>-14.4727695310903</v>
      </c>
      <c r="H511">
        <f>(Table2[[#This Row],[1Y Return vs Nifty]]-AVERAGE(Table2[1Y Return vs Nifty]))/_xlfn.STDEV.P(Table2[1Y Return vs Nifty])</f>
        <v>-0.70345984867165035</v>
      </c>
      <c r="I511">
        <v>5.7070516989985602</v>
      </c>
      <c r="J511">
        <f>(Table2[[#This Row],[1M Return vs Nifty]]-AVERAGE(Table2[1M Return vs Nifty]))/_xlfn.STDEV.P(Table2[1M Return vs Nifty])</f>
        <v>0.48466270142170864</v>
      </c>
      <c r="K511">
        <v>-25.665336506635398</v>
      </c>
      <c r="L511">
        <f>(Table2[[#This Row],[6M Return vs Nifty]]-AVERAGE(Table2[6M Return vs Nifty]))/_xlfn.STDEV.P(Table2[6M Return vs Nifty])</f>
        <v>-1.0458497192639977</v>
      </c>
      <c r="M511">
        <v>5.3736798691584404</v>
      </c>
      <c r="N511">
        <f>(Table2[[#This Row],[1W Return vs Nifty]]-AVERAGE(Table2[1W Return vs Nifty]))/_xlfn.STDEV.P(Table2[1W Return vs Nifty])</f>
        <v>0.97946400867973027</v>
      </c>
      <c r="O511">
        <v>24.57</v>
      </c>
      <c r="P511">
        <v>25.0048944134723</v>
      </c>
      <c r="Q511">
        <v>25.6849717165375</v>
      </c>
      <c r="R511">
        <v>58.259622526426902</v>
      </c>
      <c r="S511" s="1">
        <f>(Table2[[#This Row],[Close Price]]-Table2[[#This Row],[20D EMA]])/Table2[[#This Row],[20D EMA]]</f>
        <v>1.4245014245014303E-2</v>
      </c>
      <c r="T511" s="1">
        <f>(Table2[[#This Row],[Close Price]]-Table2[[#This Row],[50D EMA]])/Table2[[#This Row],[50D EMA]]</f>
        <v>-3.395111855643688E-3</v>
      </c>
      <c r="U511" s="1">
        <f>(Table2[[#This Row],[Close Price]]-Table2[[#This Row],[200D EMA]])/Table2[[#This Row],[200D EMA]]</f>
        <v>-2.9782852205555078E-2</v>
      </c>
      <c r="V511">
        <v>1.1264750590516199</v>
      </c>
      <c r="W511">
        <v>24.46</v>
      </c>
      <c r="X511">
        <v>25.1</v>
      </c>
      <c r="Y511">
        <v>24.46</v>
      </c>
      <c r="Z511">
        <v>25.1</v>
      </c>
      <c r="AA511">
        <v>23</v>
      </c>
      <c r="AB511">
        <v>26.29</v>
      </c>
      <c r="AC511" s="1">
        <f>(Table2[[#This Row],[Close Price]]/Table2[[#This Row],[Day Low]])-1</f>
        <v>1.8806214227309992E-2</v>
      </c>
      <c r="AD511" s="1">
        <f>(Table2[[#This Row],[Day High]]/Table2[[#This Row],[Close Price]])-1</f>
        <v>7.2231139646870002E-3</v>
      </c>
      <c r="AE511" s="1">
        <f>(Table2[[#This Row],[Close Price]]/Table2[[#This Row],[Current Week Low]])-1</f>
        <v>1.8806214227309992E-2</v>
      </c>
      <c r="AF511" s="1">
        <f>(Table2[[#This Row],[Current Week High]]/Table2[[#This Row],[Close Price]])-1</f>
        <v>7.2231139646870002E-3</v>
      </c>
      <c r="AG511" s="1">
        <f>(Table2[[#This Row],[Close Price]]/Table2[[#This Row],[Current Month Low]])-1</f>
        <v>8.3478260869565224E-2</v>
      </c>
      <c r="AH511" s="1">
        <f>(Table2[[#This Row],[Current Month High]]/Table2[[#This Row],[Close Price]])-1</f>
        <v>5.4975922953450995E-2</v>
      </c>
      <c r="AI511">
        <v>48.000501875543499</v>
      </c>
      <c r="AJ511">
        <v>17.693216420722401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-7.0000000000000007E-2</v>
      </c>
      <c r="AM511" t="s">
        <v>3191</v>
      </c>
      <c r="AN511">
        <v>2.38</v>
      </c>
      <c r="AO511" t="s">
        <v>3192</v>
      </c>
      <c r="AP511">
        <v>0.11357646967781999</v>
      </c>
      <c r="AQ511">
        <f>(Table2[[#This Row],[Sharpe Ratio]]-AVERAGE(Table2[Sharpe Ratio]))/_xlfn.STDEV.P(Table2[Sharpe Ratio])</f>
        <v>0.56849330719175117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562</v>
      </c>
      <c r="AT511">
        <f>_xlfn.RANK.AVG(Table2[[#This Row],[6M Return vs Nifty Z-Score]],Table2[6M Return vs Nifty Z-Score])</f>
        <v>657</v>
      </c>
      <c r="AU511">
        <f>_xlfn.RANK.AVG(Table2[[#This Row],[Sharpe Ratio Z-Score]],Table2[Sharpe Ratio Z-Score])</f>
        <v>195</v>
      </c>
      <c r="AV511">
        <f>(Table2[[#This Row],[Rank 1Y]]+Table2[[#This Row],[Rank 6M]]+Table2[[#This Row],[Rank Sharpe]])/3</f>
        <v>471.33333333333331</v>
      </c>
    </row>
    <row r="512" spans="1:48" x14ac:dyDescent="0.3">
      <c r="A512" t="s">
        <v>421</v>
      </c>
      <c r="B512" t="s">
        <v>422</v>
      </c>
      <c r="C512" t="s">
        <v>3152</v>
      </c>
      <c r="D512" t="s">
        <v>403</v>
      </c>
      <c r="E512">
        <v>54389.668969184997</v>
      </c>
      <c r="F512">
        <v>128242.95</v>
      </c>
      <c r="G512">
        <v>-9.1266823775106598</v>
      </c>
      <c r="H512">
        <f>(Table2[[#This Row],[1Y Return vs Nifty]]-AVERAGE(Table2[1Y Return vs Nifty]))/_xlfn.STDEV.P(Table2[1Y Return vs Nifty])</f>
        <v>-0.61516454196478232</v>
      </c>
      <c r="I512">
        <v>-1.0923038569188701</v>
      </c>
      <c r="J512">
        <f>(Table2[[#This Row],[1M Return vs Nifty]]-AVERAGE(Table2[1M Return vs Nifty]))/_xlfn.STDEV.P(Table2[1M Return vs Nifty])</f>
        <v>-0.29026880902665181</v>
      </c>
      <c r="K512">
        <v>-12.4960196950639</v>
      </c>
      <c r="L512">
        <f>(Table2[[#This Row],[6M Return vs Nifty]]-AVERAGE(Table2[6M Return vs Nifty]))/_xlfn.STDEV.P(Table2[6M Return vs Nifty])</f>
        <v>-0.61105764172287425</v>
      </c>
      <c r="M512">
        <v>-0.71940744928244404</v>
      </c>
      <c r="N512">
        <f>(Table2[[#This Row],[1W Return vs Nifty]]-AVERAGE(Table2[1W Return vs Nifty]))/_xlfn.STDEV.P(Table2[1W Return vs Nifty])</f>
        <v>-0.18757988948237453</v>
      </c>
      <c r="O512">
        <v>132756.34</v>
      </c>
      <c r="P512">
        <v>134118.187666318</v>
      </c>
      <c r="Q512">
        <v>130112.509263097</v>
      </c>
      <c r="R512">
        <v>20.0124555056791</v>
      </c>
      <c r="S512" s="1">
        <f>(Table2[[#This Row],[Close Price]]-Table2[[#This Row],[20D EMA]])/Table2[[#This Row],[20D EMA]]</f>
        <v>-3.3997547687741311E-2</v>
      </c>
      <c r="T512" s="1">
        <f>(Table2[[#This Row],[Close Price]]-Table2[[#This Row],[50D EMA]])/Table2[[#This Row],[50D EMA]]</f>
        <v>-4.3806420057922478E-2</v>
      </c>
      <c r="U512" s="1">
        <f>(Table2[[#This Row],[Close Price]]-Table2[[#This Row],[200D EMA]])/Table2[[#This Row],[200D EMA]]</f>
        <v>-1.4368789547487862E-2</v>
      </c>
      <c r="V512">
        <v>0.62473942830999196</v>
      </c>
      <c r="W512">
        <v>128051.05</v>
      </c>
      <c r="X512">
        <v>132000</v>
      </c>
      <c r="Y512">
        <v>128051.05</v>
      </c>
      <c r="Z512">
        <v>132000</v>
      </c>
      <c r="AA512">
        <v>128051.05</v>
      </c>
      <c r="AB512">
        <v>140447.1</v>
      </c>
      <c r="AC512" s="1">
        <f>(Table2[[#This Row],[Close Price]]/Table2[[#This Row],[Day Low]])-1</f>
        <v>1.4986210577734305E-3</v>
      </c>
      <c r="AD512" s="1">
        <f>(Table2[[#This Row],[Day High]]/Table2[[#This Row],[Close Price]])-1</f>
        <v>2.9296347284587521E-2</v>
      </c>
      <c r="AE512" s="1">
        <f>(Table2[[#This Row],[Close Price]]/Table2[[#This Row],[Current Week Low]])-1</f>
        <v>1.4986210577734305E-3</v>
      </c>
      <c r="AF512" s="1">
        <f>(Table2[[#This Row],[Current Week High]]/Table2[[#This Row],[Close Price]])-1</f>
        <v>2.9296347284587521E-2</v>
      </c>
      <c r="AG512" s="1">
        <f>(Table2[[#This Row],[Close Price]]/Table2[[#This Row],[Current Month Low]])-1</f>
        <v>1.4986210577734305E-3</v>
      </c>
      <c r="AH512" s="1">
        <f>(Table2[[#This Row],[Current Month High]]/Table2[[#This Row],[Close Price]])-1</f>
        <v>9.5164295581160685E-2</v>
      </c>
      <c r="AI512">
        <v>18.092261601904799</v>
      </c>
      <c r="AJ512">
        <v>19.8442079824835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-0.04</v>
      </c>
      <c r="AM512" t="s">
        <v>3191</v>
      </c>
      <c r="AN512">
        <v>-5.78</v>
      </c>
      <c r="AO512" t="s">
        <v>3191</v>
      </c>
      <c r="AP512">
        <v>5.4716875801287E-2</v>
      </c>
      <c r="AQ512">
        <f>(Table2[[#This Row],[Sharpe Ratio]]-AVERAGE(Table2[Sharpe Ratio]))/_xlfn.STDEV.P(Table2[Sharpe Ratio])</f>
        <v>-0.11784566848446856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527</v>
      </c>
      <c r="AT512">
        <f>_xlfn.RANK.AVG(Table2[[#This Row],[6M Return vs Nifty Z-Score]],Table2[6M Return vs Nifty Z-Score])</f>
        <v>529</v>
      </c>
      <c r="AU512">
        <f>_xlfn.RANK.AVG(Table2[[#This Row],[Sharpe Ratio Z-Score]],Table2[Sharpe Ratio Z-Score])</f>
        <v>362</v>
      </c>
      <c r="AV512">
        <f>(Table2[[#This Row],[Rank 1Y]]+Table2[[#This Row],[Rank 6M]]+Table2[[#This Row],[Rank Sharpe]])/3</f>
        <v>472.66666666666669</v>
      </c>
    </row>
    <row r="513" spans="1:48" x14ac:dyDescent="0.3">
      <c r="A513" t="s">
        <v>305</v>
      </c>
      <c r="B513" t="s">
        <v>306</v>
      </c>
      <c r="C513" t="s">
        <v>3146</v>
      </c>
      <c r="D513" t="s">
        <v>307</v>
      </c>
      <c r="E513">
        <v>87825.620965399998</v>
      </c>
      <c r="F513">
        <v>81.680000000000007</v>
      </c>
      <c r="G513">
        <v>2.8455753206286198</v>
      </c>
      <c r="H513">
        <f>(Table2[[#This Row],[1Y Return vs Nifty]]-AVERAGE(Table2[1Y Return vs Nifty]))/_xlfn.STDEV.P(Table2[1Y Return vs Nifty])</f>
        <v>-0.41743223138637009</v>
      </c>
      <c r="I513">
        <v>-3.90268116976707</v>
      </c>
      <c r="J513">
        <f>(Table2[[#This Row],[1M Return vs Nifty]]-AVERAGE(Table2[1M Return vs Nifty]))/_xlfn.STDEV.P(Table2[1M Return vs Nifty])</f>
        <v>-0.61057121387440139</v>
      </c>
      <c r="K513">
        <v>-16.972152974891401</v>
      </c>
      <c r="L513">
        <f>(Table2[[#This Row],[6M Return vs Nifty]]-AVERAGE(Table2[6M Return vs Nifty]))/_xlfn.STDEV.P(Table2[6M Return vs Nifty])</f>
        <v>-0.75883958940729046</v>
      </c>
      <c r="M513">
        <v>0.73671208205747496</v>
      </c>
      <c r="N513">
        <f>(Table2[[#This Row],[1W Return vs Nifty]]-AVERAGE(Table2[1W Return vs Nifty]))/_xlfn.STDEV.P(Table2[1W Return vs Nifty])</f>
        <v>9.1319020911010698E-2</v>
      </c>
      <c r="O513">
        <v>84.63</v>
      </c>
      <c r="P513">
        <v>87.775007788669797</v>
      </c>
      <c r="Q513">
        <v>84.414174713835095</v>
      </c>
      <c r="R513">
        <v>38.972161059962801</v>
      </c>
      <c r="S513" s="1">
        <f>(Table2[[#This Row],[Close Price]]-Table2[[#This Row],[20D EMA]])/Table2[[#This Row],[20D EMA]]</f>
        <v>-3.4857615502776662E-2</v>
      </c>
      <c r="T513" s="1">
        <f>(Table2[[#This Row],[Close Price]]-Table2[[#This Row],[50D EMA]])/Table2[[#This Row],[50D EMA]]</f>
        <v>-6.9438988867358983E-2</v>
      </c>
      <c r="U513" s="1">
        <f>(Table2[[#This Row],[Close Price]]-Table2[[#This Row],[200D EMA]])/Table2[[#This Row],[200D EMA]]</f>
        <v>-3.2389995200497644E-2</v>
      </c>
      <c r="V513">
        <v>0.29624584485327199</v>
      </c>
      <c r="W513">
        <v>81.22</v>
      </c>
      <c r="X513">
        <v>84.17</v>
      </c>
      <c r="Y513">
        <v>81.22</v>
      </c>
      <c r="Z513">
        <v>84.17</v>
      </c>
      <c r="AA513">
        <v>79.05</v>
      </c>
      <c r="AB513">
        <v>88.21</v>
      </c>
      <c r="AC513" s="1">
        <f>(Table2[[#This Row],[Close Price]]/Table2[[#This Row],[Day Low]])-1</f>
        <v>5.6636296478700388E-3</v>
      </c>
      <c r="AD513" s="1">
        <f>(Table2[[#This Row],[Day High]]/Table2[[#This Row],[Close Price]])-1</f>
        <v>3.0484818805093017E-2</v>
      </c>
      <c r="AE513" s="1">
        <f>(Table2[[#This Row],[Close Price]]/Table2[[#This Row],[Current Week Low]])-1</f>
        <v>5.6636296478700388E-3</v>
      </c>
      <c r="AF513" s="1">
        <f>(Table2[[#This Row],[Current Week High]]/Table2[[#This Row],[Close Price]])-1</f>
        <v>3.0484818805093017E-2</v>
      </c>
      <c r="AG513" s="1">
        <f>(Table2[[#This Row],[Close Price]]/Table2[[#This Row],[Current Month Low]])-1</f>
        <v>3.3270082226439124E-2</v>
      </c>
      <c r="AH513" s="1">
        <f>(Table2[[#This Row],[Current Month High]]/Table2[[#This Row],[Close Price]])-1</f>
        <v>7.9946131243878282E-2</v>
      </c>
      <c r="AI513">
        <v>32.100881488736498</v>
      </c>
      <c r="AJ513">
        <v>37.277310924369701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-0.19</v>
      </c>
      <c r="AM513" t="s">
        <v>3191</v>
      </c>
      <c r="AN513">
        <v>-3.27</v>
      </c>
      <c r="AO513" t="s">
        <v>3191</v>
      </c>
      <c r="AP513">
        <v>4.8171991840914002E-2</v>
      </c>
      <c r="AQ513">
        <f>(Table2[[#This Row],[Sharpe Ratio]]-AVERAGE(Table2[Sharpe Ratio]))/_xlfn.STDEV.P(Table2[Sharpe Ratio])</f>
        <v>-0.19416303082823191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444</v>
      </c>
      <c r="AT513">
        <f>_xlfn.RANK.AVG(Table2[[#This Row],[6M Return vs Nifty Z-Score]],Table2[6M Return vs Nifty Z-Score])</f>
        <v>582</v>
      </c>
      <c r="AU513">
        <f>_xlfn.RANK.AVG(Table2[[#This Row],[Sharpe Ratio Z-Score]],Table2[Sharpe Ratio Z-Score])</f>
        <v>393</v>
      </c>
      <c r="AV513">
        <f>(Table2[[#This Row],[Rank 1Y]]+Table2[[#This Row],[Rank 6M]]+Table2[[#This Row],[Rank Sharpe]])/3</f>
        <v>473</v>
      </c>
    </row>
    <row r="514" spans="1:48" x14ac:dyDescent="0.3">
      <c r="A514" t="s">
        <v>857</v>
      </c>
      <c r="B514" t="s">
        <v>858</v>
      </c>
      <c r="C514" t="s">
        <v>3146</v>
      </c>
      <c r="D514" t="s">
        <v>592</v>
      </c>
      <c r="E514">
        <v>18140.223684000001</v>
      </c>
      <c r="F514">
        <v>363</v>
      </c>
      <c r="G514">
        <v>0.67502749951012198</v>
      </c>
      <c r="H514">
        <f>(Table2[[#This Row],[1Y Return vs Nifty]]-AVERAGE(Table2[1Y Return vs Nifty]))/_xlfn.STDEV.P(Table2[1Y Return vs Nifty])</f>
        <v>-0.45328072769441419</v>
      </c>
      <c r="I514">
        <v>7.5715240780125299</v>
      </c>
      <c r="J514">
        <f>(Table2[[#This Row],[1M Return vs Nifty]]-AVERAGE(Table2[1M Return vs Nifty]))/_xlfn.STDEV.P(Table2[1M Return vs Nifty])</f>
        <v>0.69715907478772732</v>
      </c>
      <c r="K514">
        <v>1.52606795060489</v>
      </c>
      <c r="L514">
        <f>(Table2[[#This Row],[6M Return vs Nifty]]-AVERAGE(Table2[6M Return vs Nifty]))/_xlfn.STDEV.P(Table2[6M Return vs Nifty])</f>
        <v>-0.14811087643835585</v>
      </c>
      <c r="M514">
        <v>1.3402713406375999</v>
      </c>
      <c r="N514">
        <f>(Table2[[#This Row],[1W Return vs Nifty]]-AVERAGE(Table2[1W Return vs Nifty]))/_xlfn.STDEV.P(Table2[1W Return vs Nifty])</f>
        <v>0.20692218119616768</v>
      </c>
      <c r="O514">
        <v>365.93</v>
      </c>
      <c r="P514">
        <v>349.20461548881201</v>
      </c>
      <c r="Q514">
        <v>328.38519160020701</v>
      </c>
      <c r="R514">
        <v>44.165178031336403</v>
      </c>
      <c r="S514" s="1">
        <f>(Table2[[#This Row],[Close Price]]-Table2[[#This Row],[20D EMA]])/Table2[[#This Row],[20D EMA]]</f>
        <v>-8.0069958735277426E-3</v>
      </c>
      <c r="T514" s="1">
        <f>(Table2[[#This Row],[Close Price]]-Table2[[#This Row],[50D EMA]])/Table2[[#This Row],[50D EMA]]</f>
        <v>3.9505160869301205E-2</v>
      </c>
      <c r="U514" s="1">
        <f>(Table2[[#This Row],[Close Price]]-Table2[[#This Row],[200D EMA]])/Table2[[#This Row],[200D EMA]]</f>
        <v>0.10540916364442778</v>
      </c>
      <c r="V514">
        <v>2.5356880402412099</v>
      </c>
      <c r="W514">
        <v>360.05</v>
      </c>
      <c r="X514">
        <v>384.2</v>
      </c>
      <c r="Y514">
        <v>360.05</v>
      </c>
      <c r="Z514">
        <v>384.2</v>
      </c>
      <c r="AA514">
        <v>338.15</v>
      </c>
      <c r="AB514">
        <v>401.65</v>
      </c>
      <c r="AC514" s="1">
        <f>(Table2[[#This Row],[Close Price]]/Table2[[#This Row],[Day Low]])-1</f>
        <v>8.1933064852104387E-3</v>
      </c>
      <c r="AD514" s="1">
        <f>(Table2[[#This Row],[Day High]]/Table2[[#This Row],[Close Price]])-1</f>
        <v>5.8402203856749324E-2</v>
      </c>
      <c r="AE514" s="1">
        <f>(Table2[[#This Row],[Close Price]]/Table2[[#This Row],[Current Week Low]])-1</f>
        <v>8.1933064852104387E-3</v>
      </c>
      <c r="AF514" s="1">
        <f>(Table2[[#This Row],[Current Week High]]/Table2[[#This Row],[Close Price]])-1</f>
        <v>5.8402203856749324E-2</v>
      </c>
      <c r="AG514" s="1">
        <f>(Table2[[#This Row],[Close Price]]/Table2[[#This Row],[Current Month Low]])-1</f>
        <v>7.3488096998373553E-2</v>
      </c>
      <c r="AH514" s="1">
        <f>(Table2[[#This Row],[Current Month High]]/Table2[[#This Row],[Close Price]])-1</f>
        <v>0.10647382920110182</v>
      </c>
      <c r="AI514">
        <v>10.6473829201101</v>
      </c>
      <c r="AJ514">
        <v>30.528586839266399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0.13</v>
      </c>
      <c r="AM514" t="s">
        <v>3192</v>
      </c>
      <c r="AN514">
        <v>6.62</v>
      </c>
      <c r="AO514" t="s">
        <v>3192</v>
      </c>
      <c r="AP514">
        <v>-7.2002524906029999E-3</v>
      </c>
      <c r="AQ514">
        <f>(Table2[[#This Row],[Sharpe Ratio]]-AVERAGE(Table2[Sharpe Ratio]))/_xlfn.STDEV.P(Table2[Sharpe Ratio])</f>
        <v>-0.83983737127825631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-0.53714771942713135</v>
      </c>
      <c r="AS514">
        <f>_xlfn.RANK.AVG(Table2[[#This Row],[1Y Return vs Nifty Z-Score]],Table2[1Y Return vs Nifty Z-Score])</f>
        <v>465</v>
      </c>
      <c r="AT514">
        <f>_xlfn.RANK.AVG(Table2[[#This Row],[6M Return vs Nifty Z-Score]],Table2[6M Return vs Nifty Z-Score])</f>
        <v>374</v>
      </c>
      <c r="AU514">
        <f>_xlfn.RANK.AVG(Table2[[#This Row],[Sharpe Ratio Z-Score]],Table2[Sharpe Ratio Z-Score])</f>
        <v>585</v>
      </c>
      <c r="AV514">
        <f>(Table2[[#This Row],[Rank 1Y]]+Table2[[#This Row],[Rank 6M]]+Table2[[#This Row],[Rank Sharpe]])/3</f>
        <v>474.66666666666669</v>
      </c>
    </row>
    <row r="515" spans="1:48" x14ac:dyDescent="0.3">
      <c r="A515" t="s">
        <v>749</v>
      </c>
      <c r="B515" t="s">
        <v>750</v>
      </c>
      <c r="C515" t="s">
        <v>3160</v>
      </c>
      <c r="D515" t="s">
        <v>168</v>
      </c>
      <c r="E515">
        <v>22381.916568550001</v>
      </c>
      <c r="F515">
        <v>7602.1</v>
      </c>
      <c r="G515">
        <v>-7.8607156468298696</v>
      </c>
      <c r="H515">
        <f>(Table2[[#This Row],[1Y Return vs Nifty]]-AVERAGE(Table2[1Y Return vs Nifty]))/_xlfn.STDEV.P(Table2[1Y Return vs Nifty])</f>
        <v>-0.59425599379580862</v>
      </c>
      <c r="I515">
        <v>4.8699422580739604</v>
      </c>
      <c r="J515">
        <f>(Table2[[#This Row],[1M Return vs Nifty]]-AVERAGE(Table2[1M Return vs Nifty]))/_xlfn.STDEV.P(Table2[1M Return vs Nifty])</f>
        <v>0.38925623559838191</v>
      </c>
      <c r="K515">
        <v>17.135865044474802</v>
      </c>
      <c r="L515">
        <f>(Table2[[#This Row],[6M Return vs Nifty]]-AVERAGE(Table2[6M Return vs Nifty]))/_xlfn.STDEV.P(Table2[6M Return vs Nifty])</f>
        <v>0.36725497021479275</v>
      </c>
      <c r="M515">
        <v>-0.79091049082413301</v>
      </c>
      <c r="N515">
        <f>(Table2[[#This Row],[1W Return vs Nifty]]-AVERAGE(Table2[1W Return vs Nifty]))/_xlfn.STDEV.P(Table2[1W Return vs Nifty])</f>
        <v>-0.20127527639710077</v>
      </c>
      <c r="O515">
        <v>7785.68</v>
      </c>
      <c r="P515">
        <v>7690.8224808823597</v>
      </c>
      <c r="Q515">
        <v>7081.6427544964399</v>
      </c>
      <c r="R515">
        <v>36.461706906076799</v>
      </c>
      <c r="S515" s="1">
        <f>(Table2[[#This Row],[Close Price]]-Table2[[#This Row],[20D EMA]])/Table2[[#This Row],[20D EMA]]</f>
        <v>-2.3579186403756631E-2</v>
      </c>
      <c r="T515" s="1">
        <f>(Table2[[#This Row],[Close Price]]-Table2[[#This Row],[50D EMA]])/Table2[[#This Row],[50D EMA]]</f>
        <v>-1.1536149885516581E-2</v>
      </c>
      <c r="U515" s="1">
        <f>(Table2[[#This Row],[Close Price]]-Table2[[#This Row],[200D EMA]])/Table2[[#This Row],[200D EMA]]</f>
        <v>7.349385778788399E-2</v>
      </c>
      <c r="V515">
        <v>0.707532728818559</v>
      </c>
      <c r="W515">
        <v>7574.65</v>
      </c>
      <c r="X515">
        <v>7834.85</v>
      </c>
      <c r="Y515">
        <v>7574.65</v>
      </c>
      <c r="Z515">
        <v>7834.85</v>
      </c>
      <c r="AA515">
        <v>7440.1</v>
      </c>
      <c r="AB515">
        <v>8180</v>
      </c>
      <c r="AC515" s="1">
        <f>(Table2[[#This Row],[Close Price]]/Table2[[#This Row],[Day Low]])-1</f>
        <v>3.6239298185396507E-3</v>
      </c>
      <c r="AD515" s="1">
        <f>(Table2[[#This Row],[Day High]]/Table2[[#This Row],[Close Price]])-1</f>
        <v>3.0616540166533035E-2</v>
      </c>
      <c r="AE515" s="1">
        <f>(Table2[[#This Row],[Close Price]]/Table2[[#This Row],[Current Week Low]])-1</f>
        <v>3.6239298185396507E-3</v>
      </c>
      <c r="AF515" s="1">
        <f>(Table2[[#This Row],[Current Week High]]/Table2[[#This Row],[Close Price]])-1</f>
        <v>3.0616540166533035E-2</v>
      </c>
      <c r="AG515" s="1">
        <f>(Table2[[#This Row],[Close Price]]/Table2[[#This Row],[Current Month Low]])-1</f>
        <v>2.177390088842901E-2</v>
      </c>
      <c r="AH515" s="1">
        <f>(Table2[[#This Row],[Current Month High]]/Table2[[#This Row],[Close Price]])-1</f>
        <v>7.6018468581049881E-2</v>
      </c>
      <c r="AI515">
        <v>7.6018468581049801</v>
      </c>
      <c r="AJ515">
        <v>46.904741200228003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0.03</v>
      </c>
      <c r="AM515" t="s">
        <v>3192</v>
      </c>
      <c r="AN515">
        <v>-2.75</v>
      </c>
      <c r="AO515" t="s">
        <v>3191</v>
      </c>
      <c r="AP515">
        <v>-8.1865130438624006E-2</v>
      </c>
      <c r="AQ515">
        <f>(Table2[[#This Row],[Sharpe Ratio]]-AVERAGE(Table2[Sharpe Ratio]))/_xlfn.STDEV.P(Table2[Sharpe Ratio])</f>
        <v>-1.7104756559618002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-1.7494957203415351</v>
      </c>
      <c r="AS515">
        <f>_xlfn.RANK.AVG(Table2[[#This Row],[1Y Return vs Nifty Z-Score]],Table2[1Y Return vs Nifty Z-Score])</f>
        <v>521</v>
      </c>
      <c r="AT515">
        <f>_xlfn.RANK.AVG(Table2[[#This Row],[6M Return vs Nifty Z-Score]],Table2[6M Return vs Nifty Z-Score])</f>
        <v>203</v>
      </c>
      <c r="AU515">
        <f>_xlfn.RANK.AVG(Table2[[#This Row],[Sharpe Ratio Z-Score]],Table2[Sharpe Ratio Z-Score])</f>
        <v>702</v>
      </c>
      <c r="AV515">
        <f>(Table2[[#This Row],[Rank 1Y]]+Table2[[#This Row],[Rank 6M]]+Table2[[#This Row],[Rank Sharpe]])/3</f>
        <v>475.33333333333331</v>
      </c>
    </row>
    <row r="516" spans="1:48" x14ac:dyDescent="0.3">
      <c r="A516" t="s">
        <v>1715</v>
      </c>
      <c r="B516" t="s">
        <v>1716</v>
      </c>
      <c r="C516" t="s">
        <v>3160</v>
      </c>
      <c r="D516" t="s">
        <v>249</v>
      </c>
      <c r="E516">
        <v>4840.2009200000002</v>
      </c>
      <c r="F516">
        <v>290</v>
      </c>
      <c r="G516">
        <v>5.5242363812198496</v>
      </c>
      <c r="H516">
        <f>(Table2[[#This Row],[1Y Return vs Nifty]]-AVERAGE(Table2[1Y Return vs Nifty]))/_xlfn.STDEV.P(Table2[1Y Return vs Nifty])</f>
        <v>-0.37319180037314159</v>
      </c>
      <c r="I516">
        <v>11.9169889136684</v>
      </c>
      <c r="J516">
        <f>(Table2[[#This Row],[1M Return vs Nifty]]-AVERAGE(Table2[1M Return vs Nifty]))/_xlfn.STDEV.P(Table2[1M Return vs Nifty])</f>
        <v>1.1924174269950012</v>
      </c>
      <c r="K516">
        <v>-1.14328057377028</v>
      </c>
      <c r="L516">
        <f>(Table2[[#This Row],[6M Return vs Nifty]]-AVERAGE(Table2[6M Return vs Nifty]))/_xlfn.STDEV.P(Table2[6M Return vs Nifty])</f>
        <v>-0.23624085365741831</v>
      </c>
      <c r="M516">
        <v>2.1854056727323701</v>
      </c>
      <c r="N516">
        <f>(Table2[[#This Row],[1W Return vs Nifty]]-AVERAGE(Table2[1W Return vs Nifty]))/_xlfn.STDEV.P(Table2[1W Return vs Nifty])</f>
        <v>0.36879559837392883</v>
      </c>
      <c r="O516">
        <v>289.58999999999997</v>
      </c>
      <c r="P516">
        <v>288.069536639597</v>
      </c>
      <c r="Q516">
        <v>274.96468413060097</v>
      </c>
      <c r="R516">
        <v>48.573202328028401</v>
      </c>
      <c r="S516" s="1">
        <f>(Table2[[#This Row],[Close Price]]-Table2[[#This Row],[20D EMA]])/Table2[[#This Row],[20D EMA]]</f>
        <v>1.4157947442937431E-3</v>
      </c>
      <c r="T516" s="1">
        <f>(Table2[[#This Row],[Close Price]]-Table2[[#This Row],[50D EMA]])/Table2[[#This Row],[50D EMA]]</f>
        <v>6.701379753382925E-3</v>
      </c>
      <c r="U516" s="1">
        <f>(Table2[[#This Row],[Close Price]]-Table2[[#This Row],[200D EMA]])/Table2[[#This Row],[200D EMA]]</f>
        <v>5.4680898083106735E-2</v>
      </c>
      <c r="V516">
        <v>0.59147765371488303</v>
      </c>
      <c r="W516">
        <v>288.14999999999998</v>
      </c>
      <c r="X516">
        <v>297.85000000000002</v>
      </c>
      <c r="Y516">
        <v>288.14999999999998</v>
      </c>
      <c r="Z516">
        <v>297.85000000000002</v>
      </c>
      <c r="AA516">
        <v>267.89999999999998</v>
      </c>
      <c r="AB516">
        <v>306.55</v>
      </c>
      <c r="AC516" s="1">
        <f>(Table2[[#This Row],[Close Price]]/Table2[[#This Row],[Day Low]])-1</f>
        <v>6.4202672219331181E-3</v>
      </c>
      <c r="AD516" s="1">
        <f>(Table2[[#This Row],[Day High]]/Table2[[#This Row],[Close Price]])-1</f>
        <v>2.7068965517241361E-2</v>
      </c>
      <c r="AE516" s="1">
        <f>(Table2[[#This Row],[Close Price]]/Table2[[#This Row],[Current Week Low]])-1</f>
        <v>6.4202672219331181E-3</v>
      </c>
      <c r="AF516" s="1">
        <f>(Table2[[#This Row],[Current Week High]]/Table2[[#This Row],[Close Price]])-1</f>
        <v>2.7068965517241361E-2</v>
      </c>
      <c r="AG516" s="1">
        <f>(Table2[[#This Row],[Close Price]]/Table2[[#This Row],[Current Month Low]])-1</f>
        <v>8.2493467711832968E-2</v>
      </c>
      <c r="AH516" s="1">
        <f>(Table2[[#This Row],[Current Month High]]/Table2[[#This Row],[Close Price]])-1</f>
        <v>5.7068965517241388E-2</v>
      </c>
      <c r="AI516">
        <v>15.862068965517199</v>
      </c>
      <c r="AJ516">
        <v>37.898240608654298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-0.05</v>
      </c>
      <c r="AM516" t="s">
        <v>3191</v>
      </c>
      <c r="AN516">
        <v>0.28999999999999998</v>
      </c>
      <c r="AO516" t="s">
        <v>3192</v>
      </c>
      <c r="AP516">
        <v>-1.5500797821952E-2</v>
      </c>
      <c r="AQ516">
        <f>(Table2[[#This Row],[Sharpe Ratio]]-AVERAGE(Table2[Sharpe Ratio]))/_xlfn.STDEV.P(Table2[Sharpe Ratio])</f>
        <v>-0.93662682232717809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1.5153549011192036E-2</v>
      </c>
      <c r="AS516">
        <f>_xlfn.RANK.AVG(Table2[[#This Row],[1Y Return vs Nifty Z-Score]],Table2[1Y Return vs Nifty Z-Score])</f>
        <v>426</v>
      </c>
      <c r="AT516">
        <f>_xlfn.RANK.AVG(Table2[[#This Row],[6M Return vs Nifty Z-Score]],Table2[6M Return vs Nifty Z-Score])</f>
        <v>402</v>
      </c>
      <c r="AU516">
        <f>_xlfn.RANK.AVG(Table2[[#This Row],[Sharpe Ratio Z-Score]],Table2[Sharpe Ratio Z-Score])</f>
        <v>609</v>
      </c>
      <c r="AV516">
        <f>(Table2[[#This Row],[Rank 1Y]]+Table2[[#This Row],[Rank 6M]]+Table2[[#This Row],[Rank Sharpe]])/3</f>
        <v>479</v>
      </c>
    </row>
    <row r="517" spans="1:48" x14ac:dyDescent="0.3">
      <c r="A517" t="s">
        <v>155</v>
      </c>
      <c r="B517" t="s">
        <v>156</v>
      </c>
      <c r="C517" t="s">
        <v>3145</v>
      </c>
      <c r="D517" t="s">
        <v>21</v>
      </c>
      <c r="E517">
        <v>175990.30549192001</v>
      </c>
      <c r="F517">
        <v>5943.1</v>
      </c>
      <c r="G517">
        <v>-12.5532838850263</v>
      </c>
      <c r="H517">
        <f>(Table2[[#This Row],[1Y Return vs Nifty]]-AVERAGE(Table2[1Y Return vs Nifty]))/_xlfn.STDEV.P(Table2[1Y Return vs Nifty])</f>
        <v>-0.67175786384239633</v>
      </c>
      <c r="I517">
        <v>-2.4641667456268501</v>
      </c>
      <c r="J517">
        <f>(Table2[[#This Row],[1M Return vs Nifty]]-AVERAGE(Table2[1M Return vs Nifty]))/_xlfn.STDEV.P(Table2[1M Return vs Nifty])</f>
        <v>-0.44662182979923343</v>
      </c>
      <c r="K517">
        <v>15.1988008041582</v>
      </c>
      <c r="L517">
        <f>(Table2[[#This Row],[6M Return vs Nifty]]-AVERAGE(Table2[6M Return vs Nifty]))/_xlfn.STDEV.P(Table2[6M Return vs Nifty])</f>
        <v>0.30330175248691194</v>
      </c>
      <c r="M517">
        <v>-5.2146214919867298</v>
      </c>
      <c r="N517">
        <f>(Table2[[#This Row],[1W Return vs Nifty]]-AVERAGE(Table2[1W Return vs Nifty]))/_xlfn.STDEV.P(Table2[1W Return vs Nifty])</f>
        <v>-1.0485739710201774</v>
      </c>
      <c r="O517">
        <v>6251.64</v>
      </c>
      <c r="P517">
        <v>6093.6040149038199</v>
      </c>
      <c r="Q517">
        <v>5581.2111709288702</v>
      </c>
      <c r="R517">
        <v>26.8163900014363</v>
      </c>
      <c r="S517" s="1">
        <f>(Table2[[#This Row],[Close Price]]-Table2[[#This Row],[20D EMA]])/Table2[[#This Row],[20D EMA]]</f>
        <v>-4.9353449654810568E-2</v>
      </c>
      <c r="T517" s="1">
        <f>(Table2[[#This Row],[Close Price]]-Table2[[#This Row],[50D EMA]])/Table2[[#This Row],[50D EMA]]</f>
        <v>-2.4698686448235686E-2</v>
      </c>
      <c r="U517" s="1">
        <f>(Table2[[#This Row],[Close Price]]-Table2[[#This Row],[200D EMA]])/Table2[[#This Row],[200D EMA]]</f>
        <v>6.4840554852344301E-2</v>
      </c>
      <c r="V517">
        <v>0.74242445434651405</v>
      </c>
      <c r="W517">
        <v>5922.25</v>
      </c>
      <c r="X517">
        <v>6068.55</v>
      </c>
      <c r="Y517">
        <v>5922.25</v>
      </c>
      <c r="Z517">
        <v>6068.55</v>
      </c>
      <c r="AA517">
        <v>5922.25</v>
      </c>
      <c r="AB517">
        <v>6551.7</v>
      </c>
      <c r="AC517" s="1">
        <f>(Table2[[#This Row],[Close Price]]/Table2[[#This Row],[Day Low]])-1</f>
        <v>3.520621385453282E-3</v>
      </c>
      <c r="AD517" s="1">
        <f>(Table2[[#This Row],[Day High]]/Table2[[#This Row],[Close Price]])-1</f>
        <v>2.1108512392522316E-2</v>
      </c>
      <c r="AE517" s="1">
        <f>(Table2[[#This Row],[Close Price]]/Table2[[#This Row],[Current Week Low]])-1</f>
        <v>3.520621385453282E-3</v>
      </c>
      <c r="AF517" s="1">
        <f>(Table2[[#This Row],[Current Week High]]/Table2[[#This Row],[Close Price]])-1</f>
        <v>2.1108512392522316E-2</v>
      </c>
      <c r="AG517" s="1">
        <f>(Table2[[#This Row],[Close Price]]/Table2[[#This Row],[Current Month Low]])-1</f>
        <v>3.520621385453282E-3</v>
      </c>
      <c r="AH517" s="1">
        <f>(Table2[[#This Row],[Current Month High]]/Table2[[#This Row],[Close Price]])-1</f>
        <v>0.10240446904813982</v>
      </c>
      <c r="AI517">
        <v>10.6316568794063</v>
      </c>
      <c r="AJ517">
        <v>31.6724086362176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0.03</v>
      </c>
      <c r="AM517" t="s">
        <v>3192</v>
      </c>
      <c r="AN517">
        <v>-3.89</v>
      </c>
      <c r="AO517" t="s">
        <v>3191</v>
      </c>
      <c r="AP517">
        <v>-5.5140124471007003E-2</v>
      </c>
      <c r="AQ517">
        <f>(Table2[[#This Row],[Sharpe Ratio]]-AVERAGE(Table2[Sharpe Ratio]))/_xlfn.STDEV.P(Table2[Sharpe Ratio])</f>
        <v>-1.3988456902635804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-3.2624976024384758</v>
      </c>
      <c r="AS517">
        <f>_xlfn.RANK.AVG(Table2[[#This Row],[1Y Return vs Nifty Z-Score]],Table2[1Y Return vs Nifty Z-Score])</f>
        <v>553</v>
      </c>
      <c r="AT517">
        <f>_xlfn.RANK.AVG(Table2[[#This Row],[6M Return vs Nifty Z-Score]],Table2[6M Return vs Nifty Z-Score])</f>
        <v>214</v>
      </c>
      <c r="AU517">
        <f>_xlfn.RANK.AVG(Table2[[#This Row],[Sharpe Ratio Z-Score]],Table2[Sharpe Ratio Z-Score])</f>
        <v>672</v>
      </c>
      <c r="AV517">
        <f>(Table2[[#This Row],[Rank 1Y]]+Table2[[#This Row],[Rank 6M]]+Table2[[#This Row],[Rank Sharpe]])/3</f>
        <v>479.66666666666669</v>
      </c>
    </row>
    <row r="518" spans="1:48" x14ac:dyDescent="0.3">
      <c r="A518" t="s">
        <v>1721</v>
      </c>
      <c r="B518" t="s">
        <v>1722</v>
      </c>
      <c r="C518" t="s">
        <v>3156</v>
      </c>
      <c r="D518" t="s">
        <v>808</v>
      </c>
      <c r="E518">
        <v>4785.5340898750001</v>
      </c>
      <c r="F518">
        <v>390.25</v>
      </c>
      <c r="G518">
        <v>-16.393561801660201</v>
      </c>
      <c r="H518">
        <f>(Table2[[#This Row],[1Y Return vs Nifty]]-AVERAGE(Table2[1Y Return vs Nifty]))/_xlfn.STDEV.P(Table2[1Y Return vs Nifty])</f>
        <v>-0.73518341354780314</v>
      </c>
      <c r="I518">
        <v>8.1639711675962801</v>
      </c>
      <c r="J518">
        <f>(Table2[[#This Row],[1M Return vs Nifty]]-AVERAGE(Table2[1M Return vs Nifty]))/_xlfn.STDEV.P(Table2[1M Return vs Nifty])</f>
        <v>0.76468105010086029</v>
      </c>
      <c r="K518">
        <v>11.408027547656401</v>
      </c>
      <c r="L518">
        <f>(Table2[[#This Row],[6M Return vs Nifty]]-AVERAGE(Table2[6M Return vs Nifty]))/_xlfn.STDEV.P(Table2[6M Return vs Nifty])</f>
        <v>0.17814733458775997</v>
      </c>
      <c r="M518">
        <v>1.7782958958816999</v>
      </c>
      <c r="N518">
        <f>(Table2[[#This Row],[1W Return vs Nifty]]-AVERAGE(Table2[1W Return vs Nifty]))/_xlfn.STDEV.P(Table2[1W Return vs Nifty])</f>
        <v>0.29081953203433064</v>
      </c>
      <c r="O518">
        <v>399.05</v>
      </c>
      <c r="P518">
        <v>385.39384239207601</v>
      </c>
      <c r="Q518">
        <v>357.42484646701701</v>
      </c>
      <c r="R518">
        <v>38.243149259437601</v>
      </c>
      <c r="S518" s="1">
        <f>(Table2[[#This Row],[Close Price]]-Table2[[#This Row],[20D EMA]])/Table2[[#This Row],[20D EMA]]</f>
        <v>-2.2052374389174317E-2</v>
      </c>
      <c r="T518" s="1">
        <f>(Table2[[#This Row],[Close Price]]-Table2[[#This Row],[50D EMA]])/Table2[[#This Row],[50D EMA]]</f>
        <v>1.2600506478729968E-2</v>
      </c>
      <c r="U518" s="1">
        <f>(Table2[[#This Row],[Close Price]]-Table2[[#This Row],[200D EMA]])/Table2[[#This Row],[200D EMA]]</f>
        <v>9.183791741801052E-2</v>
      </c>
      <c r="V518">
        <v>1.16809757512581</v>
      </c>
      <c r="W518">
        <v>384.55</v>
      </c>
      <c r="X518">
        <v>404.7</v>
      </c>
      <c r="Y518">
        <v>384.55</v>
      </c>
      <c r="Z518">
        <v>404.7</v>
      </c>
      <c r="AA518">
        <v>372.95</v>
      </c>
      <c r="AB518">
        <v>427</v>
      </c>
      <c r="AC518" s="1">
        <f>(Table2[[#This Row],[Close Price]]/Table2[[#This Row],[Day Low]])-1</f>
        <v>1.4822519828370684E-2</v>
      </c>
      <c r="AD518" s="1">
        <f>(Table2[[#This Row],[Day High]]/Table2[[#This Row],[Close Price]])-1</f>
        <v>3.7027546444586834E-2</v>
      </c>
      <c r="AE518" s="1">
        <f>(Table2[[#This Row],[Close Price]]/Table2[[#This Row],[Current Week Low]])-1</f>
        <v>1.4822519828370684E-2</v>
      </c>
      <c r="AF518" s="1">
        <f>(Table2[[#This Row],[Current Week High]]/Table2[[#This Row],[Close Price]])-1</f>
        <v>3.7027546444586834E-2</v>
      </c>
      <c r="AG518" s="1">
        <f>(Table2[[#This Row],[Close Price]]/Table2[[#This Row],[Current Month Low]])-1</f>
        <v>4.6386915136077178E-2</v>
      </c>
      <c r="AH518" s="1">
        <f>(Table2[[#This Row],[Current Month High]]/Table2[[#This Row],[Close Price]])-1</f>
        <v>9.4170403587443996E-2</v>
      </c>
      <c r="AI518">
        <v>15.285073670723801</v>
      </c>
      <c r="AJ518">
        <v>45.642843814144399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0.1</v>
      </c>
      <c r="AM518" t="s">
        <v>3192</v>
      </c>
      <c r="AN518">
        <v>-1.1299999999999999</v>
      </c>
      <c r="AO518" t="s">
        <v>3191</v>
      </c>
      <c r="AP518">
        <v>-1.6600766958595001E-2</v>
      </c>
      <c r="AQ518">
        <f>(Table2[[#This Row],[Sharpe Ratio]]-AVERAGE(Table2[Sharpe Ratio]))/_xlfn.STDEV.P(Table2[Sharpe Ratio])</f>
        <v>-0.9494531373048628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-0.45098863412971502</v>
      </c>
      <c r="AS518">
        <f>_xlfn.RANK.AVG(Table2[[#This Row],[1Y Return vs Nifty Z-Score]],Table2[1Y Return vs Nifty Z-Score])</f>
        <v>572</v>
      </c>
      <c r="AT518">
        <f>_xlfn.RANK.AVG(Table2[[#This Row],[6M Return vs Nifty Z-Score]],Table2[6M Return vs Nifty Z-Score])</f>
        <v>256</v>
      </c>
      <c r="AU518">
        <f>_xlfn.RANK.AVG(Table2[[#This Row],[Sharpe Ratio Z-Score]],Table2[Sharpe Ratio Z-Score])</f>
        <v>612</v>
      </c>
      <c r="AV518">
        <f>(Table2[[#This Row],[Rank 1Y]]+Table2[[#This Row],[Rank 6M]]+Table2[[#This Row],[Rank Sharpe]])/3</f>
        <v>480</v>
      </c>
    </row>
    <row r="519" spans="1:48" x14ac:dyDescent="0.3">
      <c r="A519" t="s">
        <v>590</v>
      </c>
      <c r="B519" t="s">
        <v>591</v>
      </c>
      <c r="C519" t="s">
        <v>3146</v>
      </c>
      <c r="D519" t="s">
        <v>592</v>
      </c>
      <c r="E519">
        <v>33430.078824999997</v>
      </c>
      <c r="F519">
        <v>607.75</v>
      </c>
      <c r="G519">
        <v>7.69738209032848</v>
      </c>
      <c r="H519">
        <f>(Table2[[#This Row],[1Y Return vs Nifty]]-AVERAGE(Table2[1Y Return vs Nifty]))/_xlfn.STDEV.P(Table2[1Y Return vs Nifty])</f>
        <v>-0.33730039767201231</v>
      </c>
      <c r="I519">
        <v>-3.4935497440552199</v>
      </c>
      <c r="J519">
        <f>(Table2[[#This Row],[1M Return vs Nifty]]-AVERAGE(Table2[1M Return vs Nifty]))/_xlfn.STDEV.P(Table2[1M Return vs Nifty])</f>
        <v>-0.56394196628006876</v>
      </c>
      <c r="K519">
        <v>-20.2546872898779</v>
      </c>
      <c r="L519">
        <f>(Table2[[#This Row],[6M Return vs Nifty]]-AVERAGE(Table2[6M Return vs Nifty]))/_xlfn.STDEV.P(Table2[6M Return vs Nifty])</f>
        <v>-0.86721422530024361</v>
      </c>
      <c r="M519">
        <v>0.97782377036319001</v>
      </c>
      <c r="N519">
        <f>(Table2[[#This Row],[1W Return vs Nifty]]-AVERAGE(Table2[1W Return vs Nifty]))/_xlfn.STDEV.P(Table2[1W Return vs Nifty])</f>
        <v>0.13750052298158177</v>
      </c>
      <c r="O519">
        <v>633.94000000000005</v>
      </c>
      <c r="P519">
        <v>660.33198935584198</v>
      </c>
      <c r="Q519">
        <v>641.96136962926903</v>
      </c>
      <c r="R519">
        <v>31.5607226293534</v>
      </c>
      <c r="S519" s="1">
        <f>(Table2[[#This Row],[Close Price]]-Table2[[#This Row],[20D EMA]])/Table2[[#This Row],[20D EMA]]</f>
        <v>-4.1313058018109049E-2</v>
      </c>
      <c r="T519" s="1">
        <f>(Table2[[#This Row],[Close Price]]-Table2[[#This Row],[50D EMA]])/Table2[[#This Row],[50D EMA]]</f>
        <v>-7.962962601150983E-2</v>
      </c>
      <c r="U519" s="1">
        <f>(Table2[[#This Row],[Close Price]]-Table2[[#This Row],[200D EMA]])/Table2[[#This Row],[200D EMA]]</f>
        <v>-5.329194441875218E-2</v>
      </c>
      <c r="V519">
        <v>0.44662335761390998</v>
      </c>
      <c r="W519">
        <v>604.25</v>
      </c>
      <c r="X519">
        <v>623.85</v>
      </c>
      <c r="Y519">
        <v>604.25</v>
      </c>
      <c r="Z519">
        <v>623.85</v>
      </c>
      <c r="AA519">
        <v>601</v>
      </c>
      <c r="AB519">
        <v>668.75</v>
      </c>
      <c r="AC519" s="1">
        <f>(Table2[[#This Row],[Close Price]]/Table2[[#This Row],[Day Low]])-1</f>
        <v>5.7923045097227899E-3</v>
      </c>
      <c r="AD519" s="1">
        <f>(Table2[[#This Row],[Day High]]/Table2[[#This Row],[Close Price]])-1</f>
        <v>2.6491155902920616E-2</v>
      </c>
      <c r="AE519" s="1">
        <f>(Table2[[#This Row],[Close Price]]/Table2[[#This Row],[Current Week Low]])-1</f>
        <v>5.7923045097227899E-3</v>
      </c>
      <c r="AF519" s="1">
        <f>(Table2[[#This Row],[Current Week High]]/Table2[[#This Row],[Close Price]])-1</f>
        <v>2.6491155902920616E-2</v>
      </c>
      <c r="AG519" s="1">
        <f>(Table2[[#This Row],[Close Price]]/Table2[[#This Row],[Current Month Low]])-1</f>
        <v>1.1231281198003318E-2</v>
      </c>
      <c r="AH519" s="1">
        <f>(Table2[[#This Row],[Current Month High]]/Table2[[#This Row],[Close Price]])-1</f>
        <v>0.10037021801727675</v>
      </c>
      <c r="AI519">
        <v>36.0345536816125</v>
      </c>
      <c r="AJ519">
        <v>40.682870370370303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-0.22</v>
      </c>
      <c r="AM519" t="s">
        <v>3191</v>
      </c>
      <c r="AN519">
        <v>-4.53</v>
      </c>
      <c r="AO519" t="s">
        <v>3191</v>
      </c>
      <c r="AP519">
        <v>3.9897734038525E-2</v>
      </c>
      <c r="AQ519">
        <f>(Table2[[#This Row],[Sharpe Ratio]]-AVERAGE(Table2[Sharpe Ratio]))/_xlfn.STDEV.P(Table2[Sharpe Ratio])</f>
        <v>-0.29064595316176167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409</v>
      </c>
      <c r="AT519">
        <f>_xlfn.RANK.AVG(Table2[[#This Row],[6M Return vs Nifty Z-Score]],Table2[6M Return vs Nifty Z-Score])</f>
        <v>618</v>
      </c>
      <c r="AU519">
        <f>_xlfn.RANK.AVG(Table2[[#This Row],[Sharpe Ratio Z-Score]],Table2[Sharpe Ratio Z-Score])</f>
        <v>415</v>
      </c>
      <c r="AV519">
        <f>(Table2[[#This Row],[Rank 1Y]]+Table2[[#This Row],[Rank 6M]]+Table2[[#This Row],[Rank Sharpe]])/3</f>
        <v>480.66666666666669</v>
      </c>
    </row>
    <row r="520" spans="1:48" x14ac:dyDescent="0.3">
      <c r="A520" t="s">
        <v>1309</v>
      </c>
      <c r="B520" t="s">
        <v>1310</v>
      </c>
      <c r="C520" t="s">
        <v>3145</v>
      </c>
      <c r="D520" t="s">
        <v>21</v>
      </c>
      <c r="E520">
        <v>8794.5716260499994</v>
      </c>
      <c r="F520">
        <v>2848.65</v>
      </c>
      <c r="G520">
        <v>4.7539189718254402</v>
      </c>
      <c r="H520">
        <f>(Table2[[#This Row],[1Y Return vs Nifty]]-AVERAGE(Table2[1Y Return vs Nifty]))/_xlfn.STDEV.P(Table2[1Y Return vs Nifty])</f>
        <v>-0.3859142663506327</v>
      </c>
      <c r="I520">
        <v>16.611354787947299</v>
      </c>
      <c r="J520">
        <f>(Table2[[#This Row],[1M Return vs Nifty]]-AVERAGE(Table2[1M Return vs Nifty]))/_xlfn.STDEV.P(Table2[1M Return vs Nifty])</f>
        <v>1.7274404902301961</v>
      </c>
      <c r="K520">
        <v>-4.4076239907763499</v>
      </c>
      <c r="L520">
        <f>(Table2[[#This Row],[6M Return vs Nifty]]-AVERAGE(Table2[6M Return vs Nifty]))/_xlfn.STDEV.P(Table2[6M Return vs Nifty])</f>
        <v>-0.34401490726972506</v>
      </c>
      <c r="M520">
        <v>12.6487720213727</v>
      </c>
      <c r="N520">
        <f>(Table2[[#This Row],[1W Return vs Nifty]]-AVERAGE(Table2[1W Return vs Nifty]))/_xlfn.STDEV.P(Table2[1W Return vs Nifty])</f>
        <v>2.3729040598525399</v>
      </c>
      <c r="O520">
        <v>2790</v>
      </c>
      <c r="P520">
        <v>2765.3278114229402</v>
      </c>
      <c r="Q520">
        <v>2669.8022727796401</v>
      </c>
      <c r="R520">
        <v>54.362007573767798</v>
      </c>
      <c r="S520" s="1">
        <f>(Table2[[#This Row],[Close Price]]-Table2[[#This Row],[20D EMA]])/Table2[[#This Row],[20D EMA]]</f>
        <v>2.1021505376344118E-2</v>
      </c>
      <c r="T520" s="1">
        <f>(Table2[[#This Row],[Close Price]]-Table2[[#This Row],[50D EMA]])/Table2[[#This Row],[50D EMA]]</f>
        <v>3.0131034820853761E-2</v>
      </c>
      <c r="U520" s="1">
        <f>(Table2[[#This Row],[Close Price]]-Table2[[#This Row],[200D EMA]])/Table2[[#This Row],[200D EMA]]</f>
        <v>6.6989128387457061E-2</v>
      </c>
      <c r="V520">
        <v>1.8997460098529</v>
      </c>
      <c r="W520">
        <v>2821.1</v>
      </c>
      <c r="X520">
        <v>3057.5</v>
      </c>
      <c r="Y520">
        <v>2821.1</v>
      </c>
      <c r="Z520">
        <v>3057.5</v>
      </c>
      <c r="AA520">
        <v>2583.9499999999998</v>
      </c>
      <c r="AB520">
        <v>3057.5</v>
      </c>
      <c r="AC520" s="1">
        <f>(Table2[[#This Row],[Close Price]]/Table2[[#This Row],[Day Low]])-1</f>
        <v>9.7656942327462026E-3</v>
      </c>
      <c r="AD520" s="1">
        <f>(Table2[[#This Row],[Day High]]/Table2[[#This Row],[Close Price]])-1</f>
        <v>7.3315430116019931E-2</v>
      </c>
      <c r="AE520" s="1">
        <f>(Table2[[#This Row],[Close Price]]/Table2[[#This Row],[Current Week Low]])-1</f>
        <v>9.7656942327462026E-3</v>
      </c>
      <c r="AF520" s="1">
        <f>(Table2[[#This Row],[Current Week High]]/Table2[[#This Row],[Close Price]])-1</f>
        <v>7.3315430116019931E-2</v>
      </c>
      <c r="AG520" s="1">
        <f>(Table2[[#This Row],[Close Price]]/Table2[[#This Row],[Current Month Low]])-1</f>
        <v>0.10244006269471173</v>
      </c>
      <c r="AH520" s="1">
        <f>(Table2[[#This Row],[Current Month High]]/Table2[[#This Row],[Close Price]])-1</f>
        <v>7.3315430116019931E-2</v>
      </c>
      <c r="AI520">
        <v>10.4031734330296</v>
      </c>
      <c r="AJ520">
        <v>35.453270250350599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-0.03</v>
      </c>
      <c r="AM520" t="s">
        <v>3191</v>
      </c>
      <c r="AN520">
        <v>7.85</v>
      </c>
      <c r="AO520" t="s">
        <v>3192</v>
      </c>
      <c r="AP520">
        <v>-2.8721320250310002E-3</v>
      </c>
      <c r="AQ520">
        <f>(Table2[[#This Row],[Sharpe Ratio]]-AVERAGE(Table2[Sharpe Ratio]))/_xlfn.STDEV.P(Table2[Sharpe Ratio])</f>
        <v>-0.78936883129520508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2.5810465451671734</v>
      </c>
      <c r="AS520">
        <f>_xlfn.RANK.AVG(Table2[[#This Row],[1Y Return vs Nifty Z-Score]],Table2[1Y Return vs Nifty Z-Score])</f>
        <v>429</v>
      </c>
      <c r="AT520">
        <f>_xlfn.RANK.AVG(Table2[[#This Row],[6M Return vs Nifty Z-Score]],Table2[6M Return vs Nifty Z-Score])</f>
        <v>441</v>
      </c>
      <c r="AU520">
        <f>_xlfn.RANK.AVG(Table2[[#This Row],[Sharpe Ratio Z-Score]],Table2[Sharpe Ratio Z-Score])</f>
        <v>576</v>
      </c>
      <c r="AV520">
        <f>(Table2[[#This Row],[Rank 1Y]]+Table2[[#This Row],[Rank 6M]]+Table2[[#This Row],[Rank Sharpe]])/3</f>
        <v>482</v>
      </c>
    </row>
    <row r="521" spans="1:48" x14ac:dyDescent="0.3">
      <c r="A521" t="s">
        <v>430</v>
      </c>
      <c r="B521" t="s">
        <v>431</v>
      </c>
      <c r="C521" t="s">
        <v>3147</v>
      </c>
      <c r="D521" t="s">
        <v>27</v>
      </c>
      <c r="E521">
        <v>52806.224999999999</v>
      </c>
      <c r="F521">
        <v>1852.85</v>
      </c>
      <c r="G521">
        <v>-12.0883189709724</v>
      </c>
      <c r="H521">
        <f>(Table2[[#This Row],[1Y Return vs Nifty]]-AVERAGE(Table2[1Y Return vs Nifty]))/_xlfn.STDEV.P(Table2[1Y Return vs Nifty])</f>
        <v>-0.66407856148256994</v>
      </c>
      <c r="I521">
        <v>-1.4407197711447799</v>
      </c>
      <c r="J521">
        <f>(Table2[[#This Row],[1M Return vs Nifty]]-AVERAGE(Table2[1M Return vs Nifty]))/_xlfn.STDEV.P(Table2[1M Return vs Nifty])</f>
        <v>-0.32997822978791103</v>
      </c>
      <c r="K521">
        <v>-4.3543155661486903</v>
      </c>
      <c r="L521">
        <f>(Table2[[#This Row],[6M Return vs Nifty]]-AVERAGE(Table2[6M Return vs Nifty]))/_xlfn.STDEV.P(Table2[6M Return vs Nifty])</f>
        <v>-0.34225490095915173</v>
      </c>
      <c r="M521">
        <v>-3.4299712678495502</v>
      </c>
      <c r="N521">
        <f>(Table2[[#This Row],[1W Return vs Nifty]]-AVERAGE(Table2[1W Return vs Nifty]))/_xlfn.STDEV.P(Table2[1W Return vs Nifty])</f>
        <v>-0.70674969613585303</v>
      </c>
      <c r="O521">
        <v>1960.85</v>
      </c>
      <c r="P521">
        <v>1961.8684689618799</v>
      </c>
      <c r="Q521">
        <v>1862.8999327429899</v>
      </c>
      <c r="R521">
        <v>29.3661239689871</v>
      </c>
      <c r="S521" s="1">
        <f>(Table2[[#This Row],[Close Price]]-Table2[[#This Row],[20D EMA]])/Table2[[#This Row],[20D EMA]]</f>
        <v>-5.5078154881811461E-2</v>
      </c>
      <c r="T521" s="1">
        <f>(Table2[[#This Row],[Close Price]]-Table2[[#This Row],[50D EMA]])/Table2[[#This Row],[50D EMA]]</f>
        <v>-5.5568694174266929E-2</v>
      </c>
      <c r="U521" s="1">
        <f>(Table2[[#This Row],[Close Price]]-Table2[[#This Row],[200D EMA]])/Table2[[#This Row],[200D EMA]]</f>
        <v>-5.3947786278526356E-3</v>
      </c>
      <c r="V521">
        <v>0.77028756945006105</v>
      </c>
      <c r="W521">
        <v>1848.2</v>
      </c>
      <c r="X521">
        <v>1906</v>
      </c>
      <c r="Y521">
        <v>1848.2</v>
      </c>
      <c r="Z521">
        <v>1906</v>
      </c>
      <c r="AA521">
        <v>1808.1</v>
      </c>
      <c r="AB521">
        <v>2175</v>
      </c>
      <c r="AC521" s="1">
        <f>(Table2[[#This Row],[Close Price]]/Table2[[#This Row],[Day Low]])-1</f>
        <v>2.5159614760306148E-3</v>
      </c>
      <c r="AD521" s="1">
        <f>(Table2[[#This Row],[Day High]]/Table2[[#This Row],[Close Price]])-1</f>
        <v>2.8685538494751306E-2</v>
      </c>
      <c r="AE521" s="1">
        <f>(Table2[[#This Row],[Close Price]]/Table2[[#This Row],[Current Week Low]])-1</f>
        <v>2.5159614760306148E-3</v>
      </c>
      <c r="AF521" s="1">
        <f>(Table2[[#This Row],[Current Week High]]/Table2[[#This Row],[Close Price]])-1</f>
        <v>2.8685538494751306E-2</v>
      </c>
      <c r="AG521" s="1">
        <f>(Table2[[#This Row],[Close Price]]/Table2[[#This Row],[Current Month Low]])-1</f>
        <v>2.4749737293291219E-2</v>
      </c>
      <c r="AH521" s="1">
        <f>(Table2[[#This Row],[Current Month High]]/Table2[[#This Row],[Close Price]])-1</f>
        <v>0.17386728553309783</v>
      </c>
      <c r="AI521">
        <v>17.386728553309698</v>
      </c>
      <c r="AJ521">
        <v>20.049889853570001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-0.08</v>
      </c>
      <c r="AM521" t="s">
        <v>3191</v>
      </c>
      <c r="AN521">
        <v>-13.54</v>
      </c>
      <c r="AO521" t="s">
        <v>3191</v>
      </c>
      <c r="AP521">
        <v>2.7853262153168998E-2</v>
      </c>
      <c r="AQ521">
        <f>(Table2[[#This Row],[Sharpe Ratio]]-AVERAGE(Table2[Sharpe Ratio]))/_xlfn.STDEV.P(Table2[Sharpe Ratio])</f>
        <v>-0.43109188477482557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550</v>
      </c>
      <c r="AT521">
        <f>_xlfn.RANK.AVG(Table2[[#This Row],[6M Return vs Nifty Z-Score]],Table2[6M Return vs Nifty Z-Score])</f>
        <v>440</v>
      </c>
      <c r="AU521">
        <f>_xlfn.RANK.AVG(Table2[[#This Row],[Sharpe Ratio Z-Score]],Table2[Sharpe Ratio Z-Score])</f>
        <v>458</v>
      </c>
      <c r="AV521">
        <f>(Table2[[#This Row],[Rank 1Y]]+Table2[[#This Row],[Rank 6M]]+Table2[[#This Row],[Rank Sharpe]])/3</f>
        <v>482.66666666666669</v>
      </c>
    </row>
    <row r="522" spans="1:48" x14ac:dyDescent="0.3">
      <c r="A522" t="s">
        <v>1321</v>
      </c>
      <c r="B522" t="s">
        <v>1322</v>
      </c>
      <c r="C522" t="s">
        <v>3149</v>
      </c>
      <c r="D522" t="s">
        <v>48</v>
      </c>
      <c r="E522">
        <v>8615.6219710000005</v>
      </c>
      <c r="F522">
        <v>306.35000000000002</v>
      </c>
      <c r="G522">
        <v>-9.6317626024924206</v>
      </c>
      <c r="H522">
        <f>(Table2[[#This Row],[1Y Return vs Nifty]]-AVERAGE(Table2[1Y Return vs Nifty]))/_xlfn.STDEV.P(Table2[1Y Return vs Nifty])</f>
        <v>-0.62350638378202206</v>
      </c>
      <c r="I522">
        <v>3.0035710688385602</v>
      </c>
      <c r="J522">
        <f>(Table2[[#This Row],[1M Return vs Nifty]]-AVERAGE(Table2[1M Return vs Nifty]))/_xlfn.STDEV.P(Table2[1M Return vs Nifty])</f>
        <v>0.17654345232985902</v>
      </c>
      <c r="K522">
        <v>5.2573414161813501</v>
      </c>
      <c r="L522">
        <f>(Table2[[#This Row],[6M Return vs Nifty]]-AVERAGE(Table2[6M Return vs Nifty]))/_xlfn.STDEV.P(Table2[6M Return vs Nifty])</f>
        <v>-2.492087613806971E-2</v>
      </c>
      <c r="M522">
        <v>-8.9333099637568497E-2</v>
      </c>
      <c r="N522">
        <f>(Table2[[#This Row],[1W Return vs Nifty]]-AVERAGE(Table2[1W Return vs Nifty]))/_xlfn.STDEV.P(Table2[1W Return vs Nifty])</f>
        <v>-6.689814200174507E-2</v>
      </c>
      <c r="O522">
        <v>324.02999999999997</v>
      </c>
      <c r="P522">
        <v>332.814428878066</v>
      </c>
      <c r="Q522">
        <v>314.17428850014801</v>
      </c>
      <c r="R522">
        <v>31.027708536700299</v>
      </c>
      <c r="S522" s="1">
        <f>(Table2[[#This Row],[Close Price]]-Table2[[#This Row],[20D EMA]])/Table2[[#This Row],[20D EMA]]</f>
        <v>-5.4562849118908595E-2</v>
      </c>
      <c r="T522" s="1">
        <f>(Table2[[#This Row],[Close Price]]-Table2[[#This Row],[50D EMA]])/Table2[[#This Row],[50D EMA]]</f>
        <v>-7.9517071922869692E-2</v>
      </c>
      <c r="U522" s="1">
        <f>(Table2[[#This Row],[Close Price]]-Table2[[#This Row],[200D EMA]])/Table2[[#This Row],[200D EMA]]</f>
        <v>-2.4904292892651208E-2</v>
      </c>
      <c r="V522">
        <v>0.34322167793569702</v>
      </c>
      <c r="W522">
        <v>305.55</v>
      </c>
      <c r="X522">
        <v>316.85000000000002</v>
      </c>
      <c r="Y522">
        <v>305.55</v>
      </c>
      <c r="Z522">
        <v>316.85000000000002</v>
      </c>
      <c r="AA522">
        <v>305.3</v>
      </c>
      <c r="AB522">
        <v>346</v>
      </c>
      <c r="AC522" s="1">
        <f>(Table2[[#This Row],[Close Price]]/Table2[[#This Row],[Day Low]])-1</f>
        <v>2.6182294223531244E-3</v>
      </c>
      <c r="AD522" s="1">
        <f>(Table2[[#This Row],[Day High]]/Table2[[#This Row],[Close Price]])-1</f>
        <v>3.4274522604863744E-2</v>
      </c>
      <c r="AE522" s="1">
        <f>(Table2[[#This Row],[Close Price]]/Table2[[#This Row],[Current Week Low]])-1</f>
        <v>2.6182294223531244E-3</v>
      </c>
      <c r="AF522" s="1">
        <f>(Table2[[#This Row],[Current Week High]]/Table2[[#This Row],[Close Price]])-1</f>
        <v>3.4274522604863744E-2</v>
      </c>
      <c r="AG522" s="1">
        <f>(Table2[[#This Row],[Close Price]]/Table2[[#This Row],[Current Month Low]])-1</f>
        <v>3.4392400917131472E-3</v>
      </c>
      <c r="AH522" s="1">
        <f>(Table2[[#This Row],[Current Month High]]/Table2[[#This Row],[Close Price]])-1</f>
        <v>0.12942712583646143</v>
      </c>
      <c r="AI522">
        <v>35.596539905337004</v>
      </c>
      <c r="AJ522">
        <v>29.398099260823599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-0.18</v>
      </c>
      <c r="AM522" t="s">
        <v>3191</v>
      </c>
      <c r="AN522">
        <v>-8.2100000000000009</v>
      </c>
      <c r="AO522" t="s">
        <v>3191</v>
      </c>
      <c r="AP522">
        <v>-9.5315416110739997E-3</v>
      </c>
      <c r="AQ522">
        <f>(Table2[[#This Row],[Sharpe Ratio]]-AVERAGE(Table2[Sharpe Ratio]))/_xlfn.STDEV.P(Table2[Sharpe Ratio])</f>
        <v>-0.86702163269714327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529</v>
      </c>
      <c r="AT522">
        <f>_xlfn.RANK.AVG(Table2[[#This Row],[6M Return vs Nifty Z-Score]],Table2[6M Return vs Nifty Z-Score])</f>
        <v>326</v>
      </c>
      <c r="AU522">
        <f>_xlfn.RANK.AVG(Table2[[#This Row],[Sharpe Ratio Z-Score]],Table2[Sharpe Ratio Z-Score])</f>
        <v>593</v>
      </c>
      <c r="AV522">
        <f>(Table2[[#This Row],[Rank 1Y]]+Table2[[#This Row],[Rank 6M]]+Table2[[#This Row],[Rank Sharpe]])/3</f>
        <v>482.66666666666669</v>
      </c>
    </row>
    <row r="523" spans="1:48" x14ac:dyDescent="0.3">
      <c r="A523" t="s">
        <v>1040</v>
      </c>
      <c r="B523" t="s">
        <v>1041</v>
      </c>
      <c r="C523" t="s">
        <v>589</v>
      </c>
      <c r="D523" t="s">
        <v>589</v>
      </c>
      <c r="E523">
        <v>13221.071856</v>
      </c>
      <c r="F523">
        <v>457.2</v>
      </c>
      <c r="G523">
        <v>2.4020728949303298</v>
      </c>
      <c r="H523">
        <f>(Table2[[#This Row],[1Y Return vs Nifty]]-AVERAGE(Table2[1Y Return vs Nifty]))/_xlfn.STDEV.P(Table2[1Y Return vs Nifty])</f>
        <v>-0.42475706197317598</v>
      </c>
      <c r="I523">
        <v>3.2176040877064702</v>
      </c>
      <c r="J523">
        <f>(Table2[[#This Row],[1M Return vs Nifty]]-AVERAGE(Table2[1M Return vs Nifty]))/_xlfn.STDEV.P(Table2[1M Return vs Nifty])</f>
        <v>0.20093707746581538</v>
      </c>
      <c r="K523">
        <v>-11.222125930735499</v>
      </c>
      <c r="L523">
        <f>(Table2[[#This Row],[6M Return vs Nifty]]-AVERAGE(Table2[6M Return vs Nifty]))/_xlfn.STDEV.P(Table2[6M Return vs Nifty])</f>
        <v>-0.56899935394044732</v>
      </c>
      <c r="M523">
        <v>3.30485164121303</v>
      </c>
      <c r="N523">
        <f>(Table2[[#This Row],[1W Return vs Nifty]]-AVERAGE(Table2[1W Return vs Nifty]))/_xlfn.STDEV.P(Table2[1W Return vs Nifty])</f>
        <v>0.5832094937539507</v>
      </c>
      <c r="O523">
        <v>470.95</v>
      </c>
      <c r="P523">
        <v>480.937726736287</v>
      </c>
      <c r="Q523">
        <v>461.21286913026501</v>
      </c>
      <c r="R523">
        <v>41.729278887244298</v>
      </c>
      <c r="S523" s="1">
        <f>(Table2[[#This Row],[Close Price]]-Table2[[#This Row],[20D EMA]])/Table2[[#This Row],[20D EMA]]</f>
        <v>-2.9196305340269669E-2</v>
      </c>
      <c r="T523" s="1">
        <f>(Table2[[#This Row],[Close Price]]-Table2[[#This Row],[50D EMA]])/Table2[[#This Row],[50D EMA]]</f>
        <v>-4.9357173323404391E-2</v>
      </c>
      <c r="U523" s="1">
        <f>(Table2[[#This Row],[Close Price]]-Table2[[#This Row],[200D EMA]])/Table2[[#This Row],[200D EMA]]</f>
        <v>-8.7006876842623867E-3</v>
      </c>
      <c r="V523">
        <v>0.36070437355187601</v>
      </c>
      <c r="W523">
        <v>455.1</v>
      </c>
      <c r="X523">
        <v>476.65</v>
      </c>
      <c r="Y523">
        <v>455.1</v>
      </c>
      <c r="Z523">
        <v>476.65</v>
      </c>
      <c r="AA523">
        <v>442</v>
      </c>
      <c r="AB523">
        <v>490.5</v>
      </c>
      <c r="AC523" s="1">
        <f>(Table2[[#This Row],[Close Price]]/Table2[[#This Row],[Day Low]])-1</f>
        <v>4.6143704680290387E-3</v>
      </c>
      <c r="AD523" s="1">
        <f>(Table2[[#This Row],[Day High]]/Table2[[#This Row],[Close Price]])-1</f>
        <v>4.2541557305336708E-2</v>
      </c>
      <c r="AE523" s="1">
        <f>(Table2[[#This Row],[Close Price]]/Table2[[#This Row],[Current Week Low]])-1</f>
        <v>4.6143704680290387E-3</v>
      </c>
      <c r="AF523" s="1">
        <f>(Table2[[#This Row],[Current Week High]]/Table2[[#This Row],[Close Price]])-1</f>
        <v>4.2541557305336708E-2</v>
      </c>
      <c r="AG523" s="1">
        <f>(Table2[[#This Row],[Close Price]]/Table2[[#This Row],[Current Month Low]])-1</f>
        <v>3.438914027149309E-2</v>
      </c>
      <c r="AH523" s="1">
        <f>(Table2[[#This Row],[Current Month High]]/Table2[[#This Row],[Close Price]])-1</f>
        <v>7.2834645669291431E-2</v>
      </c>
      <c r="AI523">
        <v>29.483814523184598</v>
      </c>
      <c r="AJ523">
        <v>35.066469719350003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-0.17</v>
      </c>
      <c r="AM523" t="s">
        <v>3191</v>
      </c>
      <c r="AN523">
        <v>-2.0099999999999998</v>
      </c>
      <c r="AO523" t="s">
        <v>3191</v>
      </c>
      <c r="AP523">
        <v>1.0933422637923001E-2</v>
      </c>
      <c r="AQ523">
        <f>(Table2[[#This Row],[Sharpe Ratio]]-AVERAGE(Table2[Sharpe Ratio]))/_xlfn.STDEV.P(Table2[Sharpe Ratio])</f>
        <v>-0.62838759404967159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447</v>
      </c>
      <c r="AT523">
        <f>_xlfn.RANK.AVG(Table2[[#This Row],[6M Return vs Nifty Z-Score]],Table2[6M Return vs Nifty Z-Score])</f>
        <v>510</v>
      </c>
      <c r="AU523">
        <f>_xlfn.RANK.AVG(Table2[[#This Row],[Sharpe Ratio Z-Score]],Table2[Sharpe Ratio Z-Score])</f>
        <v>492</v>
      </c>
      <c r="AV523">
        <f>(Table2[[#This Row],[Rank 1Y]]+Table2[[#This Row],[Rank 6M]]+Table2[[#This Row],[Rank Sharpe]])/3</f>
        <v>483</v>
      </c>
    </row>
    <row r="524" spans="1:48" x14ac:dyDescent="0.3">
      <c r="A524" t="s">
        <v>1771</v>
      </c>
      <c r="B524" t="s">
        <v>1772</v>
      </c>
      <c r="C524" t="s">
        <v>3155</v>
      </c>
      <c r="D524" t="s">
        <v>268</v>
      </c>
      <c r="E524">
        <v>4498.0340075249997</v>
      </c>
      <c r="F524">
        <v>494.05</v>
      </c>
      <c r="G524">
        <v>0.29794606396926598</v>
      </c>
      <c r="H524">
        <f>(Table2[[#This Row],[1Y Return vs Nifty]]-AVERAGE(Table2[1Y Return vs Nifty]))/_xlfn.STDEV.P(Table2[1Y Return vs Nifty])</f>
        <v>-0.45950855751612829</v>
      </c>
      <c r="I524">
        <v>4.6992509131032998</v>
      </c>
      <c r="J524">
        <f>(Table2[[#This Row],[1M Return vs Nifty]]-AVERAGE(Table2[1M Return vs Nifty]))/_xlfn.STDEV.P(Table2[1M Return vs Nifty])</f>
        <v>0.3698023181365338</v>
      </c>
      <c r="K524">
        <v>4.3123347162628196</v>
      </c>
      <c r="L524">
        <f>(Table2[[#This Row],[6M Return vs Nifty]]-AVERAGE(Table2[6M Return vs Nifty]))/_xlfn.STDEV.P(Table2[6M Return vs Nifty])</f>
        <v>-5.6120780599843247E-2</v>
      </c>
      <c r="M524">
        <v>2.16406560193185</v>
      </c>
      <c r="N524">
        <f>(Table2[[#This Row],[1W Return vs Nifty]]-AVERAGE(Table2[1W Return vs Nifty]))/_xlfn.STDEV.P(Table2[1W Return vs Nifty])</f>
        <v>0.36470821243762047</v>
      </c>
      <c r="O524">
        <v>504.47</v>
      </c>
      <c r="P524">
        <v>512.25458221528697</v>
      </c>
      <c r="Q524">
        <v>484.020313319612</v>
      </c>
      <c r="R524">
        <v>42.718363230218202</v>
      </c>
      <c r="S524" s="1">
        <f>(Table2[[#This Row],[Close Price]]-Table2[[#This Row],[20D EMA]])/Table2[[#This Row],[20D EMA]]</f>
        <v>-2.0655341249231896E-2</v>
      </c>
      <c r="T524" s="1">
        <f>(Table2[[#This Row],[Close Price]]-Table2[[#This Row],[50D EMA]])/Table2[[#This Row],[50D EMA]]</f>
        <v>-3.5538153971331504E-2</v>
      </c>
      <c r="U524" s="1">
        <f>(Table2[[#This Row],[Close Price]]-Table2[[#This Row],[200D EMA]])/Table2[[#This Row],[200D EMA]]</f>
        <v>2.0721623461627592E-2</v>
      </c>
      <c r="V524">
        <v>0.44832359231282998</v>
      </c>
      <c r="W524">
        <v>492.05</v>
      </c>
      <c r="X524">
        <v>515.45000000000005</v>
      </c>
      <c r="Y524">
        <v>492.05</v>
      </c>
      <c r="Z524">
        <v>515.45000000000005</v>
      </c>
      <c r="AA524">
        <v>473.55</v>
      </c>
      <c r="AB524">
        <v>528.95000000000005</v>
      </c>
      <c r="AC524" s="1">
        <f>(Table2[[#This Row],[Close Price]]/Table2[[#This Row],[Day Low]])-1</f>
        <v>4.0646275784981256E-3</v>
      </c>
      <c r="AD524" s="1">
        <f>(Table2[[#This Row],[Day High]]/Table2[[#This Row],[Close Price]])-1</f>
        <v>4.3315453901427103E-2</v>
      </c>
      <c r="AE524" s="1">
        <f>(Table2[[#This Row],[Close Price]]/Table2[[#This Row],[Current Week Low]])-1</f>
        <v>4.0646275784981256E-3</v>
      </c>
      <c r="AF524" s="1">
        <f>(Table2[[#This Row],[Current Week High]]/Table2[[#This Row],[Close Price]])-1</f>
        <v>4.3315453901427103E-2</v>
      </c>
      <c r="AG524" s="1">
        <f>(Table2[[#This Row],[Close Price]]/Table2[[#This Row],[Current Month Low]])-1</f>
        <v>4.3290043290043378E-2</v>
      </c>
      <c r="AH524" s="1">
        <f>(Table2[[#This Row],[Current Month High]]/Table2[[#This Row],[Close Price]])-1</f>
        <v>7.0640623418682491E-2</v>
      </c>
      <c r="AI524">
        <v>24.248557838275399</v>
      </c>
      <c r="AJ524">
        <v>37.198000555401201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-0.08</v>
      </c>
      <c r="AM524" t="s">
        <v>3191</v>
      </c>
      <c r="AN524">
        <v>-2.66</v>
      </c>
      <c r="AO524" t="s">
        <v>3191</v>
      </c>
      <c r="AP524">
        <v>-3.8997788342476997E-2</v>
      </c>
      <c r="AQ524">
        <f>(Table2[[#This Row],[Sharpe Ratio]]-AVERAGE(Table2[Sharpe Ratio]))/_xlfn.STDEV.P(Table2[Sharpe Ratio])</f>
        <v>-1.2106161474856154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468</v>
      </c>
      <c r="AT524">
        <f>_xlfn.RANK.AVG(Table2[[#This Row],[6M Return vs Nifty Z-Score]],Table2[6M Return vs Nifty Z-Score])</f>
        <v>337</v>
      </c>
      <c r="AU524">
        <f>_xlfn.RANK.AVG(Table2[[#This Row],[Sharpe Ratio Z-Score]],Table2[Sharpe Ratio Z-Score])</f>
        <v>645</v>
      </c>
      <c r="AV524">
        <f>(Table2[[#This Row],[Rank 1Y]]+Table2[[#This Row],[Rank 6M]]+Table2[[#This Row],[Rank Sharpe]])/3</f>
        <v>483.33333333333331</v>
      </c>
    </row>
    <row r="525" spans="1:48" x14ac:dyDescent="0.3">
      <c r="A525" t="s">
        <v>561</v>
      </c>
      <c r="B525" t="s">
        <v>562</v>
      </c>
      <c r="C525" t="s">
        <v>3146</v>
      </c>
      <c r="D525" t="s">
        <v>54</v>
      </c>
      <c r="E525">
        <v>35699.017059500002</v>
      </c>
      <c r="F525">
        <v>289.14999999999998</v>
      </c>
      <c r="G525">
        <v>-20.8118165706342</v>
      </c>
      <c r="H525">
        <f>(Table2[[#This Row],[1Y Return vs Nifty]]-AVERAGE(Table2[1Y Return vs Nifty]))/_xlfn.STDEV.P(Table2[1Y Return vs Nifty])</f>
        <v>-0.80815475664953884</v>
      </c>
      <c r="I525">
        <v>-5.8798915208903297</v>
      </c>
      <c r="J525">
        <f>(Table2[[#This Row],[1M Return vs Nifty]]-AVERAGE(Table2[1M Return vs Nifty]))/_xlfn.STDEV.P(Table2[1M Return vs Nifty])</f>
        <v>-0.83591648244718786</v>
      </c>
      <c r="K525">
        <v>-8.1999680537770505</v>
      </c>
      <c r="L525">
        <f>(Table2[[#This Row],[6M Return vs Nifty]]-AVERAGE(Table2[6M Return vs Nifty]))/_xlfn.STDEV.P(Table2[6M Return vs Nifty])</f>
        <v>-0.46922118619028341</v>
      </c>
      <c r="M525">
        <v>3.0042222949565298</v>
      </c>
      <c r="N525">
        <f>(Table2[[#This Row],[1W Return vs Nifty]]-AVERAGE(Table2[1W Return vs Nifty]))/_xlfn.STDEV.P(Table2[1W Return vs Nifty])</f>
        <v>0.52562823390637536</v>
      </c>
      <c r="O525">
        <v>299.61</v>
      </c>
      <c r="P525">
        <v>306.10917833448298</v>
      </c>
      <c r="Q525">
        <v>294.39689124649999</v>
      </c>
      <c r="R525">
        <v>40.6829762451314</v>
      </c>
      <c r="S525" s="1">
        <f>(Table2[[#This Row],[Close Price]]-Table2[[#This Row],[20D EMA]])/Table2[[#This Row],[20D EMA]]</f>
        <v>-3.4912052334701897E-2</v>
      </c>
      <c r="T525" s="1">
        <f>(Table2[[#This Row],[Close Price]]-Table2[[#This Row],[50D EMA]])/Table2[[#This Row],[50D EMA]]</f>
        <v>-5.5402384295553025E-2</v>
      </c>
      <c r="U525" s="1">
        <f>(Table2[[#This Row],[Close Price]]-Table2[[#This Row],[200D EMA]])/Table2[[#This Row],[200D EMA]]</f>
        <v>-1.7822509009127969E-2</v>
      </c>
      <c r="V525">
        <v>1.07800541984808</v>
      </c>
      <c r="W525">
        <v>286.25</v>
      </c>
      <c r="X525">
        <v>295.39999999999998</v>
      </c>
      <c r="Y525">
        <v>286.25</v>
      </c>
      <c r="Z525">
        <v>295.39999999999998</v>
      </c>
      <c r="AA525">
        <v>279.3</v>
      </c>
      <c r="AB525">
        <v>339.9</v>
      </c>
      <c r="AC525" s="1">
        <f>(Table2[[#This Row],[Close Price]]/Table2[[#This Row],[Day Low]])-1</f>
        <v>1.0131004366812135E-2</v>
      </c>
      <c r="AD525" s="1">
        <f>(Table2[[#This Row],[Day High]]/Table2[[#This Row],[Close Price]])-1</f>
        <v>2.1615078678886457E-2</v>
      </c>
      <c r="AE525" s="1">
        <f>(Table2[[#This Row],[Close Price]]/Table2[[#This Row],[Current Week Low]])-1</f>
        <v>1.0131004366812135E-2</v>
      </c>
      <c r="AF525" s="1">
        <f>(Table2[[#This Row],[Current Week High]]/Table2[[#This Row],[Close Price]])-1</f>
        <v>2.1615078678886457E-2</v>
      </c>
      <c r="AG525" s="1">
        <f>(Table2[[#This Row],[Close Price]]/Table2[[#This Row],[Current Month Low]])-1</f>
        <v>3.5266738274256859E-2</v>
      </c>
      <c r="AH525" s="1">
        <f>(Table2[[#This Row],[Current Month High]]/Table2[[#This Row],[Close Price]])-1</f>
        <v>0.17551443887255758</v>
      </c>
      <c r="AI525">
        <v>18.623551789728499</v>
      </c>
      <c r="AJ525">
        <v>21.824310090583499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-0.08</v>
      </c>
      <c r="AM525" t="s">
        <v>3191</v>
      </c>
      <c r="AN525">
        <v>-10.27</v>
      </c>
      <c r="AO525" t="s">
        <v>3191</v>
      </c>
      <c r="AP525">
        <v>5.0480684514602997E-2</v>
      </c>
      <c r="AQ525">
        <f>(Table2[[#This Row],[Sharpe Ratio]]-AVERAGE(Table2[Sharpe Ratio]))/_xlfn.STDEV.P(Table2[Sharpe Ratio])</f>
        <v>-0.16724225784201791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594</v>
      </c>
      <c r="AT525">
        <f>_xlfn.RANK.AVG(Table2[[#This Row],[6M Return vs Nifty Z-Score]],Table2[6M Return vs Nifty Z-Score])</f>
        <v>480</v>
      </c>
      <c r="AU525">
        <f>_xlfn.RANK.AVG(Table2[[#This Row],[Sharpe Ratio Z-Score]],Table2[Sharpe Ratio Z-Score])</f>
        <v>379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1164</v>
      </c>
      <c r="B526" t="s">
        <v>1165</v>
      </c>
      <c r="C526" t="s">
        <v>3155</v>
      </c>
      <c r="D526" t="s">
        <v>1166</v>
      </c>
      <c r="E526">
        <v>10489.24258629</v>
      </c>
      <c r="F526">
        <v>1113.45</v>
      </c>
      <c r="G526">
        <v>-18.7871740926795</v>
      </c>
      <c r="H526">
        <f>(Table2[[#This Row],[1Y Return vs Nifty]]-AVERAGE(Table2[1Y Return vs Nifty]))/_xlfn.STDEV.P(Table2[1Y Return vs Nifty])</f>
        <v>-0.77471601473844509</v>
      </c>
      <c r="I526">
        <v>-4.30455189572276</v>
      </c>
      <c r="J526">
        <f>(Table2[[#This Row],[1M Return vs Nifty]]-AVERAGE(Table2[1M Return vs Nifty]))/_xlfn.STDEV.P(Table2[1M Return vs Nifty])</f>
        <v>-0.6563729499519908</v>
      </c>
      <c r="K526">
        <v>5.2745524448411203</v>
      </c>
      <c r="L526">
        <f>(Table2[[#This Row],[6M Return vs Nifty]]-AVERAGE(Table2[6M Return vs Nifty]))/_xlfn.STDEV.P(Table2[6M Return vs Nifty])</f>
        <v>-2.4352644770059335E-2</v>
      </c>
      <c r="M526">
        <v>0.42019450508233702</v>
      </c>
      <c r="N526">
        <f>(Table2[[#This Row],[1W Return vs Nifty]]-AVERAGE(Table2[1W Return vs Nifty]))/_xlfn.STDEV.P(Table2[1W Return vs Nifty])</f>
        <v>3.0694597270810916E-2</v>
      </c>
      <c r="O526">
        <v>1149.27</v>
      </c>
      <c r="P526">
        <v>1172.4153036835901</v>
      </c>
      <c r="Q526">
        <v>1075.2115376613699</v>
      </c>
      <c r="R526">
        <v>28.953092569403299</v>
      </c>
      <c r="S526" s="1">
        <f>(Table2[[#This Row],[Close Price]]-Table2[[#This Row],[20D EMA]])/Table2[[#This Row],[20D EMA]]</f>
        <v>-3.1167610744211489E-2</v>
      </c>
      <c r="T526" s="1">
        <f>(Table2[[#This Row],[Close Price]]-Table2[[#This Row],[50D EMA]])/Table2[[#This Row],[50D EMA]]</f>
        <v>-5.0293870694393047E-2</v>
      </c>
      <c r="U526" s="1">
        <f>(Table2[[#This Row],[Close Price]]-Table2[[#This Row],[200D EMA]])/Table2[[#This Row],[200D EMA]]</f>
        <v>3.5563664450439583E-2</v>
      </c>
      <c r="V526">
        <v>0.77155105589894601</v>
      </c>
      <c r="W526">
        <v>1095.2</v>
      </c>
      <c r="X526">
        <v>1124.9000000000001</v>
      </c>
      <c r="Y526">
        <v>1095.2</v>
      </c>
      <c r="Z526">
        <v>1124.9000000000001</v>
      </c>
      <c r="AA526">
        <v>1095.2</v>
      </c>
      <c r="AB526">
        <v>1197.8499999999999</v>
      </c>
      <c r="AC526" s="1">
        <f>(Table2[[#This Row],[Close Price]]/Table2[[#This Row],[Day Low]])-1</f>
        <v>1.6663623082542101E-2</v>
      </c>
      <c r="AD526" s="1">
        <f>(Table2[[#This Row],[Day High]]/Table2[[#This Row],[Close Price]])-1</f>
        <v>1.028335354079668E-2</v>
      </c>
      <c r="AE526" s="1">
        <f>(Table2[[#This Row],[Close Price]]/Table2[[#This Row],[Current Week Low]])-1</f>
        <v>1.6663623082542101E-2</v>
      </c>
      <c r="AF526" s="1">
        <f>(Table2[[#This Row],[Current Week High]]/Table2[[#This Row],[Close Price]])-1</f>
        <v>1.028335354079668E-2</v>
      </c>
      <c r="AG526" s="1">
        <f>(Table2[[#This Row],[Close Price]]/Table2[[#This Row],[Current Month Low]])-1</f>
        <v>1.6663623082542101E-2</v>
      </c>
      <c r="AH526" s="1">
        <f>(Table2[[#This Row],[Current Month High]]/Table2[[#This Row],[Close Price]])-1</f>
        <v>7.5800440073644948E-2</v>
      </c>
      <c r="AI526">
        <v>16.749741793524599</v>
      </c>
      <c r="AJ526">
        <v>36.922036399409699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-7.0000000000000007E-2</v>
      </c>
      <c r="AM526" t="s">
        <v>3191</v>
      </c>
      <c r="AN526">
        <v>-5.84</v>
      </c>
      <c r="AO526" t="s">
        <v>3191</v>
      </c>
      <c r="AQ526">
        <f>(Table2[[#This Row],[Sharpe Ratio]]-AVERAGE(Table2[Sharpe Ratio]))/_xlfn.STDEV.P(Table2[Sharpe Ratio])</f>
        <v>-0.75587800979545683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586</v>
      </c>
      <c r="AT526">
        <f>_xlfn.RANK.AVG(Table2[[#This Row],[6M Return vs Nifty Z-Score]],Table2[6M Return vs Nifty Z-Score])</f>
        <v>325</v>
      </c>
      <c r="AU526">
        <f>_xlfn.RANK.AVG(Table2[[#This Row],[Sharpe Ratio Z-Score]],Table2[Sharpe Ratio Z-Score])</f>
        <v>544.5</v>
      </c>
      <c r="AV526">
        <f>(Table2[[#This Row],[Rank 1Y]]+Table2[[#This Row],[Rank 6M]]+Table2[[#This Row],[Rank Sharpe]])/3</f>
        <v>485.16666666666669</v>
      </c>
    </row>
    <row r="527" spans="1:48" x14ac:dyDescent="0.3">
      <c r="A527" t="s">
        <v>184</v>
      </c>
      <c r="B527" t="s">
        <v>185</v>
      </c>
      <c r="C527" t="s">
        <v>3154</v>
      </c>
      <c r="D527" t="s">
        <v>77</v>
      </c>
      <c r="E527">
        <v>140866.03170682001</v>
      </c>
      <c r="F527">
        <v>571.9</v>
      </c>
      <c r="G527">
        <v>10.6872687476087</v>
      </c>
      <c r="H527">
        <f>(Table2[[#This Row],[1Y Return vs Nifty]]-AVERAGE(Table2[1Y Return vs Nifty]))/_xlfn.STDEV.P(Table2[1Y Return vs Nifty])</f>
        <v>-0.28791980363389147</v>
      </c>
      <c r="I527">
        <v>-3.6981613381821701</v>
      </c>
      <c r="J527">
        <f>(Table2[[#This Row],[1M Return vs Nifty]]-AVERAGE(Table2[1M Return vs Nifty]))/_xlfn.STDEV.P(Table2[1M Return vs Nifty])</f>
        <v>-0.58726181922613963</v>
      </c>
      <c r="K527">
        <v>-19.0979938371608</v>
      </c>
      <c r="L527">
        <f>(Table2[[#This Row],[6M Return vs Nifty]]-AVERAGE(Table2[6M Return vs Nifty]))/_xlfn.STDEV.P(Table2[6M Return vs Nifty])</f>
        <v>-0.82902536884087275</v>
      </c>
      <c r="M527">
        <v>-0.56721730301850304</v>
      </c>
      <c r="N527">
        <f>(Table2[[#This Row],[1W Return vs Nifty]]-AVERAGE(Table2[1W Return vs Nifty]))/_xlfn.STDEV.P(Table2[1W Return vs Nifty])</f>
        <v>-0.15843003945147449</v>
      </c>
      <c r="O527">
        <v>597.46</v>
      </c>
      <c r="P527">
        <v>615.02232143687297</v>
      </c>
      <c r="Q527">
        <v>599.27475453596401</v>
      </c>
      <c r="R527">
        <v>27.0437227689754</v>
      </c>
      <c r="S527" s="1">
        <f>(Table2[[#This Row],[Close Price]]-Table2[[#This Row],[20D EMA]])/Table2[[#This Row],[20D EMA]]</f>
        <v>-4.2781106684966451E-2</v>
      </c>
      <c r="T527" s="1">
        <f>(Table2[[#This Row],[Close Price]]-Table2[[#This Row],[50D EMA]])/Table2[[#This Row],[50D EMA]]</f>
        <v>-7.0115051005183962E-2</v>
      </c>
      <c r="U527" s="1">
        <f>(Table2[[#This Row],[Close Price]]-Table2[[#This Row],[200D EMA]])/Table2[[#This Row],[200D EMA]]</f>
        <v>-4.5679806013455553E-2</v>
      </c>
      <c r="V527">
        <v>1.63286690590226</v>
      </c>
      <c r="W527">
        <v>566.29999999999995</v>
      </c>
      <c r="X527">
        <v>577.9</v>
      </c>
      <c r="Y527">
        <v>566.29999999999995</v>
      </c>
      <c r="Z527">
        <v>577.9</v>
      </c>
      <c r="AA527">
        <v>558.95000000000005</v>
      </c>
      <c r="AB527">
        <v>634.75</v>
      </c>
      <c r="AC527" s="1">
        <f>(Table2[[#This Row],[Close Price]]/Table2[[#This Row],[Day Low]])-1</f>
        <v>9.8887515451173691E-3</v>
      </c>
      <c r="AD527" s="1">
        <f>(Table2[[#This Row],[Day High]]/Table2[[#This Row],[Close Price]])-1</f>
        <v>1.0491344640671363E-2</v>
      </c>
      <c r="AE527" s="1">
        <f>(Table2[[#This Row],[Close Price]]/Table2[[#This Row],[Current Week Low]])-1</f>
        <v>9.8887515451173691E-3</v>
      </c>
      <c r="AF527" s="1">
        <f>(Table2[[#This Row],[Current Week High]]/Table2[[#This Row],[Close Price]])-1</f>
        <v>1.0491344640671363E-2</v>
      </c>
      <c r="AG527" s="1">
        <f>(Table2[[#This Row],[Close Price]]/Table2[[#This Row],[Current Month Low]])-1</f>
        <v>2.3168440826549563E-2</v>
      </c>
      <c r="AH527" s="1">
        <f>(Table2[[#This Row],[Current Month High]]/Table2[[#This Row],[Close Price]])-1</f>
        <v>0.10989683511103343</v>
      </c>
      <c r="AI527">
        <v>23.6142682287113</v>
      </c>
      <c r="AJ527">
        <v>41.541888380150901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</v>
      </c>
      <c r="AM527" t="s">
        <v>3191</v>
      </c>
      <c r="AN527">
        <v>-7.38</v>
      </c>
      <c r="AO527" t="s">
        <v>3191</v>
      </c>
      <c r="AP527">
        <v>2.7989557232468001E-2</v>
      </c>
      <c r="AQ527">
        <f>(Table2[[#This Row],[Sharpe Ratio]]-AVERAGE(Table2[Sharpe Ratio]))/_xlfn.STDEV.P(Table2[Sharpe Ratio])</f>
        <v>-0.42950260053151235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393</v>
      </c>
      <c r="AT527">
        <f>_xlfn.RANK.AVG(Table2[[#This Row],[6M Return vs Nifty Z-Score]],Table2[6M Return vs Nifty Z-Score])</f>
        <v>607</v>
      </c>
      <c r="AU527">
        <f>_xlfn.RANK.AVG(Table2[[#This Row],[Sharpe Ratio Z-Score]],Table2[Sharpe Ratio Z-Score])</f>
        <v>456</v>
      </c>
      <c r="AV527">
        <f>(Table2[[#This Row],[Rank 1Y]]+Table2[[#This Row],[Rank 6M]]+Table2[[#This Row],[Rank Sharpe]])/3</f>
        <v>485.33333333333331</v>
      </c>
    </row>
    <row r="528" spans="1:48" x14ac:dyDescent="0.3">
      <c r="A528" t="s">
        <v>629</v>
      </c>
      <c r="B528" t="s">
        <v>630</v>
      </c>
      <c r="C528" t="s">
        <v>3160</v>
      </c>
      <c r="D528" t="s">
        <v>168</v>
      </c>
      <c r="E528">
        <v>30290.521454199999</v>
      </c>
      <c r="F528">
        <v>1189</v>
      </c>
      <c r="G528">
        <v>-5.2926991681824003</v>
      </c>
      <c r="H528">
        <f>(Table2[[#This Row],[1Y Return vs Nifty]]-AVERAGE(Table2[1Y Return vs Nifty]))/_xlfn.STDEV.P(Table2[1Y Return vs Nifty])</f>
        <v>-0.55184295485785462</v>
      </c>
      <c r="I528">
        <v>9.4538330725108697</v>
      </c>
      <c r="J528">
        <f>(Table2[[#This Row],[1M Return vs Nifty]]-AVERAGE(Table2[1M Return vs Nifty]))/_xlfn.STDEV.P(Table2[1M Return vs Nifty])</f>
        <v>0.91168831071916367</v>
      </c>
      <c r="K528">
        <v>-5.2951805336049098</v>
      </c>
      <c r="L528">
        <f>(Table2[[#This Row],[6M Return vs Nifty]]-AVERAGE(Table2[6M Return vs Nifty]))/_xlfn.STDEV.P(Table2[6M Return vs Nifty])</f>
        <v>-0.37331806389608585</v>
      </c>
      <c r="M528">
        <v>-7.4966430343127399</v>
      </c>
      <c r="N528">
        <f>(Table2[[#This Row],[1W Return vs Nifty]]-AVERAGE(Table2[1W Return vs Nifty]))/_xlfn.STDEV.P(Table2[1W Return vs Nifty])</f>
        <v>-1.4856626220207538</v>
      </c>
      <c r="O528">
        <v>1102.8399999999999</v>
      </c>
      <c r="P528">
        <v>1085.3198982587201</v>
      </c>
      <c r="Q528">
        <v>1066.3574132641099</v>
      </c>
      <c r="R528">
        <v>68.391825616695201</v>
      </c>
      <c r="S528" s="1">
        <f>(Table2[[#This Row],[Close Price]]-Table2[[#This Row],[20D EMA]])/Table2[[#This Row],[20D EMA]]</f>
        <v>7.8125566718653741E-2</v>
      </c>
      <c r="T528" s="1">
        <f>(Table2[[#This Row],[Close Price]]-Table2[[#This Row],[50D EMA]])/Table2[[#This Row],[50D EMA]]</f>
        <v>9.5529531806818987E-2</v>
      </c>
      <c r="U528" s="1">
        <f>(Table2[[#This Row],[Close Price]]-Table2[[#This Row],[200D EMA]])/Table2[[#This Row],[200D EMA]]</f>
        <v>0.11501076956972828</v>
      </c>
      <c r="V528">
        <v>2.9257809190814901</v>
      </c>
      <c r="W528">
        <v>1127.2</v>
      </c>
      <c r="X528">
        <v>1247.3499999999999</v>
      </c>
      <c r="Y528">
        <v>1127.2</v>
      </c>
      <c r="Z528">
        <v>1247.3499999999999</v>
      </c>
      <c r="AA528">
        <v>1040</v>
      </c>
      <c r="AB528">
        <v>1247.3499999999999</v>
      </c>
      <c r="AC528" s="1">
        <f>(Table2[[#This Row],[Close Price]]/Table2[[#This Row],[Day Low]])-1</f>
        <v>5.4826117814052555E-2</v>
      </c>
      <c r="AD528" s="1">
        <f>(Table2[[#This Row],[Day High]]/Table2[[#This Row],[Close Price]])-1</f>
        <v>4.9074852817493575E-2</v>
      </c>
      <c r="AE528" s="1">
        <f>(Table2[[#This Row],[Close Price]]/Table2[[#This Row],[Current Week Low]])-1</f>
        <v>5.4826117814052555E-2</v>
      </c>
      <c r="AF528" s="1">
        <f>(Table2[[#This Row],[Current Week High]]/Table2[[#This Row],[Close Price]])-1</f>
        <v>4.9074852817493575E-2</v>
      </c>
      <c r="AG528" s="1">
        <f>(Table2[[#This Row],[Close Price]]/Table2[[#This Row],[Current Month Low]])-1</f>
        <v>0.1432692307692307</v>
      </c>
      <c r="AH528" s="1">
        <f>(Table2[[#This Row],[Current Month High]]/Table2[[#This Row],[Close Price]])-1</f>
        <v>4.9074852817493575E-2</v>
      </c>
      <c r="AI528">
        <v>13.4566862910008</v>
      </c>
      <c r="AJ528">
        <v>27.438370846730901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0.14000000000000001</v>
      </c>
      <c r="AM528" t="s">
        <v>3192</v>
      </c>
      <c r="AN528">
        <v>4.9400000000000004</v>
      </c>
      <c r="AO528" t="s">
        <v>3192</v>
      </c>
      <c r="AP528">
        <v>5.0485103716599996E-3</v>
      </c>
      <c r="AQ528">
        <f>(Table2[[#This Row],[Sharpe Ratio]]-AVERAGE(Table2[Sharpe Ratio]))/_xlfn.STDEV.P(Table2[Sharpe Ratio])</f>
        <v>-0.69700928153946096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-2.1961446115949919</v>
      </c>
      <c r="AS528">
        <f>_xlfn.RANK.AVG(Table2[[#This Row],[1Y Return vs Nifty Z-Score]],Table2[1Y Return vs Nifty Z-Score])</f>
        <v>501</v>
      </c>
      <c r="AT528">
        <f>_xlfn.RANK.AVG(Table2[[#This Row],[6M Return vs Nifty Z-Score]],Table2[6M Return vs Nifty Z-Score])</f>
        <v>454</v>
      </c>
      <c r="AU528">
        <f>_xlfn.RANK.AVG(Table2[[#This Row],[Sharpe Ratio Z-Score]],Table2[Sharpe Ratio Z-Score])</f>
        <v>508</v>
      </c>
      <c r="AV528">
        <f>(Table2[[#This Row],[Rank 1Y]]+Table2[[#This Row],[Rank 6M]]+Table2[[#This Row],[Rank Sharpe]])/3</f>
        <v>487.66666666666669</v>
      </c>
    </row>
    <row r="529" spans="1:48" x14ac:dyDescent="0.3">
      <c r="A529" t="s">
        <v>1229</v>
      </c>
      <c r="B529" t="s">
        <v>1230</v>
      </c>
      <c r="C529" t="s">
        <v>3154</v>
      </c>
      <c r="D529" t="s">
        <v>77</v>
      </c>
      <c r="E529">
        <v>9553.6326585400002</v>
      </c>
      <c r="F529">
        <v>811.9</v>
      </c>
      <c r="G529">
        <v>-4.0411750852871302</v>
      </c>
      <c r="H529">
        <f>(Table2[[#This Row],[1Y Return vs Nifty]]-AVERAGE(Table2[1Y Return vs Nifty]))/_xlfn.STDEV.P(Table2[1Y Return vs Nifty])</f>
        <v>-0.53117293965313073</v>
      </c>
      <c r="I529">
        <v>10.154230431792501</v>
      </c>
      <c r="J529">
        <f>(Table2[[#This Row],[1M Return vs Nifty]]-AVERAGE(Table2[1M Return vs Nifty]))/_xlfn.STDEV.P(Table2[1M Return vs Nifty])</f>
        <v>0.99151352048772723</v>
      </c>
      <c r="K529">
        <v>-10.119971569132799</v>
      </c>
      <c r="L529">
        <f>(Table2[[#This Row],[6M Return vs Nifty]]-AVERAGE(Table2[6M Return vs Nifty]))/_xlfn.STDEV.P(Table2[6M Return vs Nifty])</f>
        <v>-0.53261113490761325</v>
      </c>
      <c r="M529">
        <v>0.69879141425116198</v>
      </c>
      <c r="N529">
        <f>(Table2[[#This Row],[1W Return vs Nifty]]-AVERAGE(Table2[1W Return vs Nifty]))/_xlfn.STDEV.P(Table2[1W Return vs Nifty])</f>
        <v>8.4055858303173026E-2</v>
      </c>
      <c r="O529">
        <v>803.82</v>
      </c>
      <c r="P529">
        <v>802.98183212463698</v>
      </c>
      <c r="Q529">
        <v>810.24310843374997</v>
      </c>
      <c r="R529">
        <v>52.788393916158398</v>
      </c>
      <c r="S529" s="1">
        <f>(Table2[[#This Row],[Close Price]]-Table2[[#This Row],[20D EMA]])/Table2[[#This Row],[20D EMA]]</f>
        <v>1.0052001691920985E-2</v>
      </c>
      <c r="T529" s="1">
        <f>(Table2[[#This Row],[Close Price]]-Table2[[#This Row],[50D EMA]])/Table2[[#This Row],[50D EMA]]</f>
        <v>1.1106313391631928E-2</v>
      </c>
      <c r="U529" s="1">
        <f>(Table2[[#This Row],[Close Price]]-Table2[[#This Row],[200D EMA]])/Table2[[#This Row],[200D EMA]]</f>
        <v>2.0449313903488598E-3</v>
      </c>
      <c r="V529">
        <v>1.2606923619316299</v>
      </c>
      <c r="W529">
        <v>808.05</v>
      </c>
      <c r="X529">
        <v>835.85</v>
      </c>
      <c r="Y529">
        <v>808.05</v>
      </c>
      <c r="Z529">
        <v>835.85</v>
      </c>
      <c r="AA529">
        <v>771.8</v>
      </c>
      <c r="AB529">
        <v>838</v>
      </c>
      <c r="AC529" s="1">
        <f>(Table2[[#This Row],[Close Price]]/Table2[[#This Row],[Day Low]])-1</f>
        <v>4.764556648722218E-3</v>
      </c>
      <c r="AD529" s="1">
        <f>(Table2[[#This Row],[Day High]]/Table2[[#This Row],[Close Price]])-1</f>
        <v>2.9498706737282943E-2</v>
      </c>
      <c r="AE529" s="1">
        <f>(Table2[[#This Row],[Close Price]]/Table2[[#This Row],[Current Week Low]])-1</f>
        <v>4.764556648722218E-3</v>
      </c>
      <c r="AF529" s="1">
        <f>(Table2[[#This Row],[Current Week High]]/Table2[[#This Row],[Close Price]])-1</f>
        <v>2.9498706737282943E-2</v>
      </c>
      <c r="AG529" s="1">
        <f>(Table2[[#This Row],[Close Price]]/Table2[[#This Row],[Current Month Low]])-1</f>
        <v>5.1956465405545549E-2</v>
      </c>
      <c r="AH529" s="1">
        <f>(Table2[[#This Row],[Current Month High]]/Table2[[#This Row],[Close Price]])-1</f>
        <v>3.2146816110358412E-2</v>
      </c>
      <c r="AI529">
        <v>23.155561029683401</v>
      </c>
      <c r="AJ529">
        <v>24.994226772380799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-0.01</v>
      </c>
      <c r="AM529" t="s">
        <v>3191</v>
      </c>
      <c r="AN529">
        <v>2.4900000000000002</v>
      </c>
      <c r="AO529" t="s">
        <v>3192</v>
      </c>
      <c r="AP529">
        <v>2.1193271972401999E-2</v>
      </c>
      <c r="AQ529">
        <f>(Table2[[#This Row],[Sharpe Ratio]]-AVERAGE(Table2[Sharpe Ratio]))/_xlfn.STDEV.P(Table2[Sharpe Ratio])</f>
        <v>-0.50875145626744744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495</v>
      </c>
      <c r="AT529">
        <f>_xlfn.RANK.AVG(Table2[[#This Row],[6M Return vs Nifty Z-Score]],Table2[6M Return vs Nifty Z-Score])</f>
        <v>499</v>
      </c>
      <c r="AU529">
        <f>_xlfn.RANK.AVG(Table2[[#This Row],[Sharpe Ratio Z-Score]],Table2[Sharpe Ratio Z-Score])</f>
        <v>469</v>
      </c>
      <c r="AV529">
        <f>(Table2[[#This Row],[Rank 1Y]]+Table2[[#This Row],[Rank 6M]]+Table2[[#This Row],[Rank Sharpe]])/3</f>
        <v>487.66666666666669</v>
      </c>
    </row>
    <row r="530" spans="1:48" x14ac:dyDescent="0.3">
      <c r="A530" t="s">
        <v>1810</v>
      </c>
      <c r="B530" t="s">
        <v>1811</v>
      </c>
      <c r="C530" t="s">
        <v>3149</v>
      </c>
      <c r="D530" t="s">
        <v>48</v>
      </c>
      <c r="E530">
        <v>4331.8745519820004</v>
      </c>
      <c r="F530">
        <v>53.66</v>
      </c>
      <c r="G530">
        <v>-11.531319296867499</v>
      </c>
      <c r="H530">
        <f>(Table2[[#This Row],[1Y Return vs Nifty]]-AVERAGE(Table2[1Y Return vs Nifty]))/_xlfn.STDEV.P(Table2[1Y Return vs Nifty])</f>
        <v>-0.65487922453801839</v>
      </c>
      <c r="I530">
        <v>-4.21415505610066</v>
      </c>
      <c r="J530">
        <f>(Table2[[#This Row],[1M Return vs Nifty]]-AVERAGE(Table2[1M Return vs Nifty]))/_xlfn.STDEV.P(Table2[1M Return vs Nifty])</f>
        <v>-0.64607030304788138</v>
      </c>
      <c r="K530">
        <v>-26.5158263586201</v>
      </c>
      <c r="L530">
        <f>(Table2[[#This Row],[6M Return vs Nifty]]-AVERAGE(Table2[6M Return vs Nifty]))/_xlfn.STDEV.P(Table2[6M Return vs Nifty])</f>
        <v>-1.0739290991561383</v>
      </c>
      <c r="M530">
        <v>2.1645776463751401</v>
      </c>
      <c r="N530">
        <f>(Table2[[#This Row],[1W Return vs Nifty]]-AVERAGE(Table2[1W Return vs Nifty]))/_xlfn.STDEV.P(Table2[1W Return vs Nifty])</f>
        <v>0.36480628724139369</v>
      </c>
      <c r="O530">
        <v>55.7</v>
      </c>
      <c r="P530">
        <v>56.877702697478298</v>
      </c>
      <c r="Q530">
        <v>57.312163541716998</v>
      </c>
      <c r="R530">
        <v>37.827359232133503</v>
      </c>
      <c r="S530" s="1">
        <f>(Table2[[#This Row],[Close Price]]-Table2[[#This Row],[20D EMA]])/Table2[[#This Row],[20D EMA]]</f>
        <v>-3.6624775583483052E-2</v>
      </c>
      <c r="T530" s="1">
        <f>(Table2[[#This Row],[Close Price]]-Table2[[#This Row],[50D EMA]])/Table2[[#This Row],[50D EMA]]</f>
        <v>-5.6572304169749114E-2</v>
      </c>
      <c r="U530" s="1">
        <f>(Table2[[#This Row],[Close Price]]-Table2[[#This Row],[200D EMA]])/Table2[[#This Row],[200D EMA]]</f>
        <v>-6.3724056396137013E-2</v>
      </c>
      <c r="V530">
        <v>0.62440791195240997</v>
      </c>
      <c r="W530">
        <v>53.31</v>
      </c>
      <c r="X530">
        <v>55.76</v>
      </c>
      <c r="Y530">
        <v>53.31</v>
      </c>
      <c r="Z530">
        <v>55.76</v>
      </c>
      <c r="AA530">
        <v>52.21</v>
      </c>
      <c r="AB530">
        <v>58.1</v>
      </c>
      <c r="AC530" s="1">
        <f>(Table2[[#This Row],[Close Price]]/Table2[[#This Row],[Day Low]])-1</f>
        <v>6.5653723504031092E-3</v>
      </c>
      <c r="AD530" s="1">
        <f>(Table2[[#This Row],[Day High]]/Table2[[#This Row],[Close Price]])-1</f>
        <v>3.9135296310100598E-2</v>
      </c>
      <c r="AE530" s="1">
        <f>(Table2[[#This Row],[Close Price]]/Table2[[#This Row],[Current Week Low]])-1</f>
        <v>6.5653723504031092E-3</v>
      </c>
      <c r="AF530" s="1">
        <f>(Table2[[#This Row],[Current Week High]]/Table2[[#This Row],[Close Price]])-1</f>
        <v>3.9135296310100598E-2</v>
      </c>
      <c r="AG530" s="1">
        <f>(Table2[[#This Row],[Close Price]]/Table2[[#This Row],[Current Month Low]])-1</f>
        <v>2.7772457383642868E-2</v>
      </c>
      <c r="AH530" s="1">
        <f>(Table2[[#This Row],[Current Month High]]/Table2[[#This Row],[Close Price]])-1</f>
        <v>8.2743197912784394E-2</v>
      </c>
      <c r="AI530">
        <v>47.223257547521399</v>
      </c>
      <c r="AJ530">
        <v>27.609988109393498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-0.03</v>
      </c>
      <c r="AM530" t="s">
        <v>3191</v>
      </c>
      <c r="AN530">
        <v>-3.38</v>
      </c>
      <c r="AO530" t="s">
        <v>3191</v>
      </c>
      <c r="AP530">
        <v>9.3364282018437994E-2</v>
      </c>
      <c r="AQ530">
        <f>(Table2[[#This Row],[Sharpe Ratio]]-AVERAGE(Table2[Sharpe Ratio]))/_xlfn.STDEV.P(Table2[Sharpe Ratio])</f>
        <v>0.33280679866069879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544</v>
      </c>
      <c r="AT530">
        <f>_xlfn.RANK.AVG(Table2[[#This Row],[6M Return vs Nifty Z-Score]],Table2[6M Return vs Nifty Z-Score])</f>
        <v>664</v>
      </c>
      <c r="AU530">
        <f>_xlfn.RANK.AVG(Table2[[#This Row],[Sharpe Ratio Z-Score]],Table2[Sharpe Ratio Z-Score])</f>
        <v>257</v>
      </c>
      <c r="AV530">
        <f>(Table2[[#This Row],[Rank 1Y]]+Table2[[#This Row],[Rank 6M]]+Table2[[#This Row],[Rank Sharpe]])/3</f>
        <v>488.33333333333331</v>
      </c>
    </row>
    <row r="531" spans="1:48" x14ac:dyDescent="0.3">
      <c r="A531" t="s">
        <v>897</v>
      </c>
      <c r="B531" t="s">
        <v>898</v>
      </c>
      <c r="C531" t="s">
        <v>3162</v>
      </c>
      <c r="D531" t="s">
        <v>168</v>
      </c>
      <c r="E531">
        <v>16987.818054899999</v>
      </c>
      <c r="F531">
        <v>1097.25</v>
      </c>
      <c r="G531">
        <v>-14.422363821023801</v>
      </c>
      <c r="H531">
        <f>(Table2[[#This Row],[1Y Return vs Nifty]]-AVERAGE(Table2[1Y Return vs Nifty]))/_xlfn.STDEV.P(Table2[1Y Return vs Nifty])</f>
        <v>-0.70262735426925005</v>
      </c>
      <c r="I531">
        <v>5.8737634283234303</v>
      </c>
      <c r="J531">
        <f>(Table2[[#This Row],[1M Return vs Nifty]]-AVERAGE(Table2[1M Return vs Nifty]))/_xlfn.STDEV.P(Table2[1M Return vs Nifty])</f>
        <v>0.50366305684550272</v>
      </c>
      <c r="K531">
        <v>7.5738710419630797</v>
      </c>
      <c r="L531">
        <f>(Table2[[#This Row],[6M Return vs Nifty]]-AVERAGE(Table2[6M Return vs Nifty]))/_xlfn.STDEV.P(Table2[6M Return vs Nifty])</f>
        <v>5.1560595383231538E-2</v>
      </c>
      <c r="M531">
        <v>9.5797950354394796</v>
      </c>
      <c r="N531">
        <f>(Table2[[#This Row],[1W Return vs Nifty]]-AVERAGE(Table2[1W Return vs Nifty]))/_xlfn.STDEV.P(Table2[1W Return vs Nifty])</f>
        <v>1.7850853272712106</v>
      </c>
      <c r="O531" t="e">
        <v>#N/A</v>
      </c>
      <c r="P531">
        <v>1068.6101154057901</v>
      </c>
      <c r="Q531">
        <v>1023.03755217499</v>
      </c>
      <c r="R531">
        <v>63.000153255497899</v>
      </c>
      <c r="S531" s="1" t="e">
        <f>(Table2[[#This Row],[Close Price]]-Table2[[#This Row],[20D EMA]])/Table2[[#This Row],[20D EMA]]</f>
        <v>#N/A</v>
      </c>
      <c r="T531" s="1">
        <f>(Table2[[#This Row],[Close Price]]-Table2[[#This Row],[50D EMA]])/Table2[[#This Row],[50D EMA]]</f>
        <v>2.6801060724878395E-2</v>
      </c>
      <c r="U531" s="1">
        <f>(Table2[[#This Row],[Close Price]]-Table2[[#This Row],[200D EMA]])/Table2[[#This Row],[200D EMA]]</f>
        <v>7.2541274430477642E-2</v>
      </c>
      <c r="V531">
        <v>0.688890322874953</v>
      </c>
      <c r="W531" t="e">
        <v>#N/A</v>
      </c>
      <c r="X531" t="e">
        <v>#N/A</v>
      </c>
      <c r="Y531" t="e">
        <v>#N/A</v>
      </c>
      <c r="Z531" t="e">
        <v>#N/A</v>
      </c>
      <c r="AA531" t="e">
        <v>#N/A</v>
      </c>
      <c r="AB531" t="e">
        <v>#N/A</v>
      </c>
      <c r="AC531" s="1" t="e">
        <f>(Table2[[#This Row],[Close Price]]/Table2[[#This Row],[Day Low]])-1</f>
        <v>#N/A</v>
      </c>
      <c r="AD531" s="1" t="e">
        <f>(Table2[[#This Row],[Day High]]/Table2[[#This Row],[Close Price]])-1</f>
        <v>#N/A</v>
      </c>
      <c r="AE531" s="1" t="e">
        <f>(Table2[[#This Row],[Close Price]]/Table2[[#This Row],[Current Week Low]])-1</f>
        <v>#N/A</v>
      </c>
      <c r="AF531" s="1" t="e">
        <f>(Table2[[#This Row],[Current Week High]]/Table2[[#This Row],[Close Price]])-1</f>
        <v>#N/A</v>
      </c>
      <c r="AG531" s="1" t="e">
        <f>(Table2[[#This Row],[Close Price]]/Table2[[#This Row],[Current Month Low]])-1</f>
        <v>#N/A</v>
      </c>
      <c r="AH531" s="1" t="e">
        <f>(Table2[[#This Row],[Current Month High]]/Table2[[#This Row],[Close Price]])-1</f>
        <v>#N/A</v>
      </c>
      <c r="AI531">
        <v>10.275689223057601</v>
      </c>
      <c r="AJ531">
        <v>31.8176357520422</v>
      </c>
      <c r="AK531" t="e">
        <f>IF(AND(Table2[[#This Row],[20D EMA]]&gt;Table2[[#This Row],[50D EMA]],Table2[[#This Row],[50D EMA]]&gt;Table2[[#This Row],[200D EMA]]),"Uptrend","Downtrend/NoTrend")</f>
        <v>#N/A</v>
      </c>
      <c r="AL531" t="e">
        <v>#N/A</v>
      </c>
      <c r="AM531" t="e">
        <v>#N/A</v>
      </c>
      <c r="AN531" t="e">
        <v>#N/A</v>
      </c>
      <c r="AO531" t="e">
        <v>#N/A</v>
      </c>
      <c r="AP531">
        <v>-1.4068185872406E-2</v>
      </c>
      <c r="AQ531">
        <f>(Table2[[#This Row],[Sharpe Ratio]]-AVERAGE(Table2[Sharpe Ratio]))/_xlfn.STDEV.P(Table2[Sharpe Ratio])</f>
        <v>-0.91992168807063801</v>
      </c>
      <c r="AR53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31">
        <f>_xlfn.RANK.AVG(Table2[[#This Row],[1Y Return vs Nifty Z-Score]],Table2[1Y Return vs Nifty Z-Score])</f>
        <v>561</v>
      </c>
      <c r="AT531">
        <f>_xlfn.RANK.AVG(Table2[[#This Row],[6M Return vs Nifty Z-Score]],Table2[6M Return vs Nifty Z-Score])</f>
        <v>301</v>
      </c>
      <c r="AU531">
        <f>_xlfn.RANK.AVG(Table2[[#This Row],[Sharpe Ratio Z-Score]],Table2[Sharpe Ratio Z-Score])</f>
        <v>604</v>
      </c>
      <c r="AV531">
        <f>(Table2[[#This Row],[Rank 1Y]]+Table2[[#This Row],[Rank 6M]]+Table2[[#This Row],[Rank Sharpe]])/3</f>
        <v>488.66666666666669</v>
      </c>
    </row>
    <row r="532" spans="1:48" x14ac:dyDescent="0.3">
      <c r="A532" t="s">
        <v>1293</v>
      </c>
      <c r="B532" t="s">
        <v>1294</v>
      </c>
      <c r="C532" t="s">
        <v>3155</v>
      </c>
      <c r="D532" t="s">
        <v>227</v>
      </c>
      <c r="E532">
        <v>8931.9649760499997</v>
      </c>
      <c r="F532">
        <v>462.85</v>
      </c>
      <c r="G532">
        <v>14.9081401095643</v>
      </c>
      <c r="H532">
        <f>(Table2[[#This Row],[1Y Return vs Nifty]]-AVERAGE(Table2[1Y Return vs Nifty]))/_xlfn.STDEV.P(Table2[1Y Return vs Nifty])</f>
        <v>-0.21820842019253403</v>
      </c>
      <c r="I532">
        <v>-74.228468677595103</v>
      </c>
      <c r="J532">
        <f>(Table2[[#This Row],[1M Return vs Nifty]]-AVERAGE(Table2[1M Return vs Nifty]))/_xlfn.STDEV.P(Table2[1M Return vs Nifty])</f>
        <v>-8.6256938661208622</v>
      </c>
      <c r="K532">
        <v>-19.247740513907601</v>
      </c>
      <c r="L532">
        <f>(Table2[[#This Row],[6M Return vs Nifty]]-AVERAGE(Table2[6M Return vs Nifty]))/_xlfn.STDEV.P(Table2[6M Return vs Nifty])</f>
        <v>-0.83396933591366817</v>
      </c>
      <c r="M532">
        <v>-78.537937775093695</v>
      </c>
      <c r="N532">
        <f>(Table2[[#This Row],[1W Return vs Nifty]]-AVERAGE(Table2[1W Return vs Nifty]))/_xlfn.STDEV.P(Table2[1W Return vs Nifty])</f>
        <v>-15.092608528382531</v>
      </c>
      <c r="O532">
        <v>478.54</v>
      </c>
      <c r="P532">
        <v>455.72412181205101</v>
      </c>
      <c r="Q532">
        <v>416.66163011192498</v>
      </c>
      <c r="R532">
        <v>38.305023881509797</v>
      </c>
      <c r="S532" s="1">
        <f>(Table2[[#This Row],[Close Price]]-Table2[[#This Row],[20D EMA]])/Table2[[#This Row],[20D EMA]]</f>
        <v>-3.2787227817946248E-2</v>
      </c>
      <c r="T532" s="1">
        <f>(Table2[[#This Row],[Close Price]]-Table2[[#This Row],[50D EMA]])/Table2[[#This Row],[50D EMA]]</f>
        <v>1.5636385802039805E-2</v>
      </c>
      <c r="U532" s="1">
        <f>(Table2[[#This Row],[Close Price]]-Table2[[#This Row],[200D EMA]])/Table2[[#This Row],[200D EMA]]</f>
        <v>0.11085342769783668</v>
      </c>
      <c r="V532">
        <v>0.962457726148638</v>
      </c>
      <c r="W532">
        <v>455.25</v>
      </c>
      <c r="X532">
        <v>493</v>
      </c>
      <c r="Y532">
        <v>455.25</v>
      </c>
      <c r="Z532">
        <v>493</v>
      </c>
      <c r="AA532">
        <v>437.46</v>
      </c>
      <c r="AB532">
        <v>523.36</v>
      </c>
      <c r="AC532" s="1">
        <f>(Table2[[#This Row],[Close Price]]/Table2[[#This Row],[Day Low]])-1</f>
        <v>1.6694124107633268E-2</v>
      </c>
      <c r="AD532" s="1">
        <f>(Table2[[#This Row],[Day High]]/Table2[[#This Row],[Close Price]])-1</f>
        <v>6.5139894134168763E-2</v>
      </c>
      <c r="AE532" s="1">
        <f>(Table2[[#This Row],[Close Price]]/Table2[[#This Row],[Current Week Low]])-1</f>
        <v>1.6694124107633268E-2</v>
      </c>
      <c r="AF532" s="1">
        <f>(Table2[[#This Row],[Current Week High]]/Table2[[#This Row],[Close Price]])-1</f>
        <v>6.5139894134168763E-2</v>
      </c>
      <c r="AG532" s="1">
        <f>(Table2[[#This Row],[Close Price]]/Table2[[#This Row],[Current Month Low]])-1</f>
        <v>5.8039592191286182E-2</v>
      </c>
      <c r="AH532" s="1">
        <f>(Table2[[#This Row],[Current Month High]]/Table2[[#This Row],[Close Price]])-1</f>
        <v>0.13073349897374964</v>
      </c>
      <c r="AI532">
        <v>18.5265204709949</v>
      </c>
      <c r="AJ532">
        <v>58.304261577399203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0.09</v>
      </c>
      <c r="AM532" t="s">
        <v>3192</v>
      </c>
      <c r="AN532">
        <v>-3.6</v>
      </c>
      <c r="AO532" t="s">
        <v>3191</v>
      </c>
      <c r="AP532">
        <v>1.2248413606444001E-2</v>
      </c>
      <c r="AQ532">
        <f>(Table2[[#This Row],[Sharpe Ratio]]-AVERAGE(Table2[Sharpe Ratio]))/_xlfn.STDEV.P(Table2[Sharpe Ratio])</f>
        <v>-0.61305399259378357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-25.383534143203377</v>
      </c>
      <c r="AS532">
        <f>_xlfn.RANK.AVG(Table2[[#This Row],[1Y Return vs Nifty Z-Score]],Table2[1Y Return vs Nifty Z-Score])</f>
        <v>370</v>
      </c>
      <c r="AT532">
        <f>_xlfn.RANK.AVG(Table2[[#This Row],[6M Return vs Nifty Z-Score]],Table2[6M Return vs Nifty Z-Score])</f>
        <v>610</v>
      </c>
      <c r="AU532">
        <f>_xlfn.RANK.AVG(Table2[[#This Row],[Sharpe Ratio Z-Score]],Table2[Sharpe Ratio Z-Score])</f>
        <v>488</v>
      </c>
      <c r="AV532">
        <f>(Table2[[#This Row],[Rank 1Y]]+Table2[[#This Row],[Rank 6M]]+Table2[[#This Row],[Rank Sharpe]])/3</f>
        <v>489.33333333333331</v>
      </c>
    </row>
    <row r="533" spans="1:48" x14ac:dyDescent="0.3">
      <c r="A533" t="s">
        <v>318</v>
      </c>
      <c r="B533" t="s">
        <v>319</v>
      </c>
      <c r="C533" t="s">
        <v>3146</v>
      </c>
      <c r="D533" t="s">
        <v>34</v>
      </c>
      <c r="E533">
        <v>85236.840207761998</v>
      </c>
      <c r="F533">
        <v>111.66</v>
      </c>
      <c r="G533">
        <v>-9.2683762249018695</v>
      </c>
      <c r="H533">
        <f>(Table2[[#This Row],[1Y Return vs Nifty]]-AVERAGE(Table2[1Y Return vs Nifty]))/_xlfn.STDEV.P(Table2[1Y Return vs Nifty])</f>
        <v>-0.61750473982435261</v>
      </c>
      <c r="I533">
        <v>-5.8101650311630104</v>
      </c>
      <c r="J533">
        <f>(Table2[[#This Row],[1M Return vs Nifty]]-AVERAGE(Table2[1M Return vs Nifty]))/_xlfn.STDEV.P(Table2[1M Return vs Nifty])</f>
        <v>-0.82796966255252458</v>
      </c>
      <c r="K533">
        <v>-37.750283914236903</v>
      </c>
      <c r="L533">
        <f>(Table2[[#This Row],[6M Return vs Nifty]]-AVERAGE(Table2[6M Return vs Nifty]))/_xlfn.STDEV.P(Table2[6M Return vs Nifty])</f>
        <v>-1.4448407577140217</v>
      </c>
      <c r="M533">
        <v>-0.73915866931465701</v>
      </c>
      <c r="N533">
        <f>(Table2[[#This Row],[1W Return vs Nifty]]-AVERAGE(Table2[1W Return vs Nifty]))/_xlfn.STDEV.P(Table2[1W Return vs Nifty])</f>
        <v>-0.19136295373456211</v>
      </c>
      <c r="O533">
        <v>116.24</v>
      </c>
      <c r="P533">
        <v>121.248266487569</v>
      </c>
      <c r="Q533">
        <v>126.66324505915399</v>
      </c>
      <c r="R533">
        <v>22.016829129001799</v>
      </c>
      <c r="S533" s="1">
        <f>(Table2[[#This Row],[Close Price]]-Table2[[#This Row],[20D EMA]])/Table2[[#This Row],[20D EMA]]</f>
        <v>-3.9401238816242246E-2</v>
      </c>
      <c r="T533" s="1">
        <f>(Table2[[#This Row],[Close Price]]-Table2[[#This Row],[50D EMA]])/Table2[[#This Row],[50D EMA]]</f>
        <v>-7.9079617097470342E-2</v>
      </c>
      <c r="U533" s="1">
        <f>(Table2[[#This Row],[Close Price]]-Table2[[#This Row],[200D EMA]])/Table2[[#This Row],[200D EMA]]</f>
        <v>-0.11844987116939262</v>
      </c>
      <c r="V533">
        <v>0.827174214750241</v>
      </c>
      <c r="W533">
        <v>111.2</v>
      </c>
      <c r="X533">
        <v>114.11</v>
      </c>
      <c r="Y533">
        <v>111.2</v>
      </c>
      <c r="Z533">
        <v>114.11</v>
      </c>
      <c r="AA533">
        <v>110.27</v>
      </c>
      <c r="AB533">
        <v>123.64</v>
      </c>
      <c r="AC533" s="1">
        <f>(Table2[[#This Row],[Close Price]]/Table2[[#This Row],[Day Low]])-1</f>
        <v>4.1366906474820109E-3</v>
      </c>
      <c r="AD533" s="1">
        <f>(Table2[[#This Row],[Day High]]/Table2[[#This Row],[Close Price]])-1</f>
        <v>2.1941608454236095E-2</v>
      </c>
      <c r="AE533" s="1">
        <f>(Table2[[#This Row],[Close Price]]/Table2[[#This Row],[Current Week Low]])-1</f>
        <v>4.1366906474820109E-3</v>
      </c>
      <c r="AF533" s="1">
        <f>(Table2[[#This Row],[Current Week High]]/Table2[[#This Row],[Close Price]])-1</f>
        <v>2.1941608454236095E-2</v>
      </c>
      <c r="AG533" s="1">
        <f>(Table2[[#This Row],[Close Price]]/Table2[[#This Row],[Current Month Low]])-1</f>
        <v>1.2605423052507447E-2</v>
      </c>
      <c r="AH533" s="1">
        <f>(Table2[[#This Row],[Current Month High]]/Table2[[#This Row],[Close Price]])-1</f>
        <v>0.10728998746193796</v>
      </c>
      <c r="AI533">
        <v>54.486835034927402</v>
      </c>
      <c r="AJ533">
        <v>22.367123287671198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-0.18</v>
      </c>
      <c r="AM533" t="s">
        <v>3191</v>
      </c>
      <c r="AN533">
        <v>-6.15</v>
      </c>
      <c r="AO533" t="s">
        <v>3191</v>
      </c>
      <c r="AP533">
        <v>0.100198561499298</v>
      </c>
      <c r="AQ533">
        <f>(Table2[[#This Row],[Sharpe Ratio]]-AVERAGE(Table2[Sharpe Ratio]))/_xlfn.STDEV.P(Table2[Sharpe Ratio])</f>
        <v>0.41249869032100789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528</v>
      </c>
      <c r="AT533">
        <f>_xlfn.RANK.AVG(Table2[[#This Row],[6M Return vs Nifty Z-Score]],Table2[6M Return vs Nifty Z-Score])</f>
        <v>712</v>
      </c>
      <c r="AU533">
        <f>_xlfn.RANK.AVG(Table2[[#This Row],[Sharpe Ratio Z-Score]],Table2[Sharpe Ratio Z-Score])</f>
        <v>236</v>
      </c>
      <c r="AV533">
        <f>(Table2[[#This Row],[Rank 1Y]]+Table2[[#This Row],[Rank 6M]]+Table2[[#This Row],[Rank Sharpe]])/3</f>
        <v>492</v>
      </c>
    </row>
    <row r="534" spans="1:48" x14ac:dyDescent="0.3">
      <c r="A534" t="s">
        <v>1233</v>
      </c>
      <c r="B534" t="s">
        <v>1234</v>
      </c>
      <c r="C534" t="s">
        <v>3158</v>
      </c>
      <c r="D534" t="s">
        <v>283</v>
      </c>
      <c r="E534">
        <v>9548.3864195570004</v>
      </c>
      <c r="F534">
        <v>120.59</v>
      </c>
      <c r="G534">
        <v>-18.991181673928899</v>
      </c>
      <c r="H534">
        <f>(Table2[[#This Row],[1Y Return vs Nifty]]-AVERAGE(Table2[1Y Return vs Nifty]))/_xlfn.STDEV.P(Table2[1Y Return vs Nifty])</f>
        <v>-0.7780853784318299</v>
      </c>
      <c r="I534">
        <v>1.5164708731379899</v>
      </c>
      <c r="J534">
        <f>(Table2[[#This Row],[1M Return vs Nifty]]-AVERAGE(Table2[1M Return vs Nifty]))/_xlfn.STDEV.P(Table2[1M Return vs Nifty])</f>
        <v>7.0566838611371323E-3</v>
      </c>
      <c r="K534">
        <v>-22.402059003120701</v>
      </c>
      <c r="L534">
        <f>(Table2[[#This Row],[6M Return vs Nifty]]-AVERAGE(Table2[6M Return vs Nifty]))/_xlfn.STDEV.P(Table2[6M Return vs Nifty])</f>
        <v>-0.93811085735890132</v>
      </c>
      <c r="M534">
        <v>-1.22691746032993</v>
      </c>
      <c r="N534">
        <f>(Table2[[#This Row],[1W Return vs Nifty]]-AVERAGE(Table2[1W Return vs Nifty]))/_xlfn.STDEV.P(Table2[1W Return vs Nifty])</f>
        <v>-0.28478618748775197</v>
      </c>
      <c r="O534">
        <v>123.78</v>
      </c>
      <c r="P534">
        <v>127.51684718171001</v>
      </c>
      <c r="Q534">
        <v>130.49752166925401</v>
      </c>
      <c r="R534">
        <v>38.998479700432704</v>
      </c>
      <c r="S534" s="1">
        <f>(Table2[[#This Row],[Close Price]]-Table2[[#This Row],[20D EMA]])/Table2[[#This Row],[20D EMA]]</f>
        <v>-2.5771530134108885E-2</v>
      </c>
      <c r="T534" s="1">
        <f>(Table2[[#This Row],[Close Price]]-Table2[[#This Row],[50D EMA]])/Table2[[#This Row],[50D EMA]]</f>
        <v>-5.4321035492975497E-2</v>
      </c>
      <c r="U534" s="1">
        <f>(Table2[[#This Row],[Close Price]]-Table2[[#This Row],[200D EMA]])/Table2[[#This Row],[200D EMA]]</f>
        <v>-7.5921148099384023E-2</v>
      </c>
      <c r="V534">
        <v>0.65031976183403195</v>
      </c>
      <c r="W534">
        <v>119.95</v>
      </c>
      <c r="X534">
        <v>124.3</v>
      </c>
      <c r="Y534">
        <v>119.95</v>
      </c>
      <c r="Z534">
        <v>124.3</v>
      </c>
      <c r="AA534">
        <v>112.29</v>
      </c>
      <c r="AB534">
        <v>127.4</v>
      </c>
      <c r="AC534" s="1">
        <f>(Table2[[#This Row],[Close Price]]/Table2[[#This Row],[Day Low]])-1</f>
        <v>5.3355564818673429E-3</v>
      </c>
      <c r="AD534" s="1">
        <f>(Table2[[#This Row],[Day High]]/Table2[[#This Row],[Close Price]])-1</f>
        <v>3.0765403433120397E-2</v>
      </c>
      <c r="AE534" s="1">
        <f>(Table2[[#This Row],[Close Price]]/Table2[[#This Row],[Current Week Low]])-1</f>
        <v>5.3355564818673429E-3</v>
      </c>
      <c r="AF534" s="1">
        <f>(Table2[[#This Row],[Current Week High]]/Table2[[#This Row],[Close Price]])-1</f>
        <v>3.0765403433120397E-2</v>
      </c>
      <c r="AG534" s="1">
        <f>(Table2[[#This Row],[Close Price]]/Table2[[#This Row],[Current Month Low]])-1</f>
        <v>7.3915753851634181E-2</v>
      </c>
      <c r="AH534" s="1">
        <f>(Table2[[#This Row],[Current Month High]]/Table2[[#This Row],[Close Price]])-1</f>
        <v>5.6472344307156419E-2</v>
      </c>
      <c r="AI534">
        <v>31.0224728418608</v>
      </c>
      <c r="AJ534">
        <v>19.692307692307601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-0.19</v>
      </c>
      <c r="AM534" t="s">
        <v>3191</v>
      </c>
      <c r="AN534">
        <v>2.3199999999999998</v>
      </c>
      <c r="AO534" t="s">
        <v>3192</v>
      </c>
      <c r="AP534">
        <v>9.3684698718433004E-2</v>
      </c>
      <c r="AQ534">
        <f>(Table2[[#This Row],[Sharpe Ratio]]-AVERAGE(Table2[Sharpe Ratio]))/_xlfn.STDEV.P(Table2[Sharpe Ratio])</f>
        <v>0.33654305396217832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587</v>
      </c>
      <c r="AT534">
        <f>_xlfn.RANK.AVG(Table2[[#This Row],[6M Return vs Nifty Z-Score]],Table2[6M Return vs Nifty Z-Score])</f>
        <v>635</v>
      </c>
      <c r="AU534">
        <f>_xlfn.RANK.AVG(Table2[[#This Row],[Sharpe Ratio Z-Score]],Table2[Sharpe Ratio Z-Score])</f>
        <v>255</v>
      </c>
      <c r="AV534">
        <f>(Table2[[#This Row],[Rank 1Y]]+Table2[[#This Row],[Rank 6M]]+Table2[[#This Row],[Rank Sharpe]])/3</f>
        <v>492.33333333333331</v>
      </c>
    </row>
    <row r="535" spans="1:48" x14ac:dyDescent="0.3">
      <c r="A535" t="s">
        <v>2103</v>
      </c>
      <c r="B535" t="s">
        <v>2104</v>
      </c>
      <c r="C535" t="s">
        <v>3148</v>
      </c>
      <c r="D535" t="s">
        <v>506</v>
      </c>
      <c r="E535">
        <v>2968.1842621000001</v>
      </c>
      <c r="F535">
        <v>408.35</v>
      </c>
      <c r="G535">
        <v>-11.712208183603501</v>
      </c>
      <c r="H535">
        <f>(Table2[[#This Row],[1Y Return vs Nifty]]-AVERAGE(Table2[1Y Return vs Nifty]))/_xlfn.STDEV.P(Table2[1Y Return vs Nifty])</f>
        <v>-0.65786676276464917</v>
      </c>
      <c r="I535">
        <v>-4.6725592984088999</v>
      </c>
      <c r="J535">
        <f>(Table2[[#This Row],[1M Return vs Nifty]]-AVERAGE(Table2[1M Return vs Nifty]))/_xlfn.STDEV.P(Table2[1M Return vs Nifty])</f>
        <v>-0.69831523846366583</v>
      </c>
      <c r="K535">
        <v>3.8517546435500498</v>
      </c>
      <c r="L535">
        <f>(Table2[[#This Row],[6M Return vs Nifty]]-AVERAGE(Table2[6M Return vs Nifty]))/_xlfn.STDEV.P(Table2[6M Return vs Nifty])</f>
        <v>-7.1327079419601855E-2</v>
      </c>
      <c r="M535">
        <v>-4.5705639798099504</v>
      </c>
      <c r="N535">
        <f>(Table2[[#This Row],[1W Return vs Nifty]]-AVERAGE(Table2[1W Return vs Nifty]))/_xlfn.STDEV.P(Table2[1W Return vs Nifty])</f>
        <v>-0.92521394836359938</v>
      </c>
      <c r="O535">
        <v>436.12</v>
      </c>
      <c r="P535">
        <v>437.66671808417499</v>
      </c>
      <c r="Q535">
        <v>394.44917306562002</v>
      </c>
      <c r="R535">
        <v>23.301099383164701</v>
      </c>
      <c r="S535" s="1">
        <f>(Table2[[#This Row],[Close Price]]-Table2[[#This Row],[20D EMA]])/Table2[[#This Row],[20D EMA]]</f>
        <v>-6.3675135283866785E-2</v>
      </c>
      <c r="T535" s="1">
        <f>(Table2[[#This Row],[Close Price]]-Table2[[#This Row],[50D EMA]])/Table2[[#This Row],[50D EMA]]</f>
        <v>-6.6984115704536107E-2</v>
      </c>
      <c r="U535" s="1">
        <f>(Table2[[#This Row],[Close Price]]-Table2[[#This Row],[200D EMA]])/Table2[[#This Row],[200D EMA]]</f>
        <v>3.5241110600750289E-2</v>
      </c>
      <c r="V535">
        <v>0.31506768920839801</v>
      </c>
      <c r="W535">
        <v>406</v>
      </c>
      <c r="X535">
        <v>419.9</v>
      </c>
      <c r="Y535">
        <v>406</v>
      </c>
      <c r="Z535">
        <v>419.9</v>
      </c>
      <c r="AA535">
        <v>406</v>
      </c>
      <c r="AB535">
        <v>465</v>
      </c>
      <c r="AC535" s="1">
        <f>(Table2[[#This Row],[Close Price]]/Table2[[#This Row],[Day Low]])-1</f>
        <v>5.7881773399015568E-3</v>
      </c>
      <c r="AD535" s="1">
        <f>(Table2[[#This Row],[Day High]]/Table2[[#This Row],[Close Price]])-1</f>
        <v>2.8284559813885002E-2</v>
      </c>
      <c r="AE535" s="1">
        <f>(Table2[[#This Row],[Close Price]]/Table2[[#This Row],[Current Week Low]])-1</f>
        <v>5.7881773399015568E-3</v>
      </c>
      <c r="AF535" s="1">
        <f>(Table2[[#This Row],[Current Week High]]/Table2[[#This Row],[Close Price]])-1</f>
        <v>2.8284559813885002E-2</v>
      </c>
      <c r="AG535" s="1">
        <f>(Table2[[#This Row],[Close Price]]/Table2[[#This Row],[Current Month Low]])-1</f>
        <v>5.7881773399015568E-3</v>
      </c>
      <c r="AH535" s="1">
        <f>(Table2[[#This Row],[Current Month High]]/Table2[[#This Row],[Close Price]])-1</f>
        <v>0.13872903146810334</v>
      </c>
      <c r="AI535">
        <v>23.668421697073502</v>
      </c>
      <c r="AJ535">
        <v>38.400271140484598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0.02</v>
      </c>
      <c r="AM535" t="s">
        <v>3192</v>
      </c>
      <c r="AN535">
        <v>-11.3</v>
      </c>
      <c r="AO535" t="s">
        <v>3191</v>
      </c>
      <c r="AP535">
        <v>-7.3089154795549999E-3</v>
      </c>
      <c r="AQ535">
        <f>(Table2[[#This Row],[Sharpe Ratio]]-AVERAGE(Table2[Sharpe Ratio]))/_xlfn.STDEV.P(Table2[Sharpe Ratio])</f>
        <v>-0.84110444839550058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548</v>
      </c>
      <c r="AT535">
        <f>_xlfn.RANK.AVG(Table2[[#This Row],[6M Return vs Nifty Z-Score]],Table2[6M Return vs Nifty Z-Score])</f>
        <v>345</v>
      </c>
      <c r="AU535">
        <f>_xlfn.RANK.AVG(Table2[[#This Row],[Sharpe Ratio Z-Score]],Table2[Sharpe Ratio Z-Score])</f>
        <v>586</v>
      </c>
      <c r="AV535">
        <f>(Table2[[#This Row],[Rank 1Y]]+Table2[[#This Row],[Rank 6M]]+Table2[[#This Row],[Rank Sharpe]])/3</f>
        <v>493</v>
      </c>
    </row>
    <row r="536" spans="1:48" x14ac:dyDescent="0.3">
      <c r="A536" t="s">
        <v>901</v>
      </c>
      <c r="B536" t="s">
        <v>902</v>
      </c>
      <c r="C536" t="s">
        <v>3160</v>
      </c>
      <c r="D536" t="s">
        <v>429</v>
      </c>
      <c r="E536">
        <v>16905.580009770001</v>
      </c>
      <c r="F536">
        <v>1590.9</v>
      </c>
      <c r="G536">
        <v>-7.3099691470050603</v>
      </c>
      <c r="H536">
        <f>(Table2[[#This Row],[1Y Return vs Nifty]]-AVERAGE(Table2[1Y Return vs Nifty]))/_xlfn.STDEV.P(Table2[1Y Return vs Nifty])</f>
        <v>-0.58515993349548134</v>
      </c>
      <c r="I536">
        <v>7.7248604043779796</v>
      </c>
      <c r="J536">
        <f>(Table2[[#This Row],[1M Return vs Nifty]]-AVERAGE(Table2[1M Return vs Nifty]))/_xlfn.STDEV.P(Table2[1M Return vs Nifty])</f>
        <v>0.71463501791495032</v>
      </c>
      <c r="K536">
        <v>10.033021857159399</v>
      </c>
      <c r="L536">
        <f>(Table2[[#This Row],[6M Return vs Nifty]]-AVERAGE(Table2[6M Return vs Nifty]))/_xlfn.STDEV.P(Table2[6M Return vs Nifty])</f>
        <v>0.13275078218067138</v>
      </c>
      <c r="M536">
        <v>3.6374783003445499</v>
      </c>
      <c r="N536">
        <f>(Table2[[#This Row],[1W Return vs Nifty]]-AVERAGE(Table2[1W Return vs Nifty]))/_xlfn.STDEV.P(Table2[1W Return vs Nifty])</f>
        <v>0.64691938212706168</v>
      </c>
      <c r="O536">
        <v>1577.28</v>
      </c>
      <c r="P536">
        <v>1553.1049476614101</v>
      </c>
      <c r="Q536">
        <v>1474.99147472401</v>
      </c>
      <c r="R536">
        <v>52.939644403849101</v>
      </c>
      <c r="S536" s="1">
        <f>(Table2[[#This Row],[Close Price]]-Table2[[#This Row],[20D EMA]])/Table2[[#This Row],[20D EMA]]</f>
        <v>8.635118685331785E-3</v>
      </c>
      <c r="T536" s="1">
        <f>(Table2[[#This Row],[Close Price]]-Table2[[#This Row],[50D EMA]])/Table2[[#This Row],[50D EMA]]</f>
        <v>2.4335156742305145E-2</v>
      </c>
      <c r="U536" s="1">
        <f>(Table2[[#This Row],[Close Price]]-Table2[[#This Row],[200D EMA]])/Table2[[#This Row],[200D EMA]]</f>
        <v>7.8582505229515362E-2</v>
      </c>
      <c r="V536">
        <v>0.76026272309512199</v>
      </c>
      <c r="W536">
        <v>1571.05</v>
      </c>
      <c r="X536">
        <v>1640</v>
      </c>
      <c r="Y536">
        <v>1571.05</v>
      </c>
      <c r="Z536">
        <v>1640</v>
      </c>
      <c r="AA536">
        <v>1482</v>
      </c>
      <c r="AB536">
        <v>1643.95</v>
      </c>
      <c r="AC536" s="1">
        <f>(Table2[[#This Row],[Close Price]]/Table2[[#This Row],[Day Low]])-1</f>
        <v>1.2634862034944794E-2</v>
      </c>
      <c r="AD536" s="1">
        <f>(Table2[[#This Row],[Day High]]/Table2[[#This Row],[Close Price]])-1</f>
        <v>3.086303350304842E-2</v>
      </c>
      <c r="AE536" s="1">
        <f>(Table2[[#This Row],[Close Price]]/Table2[[#This Row],[Current Week Low]])-1</f>
        <v>1.2634862034944794E-2</v>
      </c>
      <c r="AF536" s="1">
        <f>(Table2[[#This Row],[Current Week High]]/Table2[[#This Row],[Close Price]])-1</f>
        <v>3.086303350304842E-2</v>
      </c>
      <c r="AG536" s="1">
        <f>(Table2[[#This Row],[Close Price]]/Table2[[#This Row],[Current Month Low]])-1</f>
        <v>7.3481781376518285E-2</v>
      </c>
      <c r="AH536" s="1">
        <f>(Table2[[#This Row],[Current Month High]]/Table2[[#This Row],[Close Price]])-1</f>
        <v>3.3345904833741891E-2</v>
      </c>
      <c r="AI536">
        <v>6.2291784524483003</v>
      </c>
      <c r="AJ536">
        <v>27.988736926790001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0.08</v>
      </c>
      <c r="AM536" t="s">
        <v>3192</v>
      </c>
      <c r="AN536">
        <v>-0.21</v>
      </c>
      <c r="AO536" t="s">
        <v>3191</v>
      </c>
      <c r="AP536">
        <v>-7.5890558465347993E-2</v>
      </c>
      <c r="AQ536">
        <f>(Table2[[#This Row],[Sharpe Ratio]]-AVERAGE(Table2[Sharpe Ratio]))/_xlfn.STDEV.P(Table2[Sharpe Ratio])</f>
        <v>-1.6408084812809198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-0.73166323255371768</v>
      </c>
      <c r="AS536">
        <f>_xlfn.RANK.AVG(Table2[[#This Row],[1Y Return vs Nifty Z-Score]],Table2[1Y Return vs Nifty Z-Score])</f>
        <v>516</v>
      </c>
      <c r="AT536">
        <f>_xlfn.RANK.AVG(Table2[[#This Row],[6M Return vs Nifty Z-Score]],Table2[6M Return vs Nifty Z-Score])</f>
        <v>270</v>
      </c>
      <c r="AU536">
        <f>_xlfn.RANK.AVG(Table2[[#This Row],[Sharpe Ratio Z-Score]],Table2[Sharpe Ratio Z-Score])</f>
        <v>696</v>
      </c>
      <c r="AV536">
        <f>(Table2[[#This Row],[Rank 1Y]]+Table2[[#This Row],[Rank 6M]]+Table2[[#This Row],[Rank Sharpe]])/3</f>
        <v>494</v>
      </c>
    </row>
    <row r="537" spans="1:48" x14ac:dyDescent="0.3">
      <c r="A537" t="s">
        <v>134</v>
      </c>
      <c r="B537" t="s">
        <v>135</v>
      </c>
      <c r="C537" t="s">
        <v>3146</v>
      </c>
      <c r="D537" t="s">
        <v>54</v>
      </c>
      <c r="E537">
        <v>207879.45863136</v>
      </c>
      <c r="F537">
        <v>327.2</v>
      </c>
      <c r="G537">
        <v>31.568450595294699</v>
      </c>
      <c r="H537">
        <f>(Table2[[#This Row],[1Y Return vs Nifty]]-AVERAGE(Table2[1Y Return vs Nifty]))/_xlfn.STDEV.P(Table2[1Y Return vs Nifty])</f>
        <v>5.695118381508911E-2</v>
      </c>
      <c r="I537">
        <v>-2.8442873178819901</v>
      </c>
      <c r="J537">
        <f>(Table2[[#This Row],[1M Return vs Nifty]]-AVERAGE(Table2[1M Return vs Nifty]))/_xlfn.STDEV.P(Table2[1M Return vs Nifty])</f>
        <v>-0.48994467220505683</v>
      </c>
      <c r="K537">
        <v>-26.3959312699408</v>
      </c>
      <c r="L537">
        <f>(Table2[[#This Row],[6M Return vs Nifty]]-AVERAGE(Table2[6M Return vs Nifty]))/_xlfn.STDEV.P(Table2[6M Return vs Nifty])</f>
        <v>-1.0699706983188189</v>
      </c>
      <c r="M537">
        <v>-2.2374617850987999</v>
      </c>
      <c r="N537">
        <f>(Table2[[#This Row],[1W Return vs Nifty]]-AVERAGE(Table2[1W Return vs Nifty]))/_xlfn.STDEV.P(Table2[1W Return vs Nifty])</f>
        <v>-0.4783415275654368</v>
      </c>
      <c r="O537">
        <v>339.28</v>
      </c>
      <c r="P537">
        <v>340.87482106268499</v>
      </c>
      <c r="Q537">
        <v>316.20914771679099</v>
      </c>
      <c r="R537">
        <v>25.844477534987</v>
      </c>
      <c r="S537" s="1">
        <f>(Table2[[#This Row],[Close Price]]-Table2[[#This Row],[20D EMA]])/Table2[[#This Row],[20D EMA]]</f>
        <v>-3.5604810186276779E-2</v>
      </c>
      <c r="T537" s="1">
        <f>(Table2[[#This Row],[Close Price]]-Table2[[#This Row],[50D EMA]])/Table2[[#This Row],[50D EMA]]</f>
        <v>-4.011684119130135E-2</v>
      </c>
      <c r="U537" s="1">
        <f>(Table2[[#This Row],[Close Price]]-Table2[[#This Row],[200D EMA]])/Table2[[#This Row],[200D EMA]]</f>
        <v>3.4758173071744343E-2</v>
      </c>
      <c r="V537">
        <v>0.69798482683761998</v>
      </c>
      <c r="W537">
        <v>326.05</v>
      </c>
      <c r="X537">
        <v>334.4</v>
      </c>
      <c r="Y537">
        <v>326.05</v>
      </c>
      <c r="Z537">
        <v>334.4</v>
      </c>
      <c r="AA537">
        <v>325.5</v>
      </c>
      <c r="AB537">
        <v>353</v>
      </c>
      <c r="AC537" s="1">
        <f>(Table2[[#This Row],[Close Price]]/Table2[[#This Row],[Day Low]])-1</f>
        <v>3.5270664008586472E-3</v>
      </c>
      <c r="AD537" s="1">
        <f>(Table2[[#This Row],[Day High]]/Table2[[#This Row],[Close Price]])-1</f>
        <v>2.2004889975550057E-2</v>
      </c>
      <c r="AE537" s="1">
        <f>(Table2[[#This Row],[Close Price]]/Table2[[#This Row],[Current Week Low]])-1</f>
        <v>3.5270664008586472E-3</v>
      </c>
      <c r="AF537" s="1">
        <f>(Table2[[#This Row],[Current Week High]]/Table2[[#This Row],[Close Price]])-1</f>
        <v>2.2004889975550057E-2</v>
      </c>
      <c r="AG537" s="1">
        <f>(Table2[[#This Row],[Close Price]]/Table2[[#This Row],[Current Month Low]])-1</f>
        <v>5.2227342549922007E-3</v>
      </c>
      <c r="AH537" s="1">
        <f>(Table2[[#This Row],[Current Month High]]/Table2[[#This Row],[Close Price]])-1</f>
        <v>7.885085574572126E-2</v>
      </c>
      <c r="AI537">
        <v>20.629584352078201</v>
      </c>
      <c r="AJ537">
        <v>60.195838433292501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-0.03</v>
      </c>
      <c r="AM537" t="s">
        <v>3191</v>
      </c>
      <c r="AN537">
        <v>-5.32</v>
      </c>
      <c r="AO537" t="s">
        <v>3191</v>
      </c>
      <c r="AQ537">
        <f>(Table2[[#This Row],[Sharpe Ratio]]-AVERAGE(Table2[Sharpe Ratio]))/_xlfn.STDEV.P(Table2[Sharpe Ratio])</f>
        <v>-0.75587800979545683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279</v>
      </c>
      <c r="AT537">
        <f>_xlfn.RANK.AVG(Table2[[#This Row],[6M Return vs Nifty Z-Score]],Table2[6M Return vs Nifty Z-Score])</f>
        <v>663</v>
      </c>
      <c r="AU537">
        <f>_xlfn.RANK.AVG(Table2[[#This Row],[Sharpe Ratio Z-Score]],Table2[Sharpe Ratio Z-Score])</f>
        <v>544.5</v>
      </c>
      <c r="AV537">
        <f>(Table2[[#This Row],[Rank 1Y]]+Table2[[#This Row],[Rank 6M]]+Table2[[#This Row],[Rank Sharpe]])/3</f>
        <v>495.5</v>
      </c>
    </row>
    <row r="538" spans="1:48" x14ac:dyDescent="0.3">
      <c r="A538" t="s">
        <v>1072</v>
      </c>
      <c r="B538" t="s">
        <v>1073</v>
      </c>
      <c r="C538" t="s">
        <v>3148</v>
      </c>
      <c r="D538" t="s">
        <v>125</v>
      </c>
      <c r="E538">
        <v>12187.78270104</v>
      </c>
      <c r="F538">
        <v>1915.35</v>
      </c>
      <c r="G538">
        <v>0.41407030189633398</v>
      </c>
      <c r="H538">
        <f>(Table2[[#This Row],[1Y Return vs Nifty]]-AVERAGE(Table2[1Y Return vs Nifty]))/_xlfn.STDEV.P(Table2[1Y Return vs Nifty])</f>
        <v>-0.45759066412806287</v>
      </c>
      <c r="I538">
        <v>-2.0302955966218099</v>
      </c>
      <c r="J538">
        <f>(Table2[[#This Row],[1M Return vs Nifty]]-AVERAGE(Table2[1M Return vs Nifty]))/_xlfn.STDEV.P(Table2[1M Return vs Nifty])</f>
        <v>-0.39717296334808405</v>
      </c>
      <c r="K538">
        <v>3.4749200764501</v>
      </c>
      <c r="L538">
        <f>(Table2[[#This Row],[6M Return vs Nifty]]-AVERAGE(Table2[6M Return vs Nifty]))/_xlfn.STDEV.P(Table2[6M Return vs Nifty])</f>
        <v>-8.3768475329732237E-2</v>
      </c>
      <c r="M538">
        <v>1.1489069444351401</v>
      </c>
      <c r="N538">
        <f>(Table2[[#This Row],[1W Return vs Nifty]]-AVERAGE(Table2[1W Return vs Nifty]))/_xlfn.STDEV.P(Table2[1W Return vs Nifty])</f>
        <v>0.17026906279465712</v>
      </c>
      <c r="O538">
        <v>1997.32</v>
      </c>
      <c r="P538">
        <v>2064.8276313572201</v>
      </c>
      <c r="Q538">
        <v>1911.92603714711</v>
      </c>
      <c r="R538">
        <v>32.230666746083998</v>
      </c>
      <c r="S538" s="1">
        <f>(Table2[[#This Row],[Close Price]]-Table2[[#This Row],[20D EMA]])/Table2[[#This Row],[20D EMA]]</f>
        <v>-4.1039993591412506E-2</v>
      </c>
      <c r="T538" s="1">
        <f>(Table2[[#This Row],[Close Price]]-Table2[[#This Row],[50D EMA]])/Table2[[#This Row],[50D EMA]]</f>
        <v>-7.2392304852569159E-2</v>
      </c>
      <c r="U538" s="1">
        <f>(Table2[[#This Row],[Close Price]]-Table2[[#This Row],[200D EMA]])/Table2[[#This Row],[200D EMA]]</f>
        <v>1.7908448268213111E-3</v>
      </c>
      <c r="V538">
        <v>0.887511037955933</v>
      </c>
      <c r="W538">
        <v>1909</v>
      </c>
      <c r="X538">
        <v>1969</v>
      </c>
      <c r="Y538">
        <v>1909</v>
      </c>
      <c r="Z538">
        <v>1969</v>
      </c>
      <c r="AA538">
        <v>1890.15</v>
      </c>
      <c r="AB538">
        <v>2033.6</v>
      </c>
      <c r="AC538" s="1">
        <f>(Table2[[#This Row],[Close Price]]/Table2[[#This Row],[Day Low]])-1</f>
        <v>3.3263488737558244E-3</v>
      </c>
      <c r="AD538" s="1">
        <f>(Table2[[#This Row],[Day High]]/Table2[[#This Row],[Close Price]])-1</f>
        <v>2.8010546375336176E-2</v>
      </c>
      <c r="AE538" s="1">
        <f>(Table2[[#This Row],[Close Price]]/Table2[[#This Row],[Current Week Low]])-1</f>
        <v>3.3263488737558244E-3</v>
      </c>
      <c r="AF538" s="1">
        <f>(Table2[[#This Row],[Current Week High]]/Table2[[#This Row],[Close Price]])-1</f>
        <v>2.8010546375336176E-2</v>
      </c>
      <c r="AG538" s="1">
        <f>(Table2[[#This Row],[Close Price]]/Table2[[#This Row],[Current Month Low]])-1</f>
        <v>1.3332275216252576E-2</v>
      </c>
      <c r="AH538" s="1">
        <f>(Table2[[#This Row],[Current Month High]]/Table2[[#This Row],[Close Price]])-1</f>
        <v>6.1738063539301002E-2</v>
      </c>
      <c r="AI538">
        <v>29.689090766700598</v>
      </c>
      <c r="AJ538">
        <v>32.996562858035603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-0.15</v>
      </c>
      <c r="AM538" t="s">
        <v>3191</v>
      </c>
      <c r="AN538">
        <v>-1.94</v>
      </c>
      <c r="AO538" t="s">
        <v>3191</v>
      </c>
      <c r="AP538">
        <v>-5.6569787146347E-2</v>
      </c>
      <c r="AQ538">
        <f>(Table2[[#This Row],[Sharpe Ratio]]-AVERAGE(Table2[Sharpe Ratio]))/_xlfn.STDEV.P(Table2[Sharpe Ratio])</f>
        <v>-1.4155164341734632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467</v>
      </c>
      <c r="AT538">
        <f>_xlfn.RANK.AVG(Table2[[#This Row],[6M Return vs Nifty Z-Score]],Table2[6M Return vs Nifty Z-Score])</f>
        <v>347</v>
      </c>
      <c r="AU538">
        <f>_xlfn.RANK.AVG(Table2[[#This Row],[Sharpe Ratio Z-Score]],Table2[Sharpe Ratio Z-Score])</f>
        <v>674</v>
      </c>
      <c r="AV538">
        <f>(Table2[[#This Row],[Rank 1Y]]+Table2[[#This Row],[Rank 6M]]+Table2[[#This Row],[Rank Sharpe]])/3</f>
        <v>496</v>
      </c>
    </row>
    <row r="539" spans="1:48" x14ac:dyDescent="0.3">
      <c r="A539" t="s">
        <v>1490</v>
      </c>
      <c r="B539" t="s">
        <v>1491</v>
      </c>
      <c r="C539" t="s">
        <v>3146</v>
      </c>
      <c r="D539" t="s">
        <v>526</v>
      </c>
      <c r="E539">
        <v>6796.4499091750004</v>
      </c>
      <c r="F539">
        <v>311.45</v>
      </c>
      <c r="G539">
        <v>-15.513454885462499</v>
      </c>
      <c r="H539">
        <f>(Table2[[#This Row],[1Y Return vs Nifty]]-AVERAGE(Table2[1Y Return vs Nifty]))/_xlfn.STDEV.P(Table2[1Y Return vs Nifty])</f>
        <v>-0.72064767780909955</v>
      </c>
      <c r="I539">
        <v>1.2062361272803099</v>
      </c>
      <c r="J539">
        <f>(Table2[[#This Row],[1M Return vs Nifty]]-AVERAGE(Table2[1M Return vs Nifty]))/_xlfn.STDEV.P(Table2[1M Return vs Nifty])</f>
        <v>-2.8301178839810676E-2</v>
      </c>
      <c r="K539">
        <v>-19.9201697666869</v>
      </c>
      <c r="L539">
        <f>(Table2[[#This Row],[6M Return vs Nifty]]-AVERAGE(Table2[6M Return vs Nifty]))/_xlfn.STDEV.P(Table2[6M Return vs Nifty])</f>
        <v>-0.85616994935463597</v>
      </c>
      <c r="M539">
        <v>2.5515921700139899</v>
      </c>
      <c r="N539">
        <f>(Table2[[#This Row],[1W Return vs Nifty]]-AVERAGE(Table2[1W Return vs Nifty]))/_xlfn.STDEV.P(Table2[1W Return vs Nifty])</f>
        <v>0.43893339468425996</v>
      </c>
      <c r="O539">
        <v>312.58999999999997</v>
      </c>
      <c r="P539">
        <v>308.51171393121803</v>
      </c>
      <c r="Q539">
        <v>312.09185978318902</v>
      </c>
      <c r="R539">
        <v>47.810009699010401</v>
      </c>
      <c r="S539" s="1">
        <f>(Table2[[#This Row],[Close Price]]-Table2[[#This Row],[20D EMA]])/Table2[[#This Row],[20D EMA]]</f>
        <v>-3.6469496784925508E-3</v>
      </c>
      <c r="T539" s="1">
        <f>(Table2[[#This Row],[Close Price]]-Table2[[#This Row],[50D EMA]])/Table2[[#This Row],[50D EMA]]</f>
        <v>9.5240664652268183E-3</v>
      </c>
      <c r="U539" s="1">
        <f>(Table2[[#This Row],[Close Price]]-Table2[[#This Row],[200D EMA]])/Table2[[#This Row],[200D EMA]]</f>
        <v>-2.0566373747618262E-3</v>
      </c>
      <c r="V539">
        <v>0.98521042424723104</v>
      </c>
      <c r="W539">
        <v>311</v>
      </c>
      <c r="X539">
        <v>320</v>
      </c>
      <c r="Y539">
        <v>311</v>
      </c>
      <c r="Z539">
        <v>320</v>
      </c>
      <c r="AA539">
        <v>294.64999999999998</v>
      </c>
      <c r="AB539">
        <v>336.9</v>
      </c>
      <c r="AC539" s="1">
        <f>(Table2[[#This Row],[Close Price]]/Table2[[#This Row],[Day Low]])-1</f>
        <v>1.4469453376204644E-3</v>
      </c>
      <c r="AD539" s="1">
        <f>(Table2[[#This Row],[Day High]]/Table2[[#This Row],[Close Price]])-1</f>
        <v>2.7452239524803357E-2</v>
      </c>
      <c r="AE539" s="1">
        <f>(Table2[[#This Row],[Close Price]]/Table2[[#This Row],[Current Week Low]])-1</f>
        <v>1.4469453376204644E-3</v>
      </c>
      <c r="AF539" s="1">
        <f>(Table2[[#This Row],[Current Week High]]/Table2[[#This Row],[Close Price]])-1</f>
        <v>2.7452239524803357E-2</v>
      </c>
      <c r="AG539" s="1">
        <f>(Table2[[#This Row],[Close Price]]/Table2[[#This Row],[Current Month Low]])-1</f>
        <v>5.7016799592737089E-2</v>
      </c>
      <c r="AH539" s="1">
        <f>(Table2[[#This Row],[Current Month High]]/Table2[[#This Row],[Close Price]])-1</f>
        <v>8.1714560924706969E-2</v>
      </c>
      <c r="AI539">
        <v>30.126826135816302</v>
      </c>
      <c r="AJ539">
        <v>15.5444258950101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0.01</v>
      </c>
      <c r="AM539" t="s">
        <v>3192</v>
      </c>
      <c r="AN539">
        <v>-1.7</v>
      </c>
      <c r="AO539" t="s">
        <v>3191</v>
      </c>
      <c r="AP539">
        <v>7.8222301223684995E-2</v>
      </c>
      <c r="AQ539">
        <f>(Table2[[#This Row],[Sharpe Ratio]]-AVERAGE(Table2[Sharpe Ratio]))/_xlfn.STDEV.P(Table2[Sharpe Ratio])</f>
        <v>0.15624201280472277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566</v>
      </c>
      <c r="AT539">
        <f>_xlfn.RANK.AVG(Table2[[#This Row],[6M Return vs Nifty Z-Score]],Table2[6M Return vs Nifty Z-Score])</f>
        <v>614</v>
      </c>
      <c r="AU539">
        <f>_xlfn.RANK.AVG(Table2[[#This Row],[Sharpe Ratio Z-Score]],Table2[Sharpe Ratio Z-Score])</f>
        <v>308</v>
      </c>
      <c r="AV539">
        <f>(Table2[[#This Row],[Rank 1Y]]+Table2[[#This Row],[Rank 6M]]+Table2[[#This Row],[Rank Sharpe]])/3</f>
        <v>496</v>
      </c>
    </row>
    <row r="540" spans="1:48" x14ac:dyDescent="0.3">
      <c r="A540" t="s">
        <v>1279</v>
      </c>
      <c r="B540" t="s">
        <v>1280</v>
      </c>
      <c r="C540" t="s">
        <v>3156</v>
      </c>
      <c r="D540" t="s">
        <v>454</v>
      </c>
      <c r="E540">
        <v>9040.0801320899991</v>
      </c>
      <c r="F540">
        <v>296.10000000000002</v>
      </c>
      <c r="G540">
        <v>-20.9607143087173</v>
      </c>
      <c r="H540">
        <f>(Table2[[#This Row],[1Y Return vs Nifty]]-AVERAGE(Table2[1Y Return vs Nifty]))/_xlfn.STDEV.P(Table2[1Y Return vs Nifty])</f>
        <v>-0.81061393306666918</v>
      </c>
      <c r="I540">
        <v>-11.933378046853401</v>
      </c>
      <c r="J540">
        <f>(Table2[[#This Row],[1M Return vs Nifty]]-AVERAGE(Table2[1M Return vs Nifty]))/_xlfn.STDEV.P(Table2[1M Return vs Nifty])</f>
        <v>-1.5258403169142327</v>
      </c>
      <c r="K540">
        <v>14.915711632484101</v>
      </c>
      <c r="L540">
        <f>(Table2[[#This Row],[6M Return vs Nifty]]-AVERAGE(Table2[6M Return vs Nifty]))/_xlfn.STDEV.P(Table2[6M Return vs Nifty])</f>
        <v>0.29395541122694424</v>
      </c>
      <c r="M540">
        <v>-3.5936925750573701</v>
      </c>
      <c r="N540">
        <f>(Table2[[#This Row],[1W Return vs Nifty]]-AVERAGE(Table2[1W Return vs Nifty]))/_xlfn.STDEV.P(Table2[1W Return vs Nifty])</f>
        <v>-0.73810817544038088</v>
      </c>
      <c r="O540">
        <v>315.01</v>
      </c>
      <c r="P540">
        <v>311.05724223580899</v>
      </c>
      <c r="Q540">
        <v>292.35331293470801</v>
      </c>
      <c r="R540">
        <v>21.432101398659601</v>
      </c>
      <c r="S540" s="1">
        <f>(Table2[[#This Row],[Close Price]]-Table2[[#This Row],[20D EMA]])/Table2[[#This Row],[20D EMA]]</f>
        <v>-6.0029840322529344E-2</v>
      </c>
      <c r="T540" s="1">
        <f>(Table2[[#This Row],[Close Price]]-Table2[[#This Row],[50D EMA]])/Table2[[#This Row],[50D EMA]]</f>
        <v>-4.8085175989794338E-2</v>
      </c>
      <c r="U540" s="1">
        <f>(Table2[[#This Row],[Close Price]]-Table2[[#This Row],[200D EMA]])/Table2[[#This Row],[200D EMA]]</f>
        <v>1.28156135043654E-2</v>
      </c>
      <c r="V540">
        <v>0.63480973450212796</v>
      </c>
      <c r="W540">
        <v>294.35000000000002</v>
      </c>
      <c r="X540">
        <v>304.8</v>
      </c>
      <c r="Y540">
        <v>294.35000000000002</v>
      </c>
      <c r="Z540">
        <v>304.8</v>
      </c>
      <c r="AA540">
        <v>294.35000000000002</v>
      </c>
      <c r="AB540">
        <v>346.7</v>
      </c>
      <c r="AC540" s="1">
        <f>(Table2[[#This Row],[Close Price]]/Table2[[#This Row],[Day Low]])-1</f>
        <v>5.9453032104637149E-3</v>
      </c>
      <c r="AD540" s="1">
        <f>(Table2[[#This Row],[Day High]]/Table2[[#This Row],[Close Price]])-1</f>
        <v>2.9381965552178313E-2</v>
      </c>
      <c r="AE540" s="1">
        <f>(Table2[[#This Row],[Close Price]]/Table2[[#This Row],[Current Week Low]])-1</f>
        <v>5.9453032104637149E-3</v>
      </c>
      <c r="AF540" s="1">
        <f>(Table2[[#This Row],[Current Week High]]/Table2[[#This Row],[Close Price]])-1</f>
        <v>2.9381965552178313E-2</v>
      </c>
      <c r="AG540" s="1">
        <f>(Table2[[#This Row],[Close Price]]/Table2[[#This Row],[Current Month Low]])-1</f>
        <v>5.9453032104637149E-3</v>
      </c>
      <c r="AH540" s="1">
        <f>(Table2[[#This Row],[Current Month High]]/Table2[[#This Row],[Close Price]])-1</f>
        <v>0.1708882134414047</v>
      </c>
      <c r="AI540">
        <v>25.5994596420128</v>
      </c>
      <c r="AJ540">
        <v>39.014084507042199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-0.08</v>
      </c>
      <c r="AM540" t="s">
        <v>3191</v>
      </c>
      <c r="AN540">
        <v>-8.86</v>
      </c>
      <c r="AO540" t="s">
        <v>3191</v>
      </c>
      <c r="AP540">
        <v>-5.7652463283600998E-2</v>
      </c>
      <c r="AQ540">
        <f>(Table2[[#This Row],[Sharpe Ratio]]-AVERAGE(Table2[Sharpe Ratio]))/_xlfn.STDEV.P(Table2[Sharpe Ratio])</f>
        <v>-1.4281411021688069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-4.2087481163631457</v>
      </c>
      <c r="AS540">
        <f>_xlfn.RANK.AVG(Table2[[#This Row],[1Y Return vs Nifty Z-Score]],Table2[1Y Return vs Nifty Z-Score])</f>
        <v>595</v>
      </c>
      <c r="AT540">
        <f>_xlfn.RANK.AVG(Table2[[#This Row],[6M Return vs Nifty Z-Score]],Table2[6M Return vs Nifty Z-Score])</f>
        <v>217</v>
      </c>
      <c r="AU540">
        <f>_xlfn.RANK.AVG(Table2[[#This Row],[Sharpe Ratio Z-Score]],Table2[Sharpe Ratio Z-Score])</f>
        <v>678</v>
      </c>
      <c r="AV540">
        <f>(Table2[[#This Row],[Rank 1Y]]+Table2[[#This Row],[Rank 6M]]+Table2[[#This Row],[Rank Sharpe]])/3</f>
        <v>496.66666666666669</v>
      </c>
    </row>
    <row r="541" spans="1:48" x14ac:dyDescent="0.3">
      <c r="A541" t="s">
        <v>903</v>
      </c>
      <c r="B541" t="s">
        <v>904</v>
      </c>
      <c r="C541" t="s">
        <v>3145</v>
      </c>
      <c r="D541" t="s">
        <v>21</v>
      </c>
      <c r="E541">
        <v>16895.495289359998</v>
      </c>
      <c r="F541">
        <v>608.6</v>
      </c>
      <c r="G541">
        <v>-13.850504150506501</v>
      </c>
      <c r="H541">
        <f>(Table2[[#This Row],[1Y Return vs Nifty]]-AVERAGE(Table2[1Y Return vs Nifty]))/_xlfn.STDEV.P(Table2[1Y Return vs Nifty])</f>
        <v>-0.69318259148273165</v>
      </c>
      <c r="I541">
        <v>-2.6018537630013698</v>
      </c>
      <c r="J541">
        <f>(Table2[[#This Row],[1M Return vs Nifty]]-AVERAGE(Table2[1M Return vs Nifty]))/_xlfn.STDEV.P(Table2[1M Return vs Nifty])</f>
        <v>-0.46231420056374034</v>
      </c>
      <c r="K541">
        <v>-20.928909372049901</v>
      </c>
      <c r="L541">
        <f>(Table2[[#This Row],[6M Return vs Nifty]]-AVERAGE(Table2[6M Return vs Nifty]))/_xlfn.STDEV.P(Table2[6M Return vs Nifty])</f>
        <v>-0.88947402996786973</v>
      </c>
      <c r="M541">
        <v>0.39882063868673401</v>
      </c>
      <c r="N541">
        <f>(Table2[[#This Row],[1W Return vs Nifty]]-AVERAGE(Table2[1W Return vs Nifty]))/_xlfn.STDEV.P(Table2[1W Return vs Nifty])</f>
        <v>2.6600738270690212E-2</v>
      </c>
      <c r="O541">
        <v>617.1</v>
      </c>
      <c r="P541">
        <v>629.50006578074499</v>
      </c>
      <c r="Q541">
        <v>634.90427369478903</v>
      </c>
      <c r="R541">
        <v>46.758678098207596</v>
      </c>
      <c r="S541" s="1">
        <f>(Table2[[#This Row],[Close Price]]-Table2[[#This Row],[20D EMA]])/Table2[[#This Row],[20D EMA]]</f>
        <v>-1.3774104683195591E-2</v>
      </c>
      <c r="T541" s="1">
        <f>(Table2[[#This Row],[Close Price]]-Table2[[#This Row],[50D EMA]])/Table2[[#This Row],[50D EMA]]</f>
        <v>-3.3201054164821109E-2</v>
      </c>
      <c r="U541" s="1">
        <f>(Table2[[#This Row],[Close Price]]-Table2[[#This Row],[200D EMA]])/Table2[[#This Row],[200D EMA]]</f>
        <v>-4.1430298683788648E-2</v>
      </c>
      <c r="V541">
        <v>0.77614507346582096</v>
      </c>
      <c r="W541">
        <v>598.15</v>
      </c>
      <c r="X541">
        <v>613.6</v>
      </c>
      <c r="Y541">
        <v>598.15</v>
      </c>
      <c r="Z541">
        <v>613.6</v>
      </c>
      <c r="AA541">
        <v>570.29999999999995</v>
      </c>
      <c r="AB541">
        <v>637.29999999999995</v>
      </c>
      <c r="AC541" s="1">
        <f>(Table2[[#This Row],[Close Price]]/Table2[[#This Row],[Day Low]])-1</f>
        <v>1.7470534146953209E-2</v>
      </c>
      <c r="AD541" s="1">
        <f>(Table2[[#This Row],[Day High]]/Table2[[#This Row],[Close Price]])-1</f>
        <v>8.215576733486607E-3</v>
      </c>
      <c r="AE541" s="1">
        <f>(Table2[[#This Row],[Close Price]]/Table2[[#This Row],[Current Week Low]])-1</f>
        <v>1.7470534146953209E-2</v>
      </c>
      <c r="AF541" s="1">
        <f>(Table2[[#This Row],[Current Week High]]/Table2[[#This Row],[Close Price]])-1</f>
        <v>8.215576733486607E-3</v>
      </c>
      <c r="AG541" s="1">
        <f>(Table2[[#This Row],[Close Price]]/Table2[[#This Row],[Current Month Low]])-1</f>
        <v>6.7157636331755421E-2</v>
      </c>
      <c r="AH541" s="1">
        <f>(Table2[[#This Row],[Current Month High]]/Table2[[#This Row],[Close Price]])-1</f>
        <v>4.7157410450213488E-2</v>
      </c>
      <c r="AI541">
        <v>42.951035162668397</v>
      </c>
      <c r="AJ541">
        <v>29.599659284497399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</v>
      </c>
      <c r="AM541" t="s">
        <v>3191</v>
      </c>
      <c r="AN541">
        <v>-0.83</v>
      </c>
      <c r="AO541" t="s">
        <v>3191</v>
      </c>
      <c r="AP541">
        <v>7.3618397109153993E-2</v>
      </c>
      <c r="AQ541">
        <f>(Table2[[#This Row],[Sharpe Ratio]]-AVERAGE(Table2[Sharpe Ratio]))/_xlfn.STDEV.P(Table2[Sharpe Ratio])</f>
        <v>0.10255766627819073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559</v>
      </c>
      <c r="AT541">
        <f>_xlfn.RANK.AVG(Table2[[#This Row],[6M Return vs Nifty Z-Score]],Table2[6M Return vs Nifty Z-Score])</f>
        <v>622</v>
      </c>
      <c r="AU541">
        <f>_xlfn.RANK.AVG(Table2[[#This Row],[Sharpe Ratio Z-Score]],Table2[Sharpe Ratio Z-Score])</f>
        <v>317</v>
      </c>
      <c r="AV541">
        <f>(Table2[[#This Row],[Rank 1Y]]+Table2[[#This Row],[Rank 6M]]+Table2[[#This Row],[Rank Sharpe]])/3</f>
        <v>499.33333333333331</v>
      </c>
    </row>
    <row r="542" spans="1:48" x14ac:dyDescent="0.3">
      <c r="A542" t="s">
        <v>1405</v>
      </c>
      <c r="B542" t="s">
        <v>1406</v>
      </c>
      <c r="C542" t="s">
        <v>3156</v>
      </c>
      <c r="D542" t="s">
        <v>98</v>
      </c>
      <c r="E542">
        <v>7879.4950584050002</v>
      </c>
      <c r="F542">
        <v>1654.15</v>
      </c>
      <c r="G542">
        <v>-11.239493664639401</v>
      </c>
      <c r="H542">
        <f>(Table2[[#This Row],[1Y Return vs Nifty]]-AVERAGE(Table2[1Y Return vs Nifty]))/_xlfn.STDEV.P(Table2[1Y Return vs Nifty])</f>
        <v>-0.6500594688994944</v>
      </c>
      <c r="I542">
        <v>9.0765945798765095</v>
      </c>
      <c r="J542">
        <f>(Table2[[#This Row],[1M Return vs Nifty]]-AVERAGE(Table2[1M Return vs Nifty]))/_xlfn.STDEV.P(Table2[1M Return vs Nifty])</f>
        <v>0.86869394272468636</v>
      </c>
      <c r="K542">
        <v>13.1979826105438</v>
      </c>
      <c r="L542">
        <f>(Table2[[#This Row],[6M Return vs Nifty]]-AVERAGE(Table2[6M Return vs Nifty]))/_xlfn.STDEV.P(Table2[6M Return vs Nifty])</f>
        <v>0.23724366370137287</v>
      </c>
      <c r="M542">
        <v>6.6261710154746796</v>
      </c>
      <c r="N542">
        <f>(Table2[[#This Row],[1W Return vs Nifty]]-AVERAGE(Table2[1W Return vs Nifty]))/_xlfn.STDEV.P(Table2[1W Return vs Nifty])</f>
        <v>1.2193608086790537</v>
      </c>
      <c r="O542">
        <v>1514.55</v>
      </c>
      <c r="P542">
        <v>1486.5342646967699</v>
      </c>
      <c r="Q542">
        <v>1442.82785376843</v>
      </c>
      <c r="R542">
        <v>83.296031907793406</v>
      </c>
      <c r="S542" s="1">
        <f>(Table2[[#This Row],[Close Price]]-Table2[[#This Row],[20D EMA]])/Table2[[#This Row],[20D EMA]]</f>
        <v>9.2172592519230226E-2</v>
      </c>
      <c r="T542" s="1">
        <f>(Table2[[#This Row],[Close Price]]-Table2[[#This Row],[50D EMA]])/Table2[[#This Row],[50D EMA]]</f>
        <v>0.11275605230493707</v>
      </c>
      <c r="U542" s="1">
        <f>(Table2[[#This Row],[Close Price]]-Table2[[#This Row],[200D EMA]])/Table2[[#This Row],[200D EMA]]</f>
        <v>0.14646386655180743</v>
      </c>
      <c r="V542">
        <v>0.49111381710454399</v>
      </c>
      <c r="W542">
        <v>1590.6</v>
      </c>
      <c r="X542">
        <v>1669</v>
      </c>
      <c r="Y542">
        <v>1590.6</v>
      </c>
      <c r="Z542">
        <v>1669</v>
      </c>
      <c r="AA542">
        <v>1406.2</v>
      </c>
      <c r="AB542">
        <v>1669</v>
      </c>
      <c r="AC542" s="1">
        <f>(Table2[[#This Row],[Close Price]]/Table2[[#This Row],[Day Low]])-1</f>
        <v>3.9953476675468558E-2</v>
      </c>
      <c r="AD542" s="1">
        <f>(Table2[[#This Row],[Day High]]/Table2[[#This Row],[Close Price]])-1</f>
        <v>8.977420427409788E-3</v>
      </c>
      <c r="AE542" s="1">
        <f>(Table2[[#This Row],[Close Price]]/Table2[[#This Row],[Current Week Low]])-1</f>
        <v>3.9953476675468558E-2</v>
      </c>
      <c r="AF542" s="1">
        <f>(Table2[[#This Row],[Current Week High]]/Table2[[#This Row],[Close Price]])-1</f>
        <v>8.977420427409788E-3</v>
      </c>
      <c r="AG542" s="1">
        <f>(Table2[[#This Row],[Close Price]]/Table2[[#This Row],[Current Month Low]])-1</f>
        <v>0.17632626937846685</v>
      </c>
      <c r="AH542" s="1">
        <f>(Table2[[#This Row],[Current Month High]]/Table2[[#This Row],[Close Price]])-1</f>
        <v>8.977420427409788E-3</v>
      </c>
      <c r="AI542">
        <v>0.89774204274097802</v>
      </c>
      <c r="AJ542">
        <v>32.332000000000001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0.17</v>
      </c>
      <c r="AM542" t="s">
        <v>3192</v>
      </c>
      <c r="AN542">
        <v>10.97</v>
      </c>
      <c r="AO542" t="s">
        <v>3192</v>
      </c>
      <c r="AP542">
        <v>-0.106636319506333</v>
      </c>
      <c r="AQ542">
        <f>(Table2[[#This Row],[Sharpe Ratio]]-AVERAGE(Table2[Sharpe Ratio]))/_xlfn.STDEV.P(Table2[Sharpe Ratio])</f>
        <v>-1.99932291791669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-0.32408397171107173</v>
      </c>
      <c r="AS542">
        <f>_xlfn.RANK.AVG(Table2[[#This Row],[1Y Return vs Nifty Z-Score]],Table2[1Y Return vs Nifty Z-Score])</f>
        <v>539</v>
      </c>
      <c r="AT542">
        <f>_xlfn.RANK.AVG(Table2[[#This Row],[6M Return vs Nifty Z-Score]],Table2[6M Return vs Nifty Z-Score])</f>
        <v>240</v>
      </c>
      <c r="AU542">
        <f>_xlfn.RANK.AVG(Table2[[#This Row],[Sharpe Ratio Z-Score]],Table2[Sharpe Ratio Z-Score])</f>
        <v>722</v>
      </c>
      <c r="AV542">
        <f>(Table2[[#This Row],[Rank 1Y]]+Table2[[#This Row],[Rank 6M]]+Table2[[#This Row],[Rank Sharpe]])/3</f>
        <v>500.33333333333331</v>
      </c>
    </row>
    <row r="543" spans="1:48" x14ac:dyDescent="0.3">
      <c r="A543" t="s">
        <v>1980</v>
      </c>
      <c r="B543" t="s">
        <v>1981</v>
      </c>
      <c r="C543" t="s">
        <v>3145</v>
      </c>
      <c r="D543" t="s">
        <v>21</v>
      </c>
      <c r="E543">
        <v>3476.6628427750002</v>
      </c>
      <c r="F543">
        <v>588.95000000000005</v>
      </c>
      <c r="G543">
        <v>-25.741297266243901</v>
      </c>
      <c r="H543">
        <f>(Table2[[#This Row],[1Y Return vs Nifty]]-AVERAGE(Table2[1Y Return vs Nifty]))/_xlfn.STDEV.P(Table2[1Y Return vs Nifty])</f>
        <v>-0.88956944320828846</v>
      </c>
      <c r="I543">
        <v>-2.6410792930239499</v>
      </c>
      <c r="J543">
        <f>(Table2[[#This Row],[1M Return vs Nifty]]-AVERAGE(Table2[1M Return vs Nifty]))/_xlfn.STDEV.P(Table2[1M Return vs Nifty])</f>
        <v>-0.46678478589768141</v>
      </c>
      <c r="K543">
        <v>-13.9313016927569</v>
      </c>
      <c r="L543">
        <f>(Table2[[#This Row],[6M Return vs Nifty]]-AVERAGE(Table2[6M Return vs Nifty]))/_xlfn.STDEV.P(Table2[6M Return vs Nifty])</f>
        <v>-0.65844424883114727</v>
      </c>
      <c r="M543">
        <v>-2.7917319579648501</v>
      </c>
      <c r="N543">
        <f>(Table2[[#This Row],[1W Return vs Nifty]]-AVERAGE(Table2[1W Return vs Nifty]))/_xlfn.STDEV.P(Table2[1W Return vs Nifty])</f>
        <v>-0.58450406707457003</v>
      </c>
      <c r="O543">
        <v>607.01</v>
      </c>
      <c r="P543">
        <v>613.67380870382704</v>
      </c>
      <c r="Q543">
        <v>603.86594800387797</v>
      </c>
      <c r="R543">
        <v>35.496984938172197</v>
      </c>
      <c r="S543" s="1">
        <f>(Table2[[#This Row],[Close Price]]-Table2[[#This Row],[20D EMA]])/Table2[[#This Row],[20D EMA]]</f>
        <v>-2.9752392876558779E-2</v>
      </c>
      <c r="T543" s="1">
        <f>(Table2[[#This Row],[Close Price]]-Table2[[#This Row],[50D EMA]])/Table2[[#This Row],[50D EMA]]</f>
        <v>-4.0288192771412969E-2</v>
      </c>
      <c r="U543" s="1">
        <f>(Table2[[#This Row],[Close Price]]-Table2[[#This Row],[200D EMA]])/Table2[[#This Row],[200D EMA]]</f>
        <v>-2.470076024850161E-2</v>
      </c>
      <c r="V543">
        <v>0.40015323915175799</v>
      </c>
      <c r="W543">
        <v>579.4</v>
      </c>
      <c r="X543">
        <v>606.1</v>
      </c>
      <c r="Y543">
        <v>579.4</v>
      </c>
      <c r="Z543">
        <v>606.1</v>
      </c>
      <c r="AA543">
        <v>558</v>
      </c>
      <c r="AB543">
        <v>630</v>
      </c>
      <c r="AC543" s="1">
        <f>(Table2[[#This Row],[Close Price]]/Table2[[#This Row],[Day Low]])-1</f>
        <v>1.6482568173973089E-2</v>
      </c>
      <c r="AD543" s="1">
        <f>(Table2[[#This Row],[Day High]]/Table2[[#This Row],[Close Price]])-1</f>
        <v>2.9119619662110408E-2</v>
      </c>
      <c r="AE543" s="1">
        <f>(Table2[[#This Row],[Close Price]]/Table2[[#This Row],[Current Week Low]])-1</f>
        <v>1.6482568173973089E-2</v>
      </c>
      <c r="AF543" s="1">
        <f>(Table2[[#This Row],[Current Week High]]/Table2[[#This Row],[Close Price]])-1</f>
        <v>2.9119619662110408E-2</v>
      </c>
      <c r="AG543" s="1">
        <f>(Table2[[#This Row],[Close Price]]/Table2[[#This Row],[Current Month Low]])-1</f>
        <v>5.5465949820788563E-2</v>
      </c>
      <c r="AH543" s="1">
        <f>(Table2[[#This Row],[Current Month High]]/Table2[[#This Row],[Close Price]])-1</f>
        <v>6.9700314118346096E-2</v>
      </c>
      <c r="AI543">
        <v>34.391714067408003</v>
      </c>
      <c r="AJ543">
        <v>30.877777777777698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-0.04</v>
      </c>
      <c r="AM543" t="s">
        <v>3191</v>
      </c>
      <c r="AN543">
        <v>-1.63</v>
      </c>
      <c r="AO543" t="s">
        <v>3191</v>
      </c>
      <c r="AP543">
        <v>6.6281419046317E-2</v>
      </c>
      <c r="AQ543">
        <f>(Table2[[#This Row],[Sharpe Ratio]]-AVERAGE(Table2[Sharpe Ratio]))/_xlfn.STDEV.P(Table2[Sharpe Ratio])</f>
        <v>1.7004000740343292E-2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627</v>
      </c>
      <c r="AT543">
        <f>_xlfn.RANK.AVG(Table2[[#This Row],[6M Return vs Nifty Z-Score]],Table2[6M Return vs Nifty Z-Score])</f>
        <v>540</v>
      </c>
      <c r="AU543">
        <f>_xlfn.RANK.AVG(Table2[[#This Row],[Sharpe Ratio Z-Score]],Table2[Sharpe Ratio Z-Score])</f>
        <v>334</v>
      </c>
      <c r="AV543">
        <f>(Table2[[#This Row],[Rank 1Y]]+Table2[[#This Row],[Rank 6M]]+Table2[[#This Row],[Rank Sharpe]])/3</f>
        <v>500.33333333333331</v>
      </c>
    </row>
    <row r="544" spans="1:48" x14ac:dyDescent="0.3">
      <c r="A544" t="s">
        <v>492</v>
      </c>
      <c r="B544" t="s">
        <v>493</v>
      </c>
      <c r="C544" t="s">
        <v>3155</v>
      </c>
      <c r="D544" t="s">
        <v>451</v>
      </c>
      <c r="E544">
        <v>42712.418022420003</v>
      </c>
      <c r="F544">
        <v>1539.05</v>
      </c>
      <c r="G544">
        <v>-32.929223331842401</v>
      </c>
      <c r="H544">
        <f>(Table2[[#This Row],[1Y Return vs Nifty]]-AVERAGE(Table2[1Y Return vs Nifty]))/_xlfn.STDEV.P(Table2[1Y Return vs Nifty])</f>
        <v>-1.0082843309974547</v>
      </c>
      <c r="I544">
        <v>12.7437212791625</v>
      </c>
      <c r="J544">
        <f>(Table2[[#This Row],[1M Return vs Nifty]]-AVERAGE(Table2[1M Return vs Nifty]))/_xlfn.STDEV.P(Table2[1M Return vs Nifty])</f>
        <v>1.2866412038603434</v>
      </c>
      <c r="K544">
        <v>-12.5424740073921</v>
      </c>
      <c r="L544">
        <f>(Table2[[#This Row],[6M Return vs Nifty]]-AVERAGE(Table2[6M Return vs Nifty]))/_xlfn.STDEV.P(Table2[6M Return vs Nifty])</f>
        <v>-0.6125913558294539</v>
      </c>
      <c r="M544">
        <v>2.9921467968008701</v>
      </c>
      <c r="N544">
        <f>(Table2[[#This Row],[1W Return vs Nifty]]-AVERAGE(Table2[1W Return vs Nifty]))/_xlfn.STDEV.P(Table2[1W Return vs Nifty])</f>
        <v>0.52331534461014306</v>
      </c>
      <c r="O544">
        <v>1542.46</v>
      </c>
      <c r="P544">
        <v>1511.8561320425899</v>
      </c>
      <c r="Q544">
        <v>1508.79475274631</v>
      </c>
      <c r="R544">
        <v>45.358265732323197</v>
      </c>
      <c r="S544" s="1">
        <f>(Table2[[#This Row],[Close Price]]-Table2[[#This Row],[20D EMA]])/Table2[[#This Row],[20D EMA]]</f>
        <v>-2.2107542497050697E-3</v>
      </c>
      <c r="T544" s="1">
        <f>(Table2[[#This Row],[Close Price]]-Table2[[#This Row],[50D EMA]])/Table2[[#This Row],[50D EMA]]</f>
        <v>1.7987073889543844E-2</v>
      </c>
      <c r="U544" s="1">
        <f>(Table2[[#This Row],[Close Price]]-Table2[[#This Row],[200D EMA]])/Table2[[#This Row],[200D EMA]]</f>
        <v>2.0052593103614208E-2</v>
      </c>
      <c r="V544">
        <v>0.734284941421259</v>
      </c>
      <c r="W544">
        <v>1530</v>
      </c>
      <c r="X544">
        <v>1589.9</v>
      </c>
      <c r="Y544">
        <v>1530</v>
      </c>
      <c r="Z544">
        <v>1589.9</v>
      </c>
      <c r="AA544">
        <v>1504.2</v>
      </c>
      <c r="AB544">
        <v>1652.6</v>
      </c>
      <c r="AC544" s="1">
        <f>(Table2[[#This Row],[Close Price]]/Table2[[#This Row],[Day Low]])-1</f>
        <v>5.9150326797385855E-3</v>
      </c>
      <c r="AD544" s="1">
        <f>(Table2[[#This Row],[Day High]]/Table2[[#This Row],[Close Price]])-1</f>
        <v>3.3039862252688401E-2</v>
      </c>
      <c r="AE544" s="1">
        <f>(Table2[[#This Row],[Close Price]]/Table2[[#This Row],[Current Week Low]])-1</f>
        <v>5.9150326797385855E-3</v>
      </c>
      <c r="AF544" s="1">
        <f>(Table2[[#This Row],[Current Week High]]/Table2[[#This Row],[Close Price]])-1</f>
        <v>3.3039862252688401E-2</v>
      </c>
      <c r="AG544" s="1">
        <f>(Table2[[#This Row],[Close Price]]/Table2[[#This Row],[Current Month Low]])-1</f>
        <v>2.3168461640739269E-2</v>
      </c>
      <c r="AH544" s="1">
        <f>(Table2[[#This Row],[Current Month High]]/Table2[[#This Row],[Close Price]])-1</f>
        <v>7.3779279425619571E-2</v>
      </c>
      <c r="AI544">
        <v>15.265910789123099</v>
      </c>
      <c r="AJ544">
        <v>17.934865900383102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0.04</v>
      </c>
      <c r="AM544" t="s">
        <v>3192</v>
      </c>
      <c r="AN544">
        <v>-4.2300000000000004</v>
      </c>
      <c r="AO544" t="s">
        <v>3191</v>
      </c>
      <c r="AP544">
        <v>7.4414648932903005E-2</v>
      </c>
      <c r="AQ544">
        <f>(Table2[[#This Row],[Sharpe Ratio]]-AVERAGE(Table2[Sharpe Ratio]))/_xlfn.STDEV.P(Table2[Sharpe Ratio])</f>
        <v>0.11184245105327061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0.30092331269684847</v>
      </c>
      <c r="AS544">
        <f>_xlfn.RANK.AVG(Table2[[#This Row],[1Y Return vs Nifty Z-Score]],Table2[1Y Return vs Nifty Z-Score])</f>
        <v>657</v>
      </c>
      <c r="AT544">
        <f>_xlfn.RANK.AVG(Table2[[#This Row],[6M Return vs Nifty Z-Score]],Table2[6M Return vs Nifty Z-Score])</f>
        <v>530</v>
      </c>
      <c r="AU544">
        <f>_xlfn.RANK.AVG(Table2[[#This Row],[Sharpe Ratio Z-Score]],Table2[Sharpe Ratio Z-Score])</f>
        <v>315</v>
      </c>
      <c r="AV544">
        <f>(Table2[[#This Row],[Rank 1Y]]+Table2[[#This Row],[Rank 6M]]+Table2[[#This Row],[Rank Sharpe]])/3</f>
        <v>500.66666666666669</v>
      </c>
    </row>
    <row r="545" spans="1:48" x14ac:dyDescent="0.3">
      <c r="A545" t="s">
        <v>1969</v>
      </c>
      <c r="B545" t="s">
        <v>1970</v>
      </c>
      <c r="C545" t="s">
        <v>3157</v>
      </c>
      <c r="D545" t="s">
        <v>446</v>
      </c>
      <c r="E545">
        <v>3540.5537567400002</v>
      </c>
      <c r="F545">
        <v>491.4</v>
      </c>
      <c r="G545">
        <v>6.3835606371747096</v>
      </c>
      <c r="H545">
        <f>(Table2[[#This Row],[1Y Return vs Nifty]]-AVERAGE(Table2[1Y Return vs Nifty]))/_xlfn.STDEV.P(Table2[1Y Return vs Nifty])</f>
        <v>-0.35899930845138506</v>
      </c>
      <c r="I545">
        <v>-3.3661833769455099E-2</v>
      </c>
      <c r="J545">
        <f>(Table2[[#This Row],[1M Return vs Nifty]]-AVERAGE(Table2[1M Return vs Nifty]))/_xlfn.STDEV.P(Table2[1M Return vs Nifty])</f>
        <v>-0.16961398295136038</v>
      </c>
      <c r="K545">
        <v>-1.0307660466211099</v>
      </c>
      <c r="L545">
        <f>(Table2[[#This Row],[6M Return vs Nifty]]-AVERAGE(Table2[6M Return vs Nifty]))/_xlfn.STDEV.P(Table2[6M Return vs Nifty])</f>
        <v>-0.23252612602858949</v>
      </c>
      <c r="M545">
        <v>-2.0553081211547299</v>
      </c>
      <c r="N545">
        <f>(Table2[[#This Row],[1W Return vs Nifty]]-AVERAGE(Table2[1W Return vs Nifty]))/_xlfn.STDEV.P(Table2[1W Return vs Nifty])</f>
        <v>-0.44345259344653543</v>
      </c>
      <c r="O545">
        <v>490.85</v>
      </c>
      <c r="P545">
        <v>489.78127468849601</v>
      </c>
      <c r="Q545">
        <v>464.16631992282998</v>
      </c>
      <c r="R545">
        <v>49.501280545690499</v>
      </c>
      <c r="S545" s="1">
        <f>(Table2[[#This Row],[Close Price]]-Table2[[#This Row],[20D EMA]])/Table2[[#This Row],[20D EMA]]</f>
        <v>1.1205052460017408E-3</v>
      </c>
      <c r="T545" s="1">
        <f>(Table2[[#This Row],[Close Price]]-Table2[[#This Row],[50D EMA]])/Table2[[#This Row],[50D EMA]]</f>
        <v>3.3049963221511171E-3</v>
      </c>
      <c r="U545" s="1">
        <f>(Table2[[#This Row],[Close Price]]-Table2[[#This Row],[200D EMA]])/Table2[[#This Row],[200D EMA]]</f>
        <v>5.8672245073054269E-2</v>
      </c>
      <c r="V545">
        <v>0.71476971392896305</v>
      </c>
      <c r="W545">
        <v>477</v>
      </c>
      <c r="X545">
        <v>495.8</v>
      </c>
      <c r="Y545">
        <v>477</v>
      </c>
      <c r="Z545">
        <v>495.8</v>
      </c>
      <c r="AA545">
        <v>465.3</v>
      </c>
      <c r="AB545">
        <v>512.35</v>
      </c>
      <c r="AC545" s="1">
        <f>(Table2[[#This Row],[Close Price]]/Table2[[#This Row],[Day Low]])-1</f>
        <v>3.0188679245283012E-2</v>
      </c>
      <c r="AD545" s="1">
        <f>(Table2[[#This Row],[Day High]]/Table2[[#This Row],[Close Price]])-1</f>
        <v>8.9540089540089962E-3</v>
      </c>
      <c r="AE545" s="1">
        <f>(Table2[[#This Row],[Close Price]]/Table2[[#This Row],[Current Week Low]])-1</f>
        <v>3.0188679245283012E-2</v>
      </c>
      <c r="AF545" s="1">
        <f>(Table2[[#This Row],[Current Week High]]/Table2[[#This Row],[Close Price]])-1</f>
        <v>8.9540089540089962E-3</v>
      </c>
      <c r="AG545" s="1">
        <f>(Table2[[#This Row],[Close Price]]/Table2[[#This Row],[Current Month Low]])-1</f>
        <v>5.6092843326885911E-2</v>
      </c>
      <c r="AH545" s="1">
        <f>(Table2[[#This Row],[Current Month High]]/Table2[[#This Row],[Close Price]])-1</f>
        <v>4.263329263329263E-2</v>
      </c>
      <c r="AI545">
        <v>12.8815628815629</v>
      </c>
      <c r="AJ545">
        <v>41.186611119091999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0.01</v>
      </c>
      <c r="AM545" t="s">
        <v>3192</v>
      </c>
      <c r="AN545">
        <v>1.56</v>
      </c>
      <c r="AO545" t="s">
        <v>3192</v>
      </c>
      <c r="AP545">
        <v>-6.6415648919509004E-2</v>
      </c>
      <c r="AQ545">
        <f>(Table2[[#This Row],[Sharpe Ratio]]-AVERAGE(Table2[Sharpe Ratio]))/_xlfn.STDEV.P(Table2[Sharpe Ratio])</f>
        <v>-1.5303252230043334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-2.7349172338822036</v>
      </c>
      <c r="AS545">
        <f>_xlfn.RANK.AVG(Table2[[#This Row],[1Y Return vs Nifty Z-Score]],Table2[1Y Return vs Nifty Z-Score])</f>
        <v>419</v>
      </c>
      <c r="AT545">
        <f>_xlfn.RANK.AVG(Table2[[#This Row],[6M Return vs Nifty Z-Score]],Table2[6M Return vs Nifty Z-Score])</f>
        <v>397</v>
      </c>
      <c r="AU545">
        <f>_xlfn.RANK.AVG(Table2[[#This Row],[Sharpe Ratio Z-Score]],Table2[Sharpe Ratio Z-Score])</f>
        <v>686</v>
      </c>
      <c r="AV545">
        <f>(Table2[[#This Row],[Rank 1Y]]+Table2[[#This Row],[Rank 6M]]+Table2[[#This Row],[Rank Sharpe]])/3</f>
        <v>500.66666666666669</v>
      </c>
    </row>
    <row r="546" spans="1:48" x14ac:dyDescent="0.3">
      <c r="A546" t="s">
        <v>1441</v>
      </c>
      <c r="B546" t="s">
        <v>1442</v>
      </c>
      <c r="C546" t="s">
        <v>3156</v>
      </c>
      <c r="D546" t="s">
        <v>1443</v>
      </c>
      <c r="E546">
        <v>7437.0453348800002</v>
      </c>
      <c r="F546">
        <v>278.95</v>
      </c>
      <c r="G546">
        <v>-36.893856525168999</v>
      </c>
      <c r="H546">
        <f>(Table2[[#This Row],[1Y Return vs Nifty]]-AVERAGE(Table2[1Y Return vs Nifty]))/_xlfn.STDEV.P(Table2[1Y Return vs Nifty])</f>
        <v>-1.0737637168975909</v>
      </c>
      <c r="I546">
        <v>2.6739457277679701</v>
      </c>
      <c r="J546">
        <f>(Table2[[#This Row],[1M Return vs Nifty]]-AVERAGE(Table2[1M Return vs Nifty]))/_xlfn.STDEV.P(Table2[1M Return vs Nifty])</f>
        <v>0.13897561794655733</v>
      </c>
      <c r="K546">
        <v>-14.8676232525359</v>
      </c>
      <c r="L546">
        <f>(Table2[[#This Row],[6M Return vs Nifty]]-AVERAGE(Table2[6M Return vs Nifty]))/_xlfn.STDEV.P(Table2[6M Return vs Nifty])</f>
        <v>-0.68935740871998408</v>
      </c>
      <c r="M546">
        <v>1.95837012528261</v>
      </c>
      <c r="N546">
        <f>(Table2[[#This Row],[1W Return vs Nifty]]-AVERAGE(Table2[1W Return vs Nifty]))/_xlfn.STDEV.P(Table2[1W Return vs Nifty])</f>
        <v>0.3253101801500301</v>
      </c>
      <c r="O546">
        <v>275.77999999999997</v>
      </c>
      <c r="P546">
        <v>277.84008870224</v>
      </c>
      <c r="Q546">
        <v>282.41683953460603</v>
      </c>
      <c r="R546">
        <v>57.2821369895169</v>
      </c>
      <c r="S546" s="1">
        <f>(Table2[[#This Row],[Close Price]]-Table2[[#This Row],[20D EMA]])/Table2[[#This Row],[20D EMA]]</f>
        <v>1.1494669664225165E-2</v>
      </c>
      <c r="T546" s="1">
        <f>(Table2[[#This Row],[Close Price]]-Table2[[#This Row],[50D EMA]])/Table2[[#This Row],[50D EMA]]</f>
        <v>3.9947845645466953E-3</v>
      </c>
      <c r="U546" s="1">
        <f>(Table2[[#This Row],[Close Price]]-Table2[[#This Row],[200D EMA]])/Table2[[#This Row],[200D EMA]]</f>
        <v>-1.2275611965345387E-2</v>
      </c>
      <c r="V546">
        <v>0.65810426503840302</v>
      </c>
      <c r="W546">
        <v>275.60000000000002</v>
      </c>
      <c r="X546">
        <v>282</v>
      </c>
      <c r="Y546">
        <v>275.60000000000002</v>
      </c>
      <c r="Z546">
        <v>282</v>
      </c>
      <c r="AA546">
        <v>252.2</v>
      </c>
      <c r="AB546">
        <v>289.95</v>
      </c>
      <c r="AC546" s="1">
        <f>(Table2[[#This Row],[Close Price]]/Table2[[#This Row],[Day Low]])-1</f>
        <v>1.2155297532655984E-2</v>
      </c>
      <c r="AD546" s="1">
        <f>(Table2[[#This Row],[Day High]]/Table2[[#This Row],[Close Price]])-1</f>
        <v>1.0933859114536704E-2</v>
      </c>
      <c r="AE546" s="1">
        <f>(Table2[[#This Row],[Close Price]]/Table2[[#This Row],[Current Week Low]])-1</f>
        <v>1.2155297532655984E-2</v>
      </c>
      <c r="AF546" s="1">
        <f>(Table2[[#This Row],[Current Week High]]/Table2[[#This Row],[Close Price]])-1</f>
        <v>1.0933859114536704E-2</v>
      </c>
      <c r="AG546" s="1">
        <f>(Table2[[#This Row],[Close Price]]/Table2[[#This Row],[Current Month Low]])-1</f>
        <v>0.10606661379857263</v>
      </c>
      <c r="AH546" s="1">
        <f>(Table2[[#This Row],[Current Month High]]/Table2[[#This Row],[Close Price]])-1</f>
        <v>3.9433590249148498E-2</v>
      </c>
      <c r="AI546">
        <v>28.96576447392</v>
      </c>
      <c r="AJ546">
        <v>11.5576884623075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-0.01</v>
      </c>
      <c r="AM546" t="s">
        <v>3191</v>
      </c>
      <c r="AN546">
        <v>5.15</v>
      </c>
      <c r="AO546" t="s">
        <v>3192</v>
      </c>
      <c r="AP546">
        <v>8.5151556003927001E-2</v>
      </c>
      <c r="AQ546">
        <f>(Table2[[#This Row],[Sharpe Ratio]]-AVERAGE(Table2[Sharpe Ratio]))/_xlfn.STDEV.P(Table2[Sharpe Ratio])</f>
        <v>0.23704137472432593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677</v>
      </c>
      <c r="AT546">
        <f>_xlfn.RANK.AVG(Table2[[#This Row],[6M Return vs Nifty Z-Score]],Table2[6M Return vs Nifty Z-Score])</f>
        <v>548</v>
      </c>
      <c r="AU546">
        <f>_xlfn.RANK.AVG(Table2[[#This Row],[Sharpe Ratio Z-Score]],Table2[Sharpe Ratio Z-Score])</f>
        <v>280</v>
      </c>
      <c r="AV546">
        <f>(Table2[[#This Row],[Rank 1Y]]+Table2[[#This Row],[Rank 6M]]+Table2[[#This Row],[Rank Sharpe]])/3</f>
        <v>501.66666666666669</v>
      </c>
    </row>
    <row r="547" spans="1:48" x14ac:dyDescent="0.3">
      <c r="A547" t="s">
        <v>1877</v>
      </c>
      <c r="B547" t="s">
        <v>1878</v>
      </c>
      <c r="C547" t="s">
        <v>3165</v>
      </c>
      <c r="D547" t="s">
        <v>1388</v>
      </c>
      <c r="E547">
        <v>3899.5275283199999</v>
      </c>
      <c r="F547">
        <v>590.4</v>
      </c>
      <c r="G547">
        <v>-43.638575140983399</v>
      </c>
      <c r="H547">
        <f>(Table2[[#This Row],[1Y Return vs Nifty]]-AVERAGE(Table2[1Y Return vs Nifty]))/_xlfn.STDEV.P(Table2[1Y Return vs Nifty])</f>
        <v>-1.1851586458852525</v>
      </c>
      <c r="I547">
        <v>-1.1798687527810501</v>
      </c>
      <c r="J547">
        <f>(Table2[[#This Row],[1M Return vs Nifty]]-AVERAGE(Table2[1M Return vs Nifty]))/_xlfn.STDEV.P(Table2[1M Return vs Nifty])</f>
        <v>-0.30024869556952827</v>
      </c>
      <c r="K547">
        <v>-16.0806624972757</v>
      </c>
      <c r="L547">
        <f>(Table2[[#This Row],[6M Return vs Nifty]]-AVERAGE(Table2[6M Return vs Nifty]))/_xlfn.STDEV.P(Table2[6M Return vs Nifty])</f>
        <v>-0.72940655180809821</v>
      </c>
      <c r="M547">
        <v>-1.6571046607534501</v>
      </c>
      <c r="N547">
        <f>(Table2[[#This Row],[1W Return vs Nifty]]-AVERAGE(Table2[1W Return vs Nifty]))/_xlfn.STDEV.P(Table2[1W Return vs Nifty])</f>
        <v>-0.36718240488681148</v>
      </c>
      <c r="O547">
        <v>609.45000000000005</v>
      </c>
      <c r="P547">
        <v>614.84958478123497</v>
      </c>
      <c r="Q547">
        <v>629.36791248484496</v>
      </c>
      <c r="R547">
        <v>31.435894179630399</v>
      </c>
      <c r="S547" s="1">
        <f>(Table2[[#This Row],[Close Price]]-Table2[[#This Row],[20D EMA]])/Table2[[#This Row],[20D EMA]]</f>
        <v>-3.1257691361063364E-2</v>
      </c>
      <c r="T547" s="1">
        <f>(Table2[[#This Row],[Close Price]]-Table2[[#This Row],[50D EMA]])/Table2[[#This Row],[50D EMA]]</f>
        <v>-3.9765148072652946E-2</v>
      </c>
      <c r="U547" s="1">
        <f>(Table2[[#This Row],[Close Price]]-Table2[[#This Row],[200D EMA]])/Table2[[#This Row],[200D EMA]]</f>
        <v>-6.1915950450974616E-2</v>
      </c>
      <c r="V547">
        <v>0.83341449943622903</v>
      </c>
      <c r="W547">
        <v>585.85</v>
      </c>
      <c r="X547">
        <v>606.79999999999995</v>
      </c>
      <c r="Y547">
        <v>585.85</v>
      </c>
      <c r="Z547">
        <v>606.79999999999995</v>
      </c>
      <c r="AA547">
        <v>581.6</v>
      </c>
      <c r="AB547">
        <v>629.95000000000005</v>
      </c>
      <c r="AC547" s="1">
        <f>(Table2[[#This Row],[Close Price]]/Table2[[#This Row],[Day Low]])-1</f>
        <v>7.766493129640617E-3</v>
      </c>
      <c r="AD547" s="1">
        <f>(Table2[[#This Row],[Day High]]/Table2[[#This Row],[Close Price]])-1</f>
        <v>2.7777777777777679E-2</v>
      </c>
      <c r="AE547" s="1">
        <f>(Table2[[#This Row],[Close Price]]/Table2[[#This Row],[Current Week Low]])-1</f>
        <v>7.766493129640617E-3</v>
      </c>
      <c r="AF547" s="1">
        <f>(Table2[[#This Row],[Current Week High]]/Table2[[#This Row],[Close Price]])-1</f>
        <v>2.7777777777777679E-2</v>
      </c>
      <c r="AG547" s="1">
        <f>(Table2[[#This Row],[Close Price]]/Table2[[#This Row],[Current Month Low]])-1</f>
        <v>1.5130674002751032E-2</v>
      </c>
      <c r="AH547" s="1">
        <f>(Table2[[#This Row],[Current Month High]]/Table2[[#This Row],[Close Price]])-1</f>
        <v>6.6988482384823911E-2</v>
      </c>
      <c r="AI547">
        <v>38.042005420054203</v>
      </c>
      <c r="AJ547">
        <v>7.0340826686004103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-0.08</v>
      </c>
      <c r="AM547" t="s">
        <v>3191</v>
      </c>
      <c r="AN547">
        <v>-2.73</v>
      </c>
      <c r="AO547" t="s">
        <v>3191</v>
      </c>
      <c r="AP547">
        <v>9.8306787448799005E-2</v>
      </c>
      <c r="AQ547">
        <f>(Table2[[#This Row],[Sharpe Ratio]]-AVERAGE(Table2[Sharpe Ratio]))/_xlfn.STDEV.P(Table2[Sharpe Ratio])</f>
        <v>0.39043944426582916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697</v>
      </c>
      <c r="AT547">
        <f>_xlfn.RANK.AVG(Table2[[#This Row],[6M Return vs Nifty Z-Score]],Table2[6M Return vs Nifty Z-Score])</f>
        <v>568</v>
      </c>
      <c r="AU547">
        <f>_xlfn.RANK.AVG(Table2[[#This Row],[Sharpe Ratio Z-Score]],Table2[Sharpe Ratio Z-Score])</f>
        <v>242</v>
      </c>
      <c r="AV547">
        <f>(Table2[[#This Row],[Rank 1Y]]+Table2[[#This Row],[Rank 6M]]+Table2[[#This Row],[Rank Sharpe]])/3</f>
        <v>502.33333333333331</v>
      </c>
    </row>
    <row r="548" spans="1:48" x14ac:dyDescent="0.3">
      <c r="A548" t="s">
        <v>831</v>
      </c>
      <c r="B548" t="s">
        <v>832</v>
      </c>
      <c r="C548" t="s">
        <v>3155</v>
      </c>
      <c r="D548" t="s">
        <v>552</v>
      </c>
      <c r="E548">
        <v>19049.471311515001</v>
      </c>
      <c r="F548">
        <v>1684.95</v>
      </c>
      <c r="G548">
        <v>-1.99410721905391</v>
      </c>
      <c r="H548">
        <f>(Table2[[#This Row],[1Y Return vs Nifty]]-AVERAGE(Table2[1Y Return vs Nifty]))/_xlfn.STDEV.P(Table2[1Y Return vs Nifty])</f>
        <v>-0.49736382283433522</v>
      </c>
      <c r="I548">
        <v>3.8111729282861901</v>
      </c>
      <c r="J548">
        <f>(Table2[[#This Row],[1M Return vs Nifty]]-AVERAGE(Table2[1M Return vs Nifty]))/_xlfn.STDEV.P(Table2[1M Return vs Nifty])</f>
        <v>0.2685869002177983</v>
      </c>
      <c r="K548">
        <v>-8.86702030719578</v>
      </c>
      <c r="L548">
        <f>(Table2[[#This Row],[6M Return vs Nifty]]-AVERAGE(Table2[6M Return vs Nifty]))/_xlfn.STDEV.P(Table2[6M Return vs Nifty])</f>
        <v>-0.49124427510538771</v>
      </c>
      <c r="M548">
        <v>1.66841924939987</v>
      </c>
      <c r="N548">
        <f>(Table2[[#This Row],[1W Return vs Nifty]]-AVERAGE(Table2[1W Return vs Nifty]))/_xlfn.STDEV.P(Table2[1W Return vs Nifty])</f>
        <v>0.26977422886937513</v>
      </c>
      <c r="O548">
        <v>1721.63</v>
      </c>
      <c r="P548">
        <v>1700.30149295612</v>
      </c>
      <c r="Q548">
        <v>1627.5010928808399</v>
      </c>
      <c r="R548">
        <v>35.322130670150599</v>
      </c>
      <c r="S548" s="1">
        <f>(Table2[[#This Row],[Close Price]]-Table2[[#This Row],[20D EMA]])/Table2[[#This Row],[20D EMA]]</f>
        <v>-2.1305390821488975E-2</v>
      </c>
      <c r="T548" s="1">
        <f>(Table2[[#This Row],[Close Price]]-Table2[[#This Row],[50D EMA]])/Table2[[#This Row],[50D EMA]]</f>
        <v>-9.0286887470939457E-3</v>
      </c>
      <c r="U548" s="1">
        <f>(Table2[[#This Row],[Close Price]]-Table2[[#This Row],[200D EMA]])/Table2[[#This Row],[200D EMA]]</f>
        <v>3.5298843958052169E-2</v>
      </c>
      <c r="V548">
        <v>0.59265333961252997</v>
      </c>
      <c r="W548">
        <v>1681.1</v>
      </c>
      <c r="X548">
        <v>1742</v>
      </c>
      <c r="Y548">
        <v>1681.1</v>
      </c>
      <c r="Z548">
        <v>1742</v>
      </c>
      <c r="AA548">
        <v>1666.05</v>
      </c>
      <c r="AB548">
        <v>1814.8</v>
      </c>
      <c r="AC548" s="1">
        <f>(Table2[[#This Row],[Close Price]]/Table2[[#This Row],[Day Low]])-1</f>
        <v>2.2901671524597766E-3</v>
      </c>
      <c r="AD548" s="1">
        <f>(Table2[[#This Row],[Day High]]/Table2[[#This Row],[Close Price]])-1</f>
        <v>3.3858571470963605E-2</v>
      </c>
      <c r="AE548" s="1">
        <f>(Table2[[#This Row],[Close Price]]/Table2[[#This Row],[Current Week Low]])-1</f>
        <v>2.2901671524597766E-3</v>
      </c>
      <c r="AF548" s="1">
        <f>(Table2[[#This Row],[Current Week High]]/Table2[[#This Row],[Close Price]])-1</f>
        <v>3.3858571470963605E-2</v>
      </c>
      <c r="AG548" s="1">
        <f>(Table2[[#This Row],[Close Price]]/Table2[[#This Row],[Current Month Low]])-1</f>
        <v>1.1344197353020613E-2</v>
      </c>
      <c r="AH548" s="1">
        <f>(Table2[[#This Row],[Current Month High]]/Table2[[#This Row],[Close Price]])-1</f>
        <v>7.7064601323481252E-2</v>
      </c>
      <c r="AI548">
        <v>12.8787204368082</v>
      </c>
      <c r="AJ548">
        <v>28.818807339449499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3191</v>
      </c>
      <c r="AN548">
        <v>-2.17</v>
      </c>
      <c r="AO548" t="s">
        <v>3191</v>
      </c>
      <c r="AQ548">
        <f>(Table2[[#This Row],[Sharpe Ratio]]-AVERAGE(Table2[Sharpe Ratio]))/_xlfn.STDEV.P(Table2[Sharpe Ratio])</f>
        <v>-0.75587800979545683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-1.2061249786480064</v>
      </c>
      <c r="AS548">
        <f>_xlfn.RANK.AVG(Table2[[#This Row],[1Y Return vs Nifty Z-Score]],Table2[1Y Return vs Nifty Z-Score])</f>
        <v>481</v>
      </c>
      <c r="AT548">
        <f>_xlfn.RANK.AVG(Table2[[#This Row],[6M Return vs Nifty Z-Score]],Table2[6M Return vs Nifty Z-Score])</f>
        <v>489</v>
      </c>
      <c r="AU548">
        <f>_xlfn.RANK.AVG(Table2[[#This Row],[Sharpe Ratio Z-Score]],Table2[Sharpe Ratio Z-Score])</f>
        <v>544.5</v>
      </c>
      <c r="AV548">
        <f>(Table2[[#This Row],[Rank 1Y]]+Table2[[#This Row],[Rank 6M]]+Table2[[#This Row],[Rank Sharpe]])/3</f>
        <v>504.83333333333331</v>
      </c>
    </row>
    <row r="549" spans="1:48" x14ac:dyDescent="0.3">
      <c r="A549" t="s">
        <v>1026</v>
      </c>
      <c r="B549" t="s">
        <v>1027</v>
      </c>
      <c r="C549" t="s">
        <v>3148</v>
      </c>
      <c r="D549" t="s">
        <v>195</v>
      </c>
      <c r="E549">
        <v>13593.884651099999</v>
      </c>
      <c r="F549">
        <v>418.5</v>
      </c>
      <c r="G549">
        <v>-2.6580809821970699</v>
      </c>
      <c r="H549">
        <f>(Table2[[#This Row],[1Y Return vs Nifty]]-AVERAGE(Table2[1Y Return vs Nifty]))/_xlfn.STDEV.P(Table2[1Y Return vs Nifty])</f>
        <v>-0.50832993045246189</v>
      </c>
      <c r="I549">
        <v>-8.2912469433640297</v>
      </c>
      <c r="J549">
        <f>(Table2[[#This Row],[1M Return vs Nifty]]-AVERAGE(Table2[1M Return vs Nifty]))/_xlfn.STDEV.P(Table2[1M Return vs Nifty])</f>
        <v>-1.1107418367617048</v>
      </c>
      <c r="K549">
        <v>-8.4582183652613097</v>
      </c>
      <c r="L549">
        <f>(Table2[[#This Row],[6M Return vs Nifty]]-AVERAGE(Table2[6M Return vs Nifty]))/_xlfn.STDEV.P(Table2[6M Return vs Nifty])</f>
        <v>-0.47774745912171002</v>
      </c>
      <c r="M549">
        <v>-0.51039649044869395</v>
      </c>
      <c r="N549">
        <f>(Table2[[#This Row],[1W Return vs Nifty]]-AVERAGE(Table2[1W Return vs Nifty]))/_xlfn.STDEV.P(Table2[1W Return vs Nifty])</f>
        <v>-0.14754682391023119</v>
      </c>
      <c r="O549">
        <v>440.39</v>
      </c>
      <c r="P549">
        <v>457.642775183769</v>
      </c>
      <c r="Q549">
        <v>441.44518409827799</v>
      </c>
      <c r="R549">
        <v>36.752249680899503</v>
      </c>
      <c r="S549" s="1">
        <f>(Table2[[#This Row],[Close Price]]-Table2[[#This Row],[20D EMA]])/Table2[[#This Row],[20D EMA]]</f>
        <v>-4.9705942460092162E-2</v>
      </c>
      <c r="T549" s="1">
        <f>(Table2[[#This Row],[Close Price]]-Table2[[#This Row],[50D EMA]])/Table2[[#This Row],[50D EMA]]</f>
        <v>-8.5531286204728135E-2</v>
      </c>
      <c r="U549" s="1">
        <f>(Table2[[#This Row],[Close Price]]-Table2[[#This Row],[200D EMA]])/Table2[[#This Row],[200D EMA]]</f>
        <v>-5.1977425340242821E-2</v>
      </c>
      <c r="V549">
        <v>0.48190506800275701</v>
      </c>
      <c r="W549">
        <v>416.8</v>
      </c>
      <c r="X549">
        <v>426.85</v>
      </c>
      <c r="Y549">
        <v>416.8</v>
      </c>
      <c r="Z549">
        <v>426.85</v>
      </c>
      <c r="AA549">
        <v>408.05</v>
      </c>
      <c r="AB549">
        <v>456.7</v>
      </c>
      <c r="AC549" s="1">
        <f>(Table2[[#This Row],[Close Price]]/Table2[[#This Row],[Day Low]])-1</f>
        <v>4.0786948176583238E-3</v>
      </c>
      <c r="AD549" s="1">
        <f>(Table2[[#This Row],[Day High]]/Table2[[#This Row],[Close Price]])-1</f>
        <v>1.9952210274790882E-2</v>
      </c>
      <c r="AE549" s="1">
        <f>(Table2[[#This Row],[Close Price]]/Table2[[#This Row],[Current Week Low]])-1</f>
        <v>4.0786948176583238E-3</v>
      </c>
      <c r="AF549" s="1">
        <f>(Table2[[#This Row],[Current Week High]]/Table2[[#This Row],[Close Price]])-1</f>
        <v>1.9952210274790882E-2</v>
      </c>
      <c r="AG549" s="1">
        <f>(Table2[[#This Row],[Close Price]]/Table2[[#This Row],[Current Month Low]])-1</f>
        <v>2.5609606665849771E-2</v>
      </c>
      <c r="AH549" s="1">
        <f>(Table2[[#This Row],[Current Month High]]/Table2[[#This Row],[Close Price]])-1</f>
        <v>9.1278375149342894E-2</v>
      </c>
      <c r="AI549">
        <v>30.704898446833901</v>
      </c>
      <c r="AJ549">
        <v>63.285212641435798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-0.11</v>
      </c>
      <c r="AM549" t="s">
        <v>3191</v>
      </c>
      <c r="AN549">
        <v>-6.42</v>
      </c>
      <c r="AO549" t="s">
        <v>3191</v>
      </c>
      <c r="AQ549">
        <f>(Table2[[#This Row],[Sharpe Ratio]]-AVERAGE(Table2[Sharpe Ratio]))/_xlfn.STDEV.P(Table2[Sharpe Ratio])</f>
        <v>-0.75587800979545683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487</v>
      </c>
      <c r="AT549">
        <f>_xlfn.RANK.AVG(Table2[[#This Row],[6M Return vs Nifty Z-Score]],Table2[6M Return vs Nifty Z-Score])</f>
        <v>483</v>
      </c>
      <c r="AU549">
        <f>_xlfn.RANK.AVG(Table2[[#This Row],[Sharpe Ratio Z-Score]],Table2[Sharpe Ratio Z-Score])</f>
        <v>544.5</v>
      </c>
      <c r="AV549">
        <f>(Table2[[#This Row],[Rank 1Y]]+Table2[[#This Row],[Rank 6M]]+Table2[[#This Row],[Rank Sharpe]])/3</f>
        <v>504.83333333333331</v>
      </c>
    </row>
    <row r="550" spans="1:48" x14ac:dyDescent="0.3">
      <c r="A550" t="s">
        <v>35</v>
      </c>
      <c r="B550" t="s">
        <v>36</v>
      </c>
      <c r="C550" t="s">
        <v>3148</v>
      </c>
      <c r="D550" t="s">
        <v>37</v>
      </c>
      <c r="E550">
        <v>632874.15437600994</v>
      </c>
      <c r="F550">
        <v>2693.55</v>
      </c>
      <c r="G550">
        <v>-18.347396707455101</v>
      </c>
      <c r="H550">
        <f>(Table2[[#This Row],[1Y Return vs Nifty]]-AVERAGE(Table2[1Y Return vs Nifty]))/_xlfn.STDEV.P(Table2[1Y Return vs Nifty])</f>
        <v>-0.76745270645415486</v>
      </c>
      <c r="I550">
        <v>-4.9066268966335604</v>
      </c>
      <c r="J550">
        <f>(Table2[[#This Row],[1M Return vs Nifty]]-AVERAGE(Table2[1M Return vs Nifty]))/_xlfn.STDEV.P(Table2[1M Return vs Nifty])</f>
        <v>-0.72499223100325982</v>
      </c>
      <c r="K550">
        <v>8.2735884748593698</v>
      </c>
      <c r="L550">
        <f>(Table2[[#This Row],[6M Return vs Nifty]]-AVERAGE(Table2[6M Return vs Nifty]))/_xlfn.STDEV.P(Table2[6M Return vs Nifty])</f>
        <v>7.4662142767481565E-2</v>
      </c>
      <c r="M550">
        <v>-0.91739918463001602</v>
      </c>
      <c r="N550">
        <f>(Table2[[#This Row],[1W Return vs Nifty]]-AVERAGE(Table2[1W Return vs Nifty]))/_xlfn.STDEV.P(Table2[1W Return vs Nifty])</f>
        <v>-0.22550238009310086</v>
      </c>
      <c r="O550">
        <v>2807.58</v>
      </c>
      <c r="P550">
        <v>2801.3530848242499</v>
      </c>
      <c r="Q550">
        <v>2625.3957733879201</v>
      </c>
      <c r="R550">
        <v>18.409866873150101</v>
      </c>
      <c r="S550" s="1">
        <f>(Table2[[#This Row],[Close Price]]-Table2[[#This Row],[20D EMA]])/Table2[[#This Row],[20D EMA]]</f>
        <v>-4.0615049259504536E-2</v>
      </c>
      <c r="T550" s="1">
        <f>(Table2[[#This Row],[Close Price]]-Table2[[#This Row],[50D EMA]])/Table2[[#This Row],[50D EMA]]</f>
        <v>-3.8482505260850765E-2</v>
      </c>
      <c r="U550" s="1">
        <f>(Table2[[#This Row],[Close Price]]-Table2[[#This Row],[200D EMA]])/Table2[[#This Row],[200D EMA]]</f>
        <v>2.5959600949662147E-2</v>
      </c>
      <c r="V550">
        <v>0.71549824279451402</v>
      </c>
      <c r="W550">
        <v>2680.45</v>
      </c>
      <c r="X550">
        <v>2738</v>
      </c>
      <c r="Y550">
        <v>2680.45</v>
      </c>
      <c r="Z550">
        <v>2738</v>
      </c>
      <c r="AA550">
        <v>2680.45</v>
      </c>
      <c r="AB550">
        <v>2962.7</v>
      </c>
      <c r="AC550" s="1">
        <f>(Table2[[#This Row],[Close Price]]/Table2[[#This Row],[Day Low]])-1</f>
        <v>4.8872390829899359E-3</v>
      </c>
      <c r="AD550" s="1">
        <f>(Table2[[#This Row],[Day High]]/Table2[[#This Row],[Close Price]])-1</f>
        <v>1.6502385327912927E-2</v>
      </c>
      <c r="AE550" s="1">
        <f>(Table2[[#This Row],[Close Price]]/Table2[[#This Row],[Current Week Low]])-1</f>
        <v>4.8872390829899359E-3</v>
      </c>
      <c r="AF550" s="1">
        <f>(Table2[[#This Row],[Current Week High]]/Table2[[#This Row],[Close Price]])-1</f>
        <v>1.6502385327912927E-2</v>
      </c>
      <c r="AG550" s="1">
        <f>(Table2[[#This Row],[Close Price]]/Table2[[#This Row],[Current Month Low]])-1</f>
        <v>4.8872390829899359E-3</v>
      </c>
      <c r="AH550" s="1">
        <f>(Table2[[#This Row],[Current Month High]]/Table2[[#This Row],[Close Price]])-1</f>
        <v>9.9923892261142289E-2</v>
      </c>
      <c r="AI550">
        <v>12.676579235581199</v>
      </c>
      <c r="AJ550">
        <v>24.0095762068092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0.02</v>
      </c>
      <c r="AM550" t="s">
        <v>3192</v>
      </c>
      <c r="AN550">
        <v>-6.91</v>
      </c>
      <c r="AO550" t="s">
        <v>3191</v>
      </c>
      <c r="AP550">
        <v>-3.6538748541910998E-2</v>
      </c>
      <c r="AQ550">
        <f>(Table2[[#This Row],[Sharpe Ratio]]-AVERAGE(Table2[Sharpe Ratio]))/_xlfn.STDEV.P(Table2[Sharpe Ratio])</f>
        <v>-1.1819422347602269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-2.8252274095432615</v>
      </c>
      <c r="AS550">
        <f>_xlfn.RANK.AVG(Table2[[#This Row],[1Y Return vs Nifty Z-Score]],Table2[1Y Return vs Nifty Z-Score])</f>
        <v>583</v>
      </c>
      <c r="AT550">
        <f>_xlfn.RANK.AVG(Table2[[#This Row],[6M Return vs Nifty Z-Score]],Table2[6M Return vs Nifty Z-Score])</f>
        <v>294</v>
      </c>
      <c r="AU550">
        <f>_xlfn.RANK.AVG(Table2[[#This Row],[Sharpe Ratio Z-Score]],Table2[Sharpe Ratio Z-Score])</f>
        <v>639</v>
      </c>
      <c r="AV550">
        <f>(Table2[[#This Row],[Rank 1Y]]+Table2[[#This Row],[Rank 6M]]+Table2[[#This Row],[Rank Sharpe]])/3</f>
        <v>505.33333333333331</v>
      </c>
    </row>
    <row r="551" spans="1:48" x14ac:dyDescent="0.3">
      <c r="A551" t="s">
        <v>1840</v>
      </c>
      <c r="B551" t="s">
        <v>1841</v>
      </c>
      <c r="C551" t="s">
        <v>3155</v>
      </c>
      <c r="D551" t="s">
        <v>117</v>
      </c>
      <c r="E551">
        <v>4109.8649824650001</v>
      </c>
      <c r="F551">
        <v>209.11</v>
      </c>
      <c r="G551">
        <v>-32.013740542313698</v>
      </c>
      <c r="H551">
        <f>(Table2[[#This Row],[1Y Return vs Nifty]]-AVERAGE(Table2[1Y Return vs Nifty]))/_xlfn.STDEV.P(Table2[1Y Return vs Nifty])</f>
        <v>-0.99316433175984931</v>
      </c>
      <c r="I551">
        <v>-4.4292794977439397E-2</v>
      </c>
      <c r="J551">
        <f>(Table2[[#This Row],[1M Return vs Nifty]]-AVERAGE(Table2[1M Return vs Nifty]))/_xlfn.STDEV.P(Table2[1M Return vs Nifty])</f>
        <v>-0.17082560760588389</v>
      </c>
      <c r="K551">
        <v>-11.697255968520899</v>
      </c>
      <c r="L551">
        <f>(Table2[[#This Row],[6M Return vs Nifty]]-AVERAGE(Table2[6M Return vs Nifty]))/_xlfn.STDEV.P(Table2[6M Return vs Nifty])</f>
        <v>-0.58468602768265598</v>
      </c>
      <c r="M551">
        <v>-1.2665749655326399</v>
      </c>
      <c r="N551">
        <f>(Table2[[#This Row],[1W Return vs Nifty]]-AVERAGE(Table2[1W Return vs Nifty]))/_xlfn.STDEV.P(Table2[1W Return vs Nifty])</f>
        <v>-0.29238201650583956</v>
      </c>
      <c r="O551">
        <v>218.33</v>
      </c>
      <c r="P551">
        <v>221.77466831439199</v>
      </c>
      <c r="Q551">
        <v>219.75247789399901</v>
      </c>
      <c r="R551">
        <v>30.912998908240599</v>
      </c>
      <c r="S551" s="1">
        <f>(Table2[[#This Row],[Close Price]]-Table2[[#This Row],[20D EMA]])/Table2[[#This Row],[20D EMA]]</f>
        <v>-4.2229652361104743E-2</v>
      </c>
      <c r="T551" s="1">
        <f>(Table2[[#This Row],[Close Price]]-Table2[[#This Row],[50D EMA]])/Table2[[#This Row],[50D EMA]]</f>
        <v>-5.7106018512620656E-2</v>
      </c>
      <c r="U551" s="1">
        <f>(Table2[[#This Row],[Close Price]]-Table2[[#This Row],[200D EMA]])/Table2[[#This Row],[200D EMA]]</f>
        <v>-4.8429387445326391E-2</v>
      </c>
      <c r="V551">
        <v>0.37348888750114401</v>
      </c>
      <c r="W551">
        <v>208</v>
      </c>
      <c r="X551">
        <v>213.82</v>
      </c>
      <c r="Y551">
        <v>208</v>
      </c>
      <c r="Z551">
        <v>213.82</v>
      </c>
      <c r="AA551">
        <v>203.72</v>
      </c>
      <c r="AB551">
        <v>247.49</v>
      </c>
      <c r="AC551" s="1">
        <f>(Table2[[#This Row],[Close Price]]/Table2[[#This Row],[Day Low]])-1</f>
        <v>5.3365384615384759E-3</v>
      </c>
      <c r="AD551" s="1">
        <f>(Table2[[#This Row],[Day High]]/Table2[[#This Row],[Close Price]])-1</f>
        <v>2.2524030414614149E-2</v>
      </c>
      <c r="AE551" s="1">
        <f>(Table2[[#This Row],[Close Price]]/Table2[[#This Row],[Current Week Low]])-1</f>
        <v>5.3365384615384759E-3</v>
      </c>
      <c r="AF551" s="1">
        <f>(Table2[[#This Row],[Current Week High]]/Table2[[#This Row],[Close Price]])-1</f>
        <v>2.2524030414614149E-2</v>
      </c>
      <c r="AG551" s="1">
        <f>(Table2[[#This Row],[Close Price]]/Table2[[#This Row],[Current Month Low]])-1</f>
        <v>2.6457883369330526E-2</v>
      </c>
      <c r="AH551" s="1">
        <f>(Table2[[#This Row],[Current Month High]]/Table2[[#This Row],[Close Price]])-1</f>
        <v>0.18353976376070014</v>
      </c>
      <c r="AI551">
        <v>32.944383338912502</v>
      </c>
      <c r="AJ551">
        <v>25.290593169562602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-0.02</v>
      </c>
      <c r="AM551" t="s">
        <v>3191</v>
      </c>
      <c r="AN551">
        <v>-12.43</v>
      </c>
      <c r="AO551" t="s">
        <v>3191</v>
      </c>
      <c r="AP551">
        <v>5.9772288140462003E-2</v>
      </c>
      <c r="AQ551">
        <f>(Table2[[#This Row],[Sharpe Ratio]]-AVERAGE(Table2[Sharpe Ratio]))/_xlfn.STDEV.P(Table2[Sharpe Ratio])</f>
        <v>-5.8896459052806917E-2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653</v>
      </c>
      <c r="AT551">
        <f>_xlfn.RANK.AVG(Table2[[#This Row],[6M Return vs Nifty Z-Score]],Table2[6M Return vs Nifty Z-Score])</f>
        <v>517</v>
      </c>
      <c r="AU551">
        <f>_xlfn.RANK.AVG(Table2[[#This Row],[Sharpe Ratio Z-Score]],Table2[Sharpe Ratio Z-Score])</f>
        <v>346</v>
      </c>
      <c r="AV551">
        <f>(Table2[[#This Row],[Rank 1Y]]+Table2[[#This Row],[Rank 6M]]+Table2[[#This Row],[Rank Sharpe]])/3</f>
        <v>505.33333333333331</v>
      </c>
    </row>
    <row r="552" spans="1:48" x14ac:dyDescent="0.3">
      <c r="A552" t="s">
        <v>1854</v>
      </c>
      <c r="B552" t="s">
        <v>1855</v>
      </c>
      <c r="C552" t="s">
        <v>3155</v>
      </c>
      <c r="D552" t="s">
        <v>1856</v>
      </c>
      <c r="E552">
        <v>4054.213579108</v>
      </c>
      <c r="F552">
        <v>59.99</v>
      </c>
      <c r="G552">
        <v>-23.5522062819722</v>
      </c>
      <c r="H552">
        <f>(Table2[[#This Row],[1Y Return vs Nifty]]-AVERAGE(Table2[1Y Return vs Nifty]))/_xlfn.STDEV.P(Table2[1Y Return vs Nifty])</f>
        <v>-0.85341469033709949</v>
      </c>
      <c r="I552">
        <v>-2.89139134179513</v>
      </c>
      <c r="J552">
        <f>(Table2[[#This Row],[1M Return vs Nifty]]-AVERAGE(Table2[1M Return vs Nifty]))/_xlfn.STDEV.P(Table2[1M Return vs Nifty])</f>
        <v>-0.49531317986714513</v>
      </c>
      <c r="K552">
        <v>-8.6406981608648792</v>
      </c>
      <c r="L552">
        <f>(Table2[[#This Row],[6M Return vs Nifty]]-AVERAGE(Table2[6M Return vs Nifty]))/_xlfn.STDEV.P(Table2[6M Return vs Nifty])</f>
        <v>-0.4837721277187963</v>
      </c>
      <c r="M552">
        <v>-0.95037321821561505</v>
      </c>
      <c r="N552">
        <f>(Table2[[#This Row],[1W Return vs Nifty]]-AVERAGE(Table2[1W Return vs Nifty]))/_xlfn.STDEV.P(Table2[1W Return vs Nifty])</f>
        <v>-0.23181808552824185</v>
      </c>
      <c r="O552">
        <v>63.63</v>
      </c>
      <c r="P552">
        <v>66.117911775330001</v>
      </c>
      <c r="Q552">
        <v>64.698592621762302</v>
      </c>
      <c r="R552">
        <v>25.883755044181498</v>
      </c>
      <c r="S552" s="1">
        <f>(Table2[[#This Row],[Close Price]]-Table2[[#This Row],[20D EMA]])/Table2[[#This Row],[20D EMA]]</f>
        <v>-5.7205720572057216E-2</v>
      </c>
      <c r="T552" s="1">
        <f>(Table2[[#This Row],[Close Price]]-Table2[[#This Row],[50D EMA]])/Table2[[#This Row],[50D EMA]]</f>
        <v>-9.2681568591469837E-2</v>
      </c>
      <c r="U552" s="1">
        <f>(Table2[[#This Row],[Close Price]]-Table2[[#This Row],[200D EMA]])/Table2[[#This Row],[200D EMA]]</f>
        <v>-7.2777357759378783E-2</v>
      </c>
      <c r="V552">
        <v>0.54669378817401604</v>
      </c>
      <c r="W552">
        <v>59.76</v>
      </c>
      <c r="X552">
        <v>62.54</v>
      </c>
      <c r="Y552">
        <v>59.76</v>
      </c>
      <c r="Z552">
        <v>62.54</v>
      </c>
      <c r="AA552">
        <v>59.76</v>
      </c>
      <c r="AB552">
        <v>66.64</v>
      </c>
      <c r="AC552" s="1">
        <f>(Table2[[#This Row],[Close Price]]/Table2[[#This Row],[Day Low]])-1</f>
        <v>3.8487282463186556E-3</v>
      </c>
      <c r="AD552" s="1">
        <f>(Table2[[#This Row],[Day High]]/Table2[[#This Row],[Close Price]])-1</f>
        <v>4.250708451408558E-2</v>
      </c>
      <c r="AE552" s="1">
        <f>(Table2[[#This Row],[Close Price]]/Table2[[#This Row],[Current Week Low]])-1</f>
        <v>3.8487282463186556E-3</v>
      </c>
      <c r="AF552" s="1">
        <f>(Table2[[#This Row],[Current Week High]]/Table2[[#This Row],[Close Price]])-1</f>
        <v>4.250708451408558E-2</v>
      </c>
      <c r="AG552" s="1">
        <f>(Table2[[#This Row],[Close Price]]/Table2[[#This Row],[Current Month Low]])-1</f>
        <v>3.8487282463186556E-3</v>
      </c>
      <c r="AH552" s="1">
        <f>(Table2[[#This Row],[Current Month High]]/Table2[[#This Row],[Close Price]])-1</f>
        <v>0.11085180863477251</v>
      </c>
      <c r="AI552">
        <v>40.340056676112603</v>
      </c>
      <c r="AJ552">
        <v>37.591743119265999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-0.15</v>
      </c>
      <c r="AM552" t="s">
        <v>3191</v>
      </c>
      <c r="AN552">
        <v>-6.24</v>
      </c>
      <c r="AO552" t="s">
        <v>3191</v>
      </c>
      <c r="AP552">
        <v>3.7928262731999E-2</v>
      </c>
      <c r="AQ552">
        <f>(Table2[[#This Row],[Sharpe Ratio]]-AVERAGE(Table2[Sharpe Ratio]))/_xlfn.STDEV.P(Table2[Sharpe Ratio])</f>
        <v>-0.31361119689042571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611</v>
      </c>
      <c r="AT552">
        <f>_xlfn.RANK.AVG(Table2[[#This Row],[6M Return vs Nifty Z-Score]],Table2[6M Return vs Nifty Z-Score])</f>
        <v>486</v>
      </c>
      <c r="AU552">
        <f>_xlfn.RANK.AVG(Table2[[#This Row],[Sharpe Ratio Z-Score]],Table2[Sharpe Ratio Z-Score])</f>
        <v>419</v>
      </c>
      <c r="AV552">
        <f>(Table2[[#This Row],[Rank 1Y]]+Table2[[#This Row],[Rank 6M]]+Table2[[#This Row],[Rank Sharpe]])/3</f>
        <v>505.33333333333331</v>
      </c>
    </row>
    <row r="553" spans="1:48" x14ac:dyDescent="0.3">
      <c r="A553" t="s">
        <v>58</v>
      </c>
      <c r="B553" t="s">
        <v>59</v>
      </c>
      <c r="C553" t="s">
        <v>3152</v>
      </c>
      <c r="D553" t="s">
        <v>60</v>
      </c>
      <c r="E553">
        <v>382813.43007666001</v>
      </c>
      <c r="F553">
        <v>12175.9</v>
      </c>
      <c r="G553">
        <v>-11.433759166747601</v>
      </c>
      <c r="H553">
        <f>(Table2[[#This Row],[1Y Return vs Nifty]]-AVERAGE(Table2[1Y Return vs Nifty]))/_xlfn.STDEV.P(Table2[1Y Return vs Nifty])</f>
        <v>-0.65326793363238267</v>
      </c>
      <c r="I553">
        <v>-0.39198912704977001</v>
      </c>
      <c r="J553">
        <f>(Table2[[#This Row],[1M Return vs Nifty]]-AVERAGE(Table2[1M Return vs Nifty]))/_xlfn.STDEV.P(Table2[1M Return vs Nifty])</f>
        <v>-0.21045301664109362</v>
      </c>
      <c r="K553">
        <v>-16.661611347065499</v>
      </c>
      <c r="L553">
        <f>(Table2[[#This Row],[6M Return vs Nifty]]-AVERAGE(Table2[6M Return vs Nifty]))/_xlfn.STDEV.P(Table2[6M Return vs Nifty])</f>
        <v>-0.74858689054239658</v>
      </c>
      <c r="M553">
        <v>-3.87759097087369</v>
      </c>
      <c r="N553">
        <f>(Table2[[#This Row],[1W Return vs Nifty]]-AVERAGE(Table2[1W Return vs Nifty]))/_xlfn.STDEV.P(Table2[1W Return vs Nifty])</f>
        <v>-0.79248486056233747</v>
      </c>
      <c r="O553">
        <v>12516.06</v>
      </c>
      <c r="P553">
        <v>12517.8909269175</v>
      </c>
      <c r="Q553">
        <v>11989.059372522301</v>
      </c>
      <c r="R553">
        <v>32.887867094417203</v>
      </c>
      <c r="S553" s="1">
        <f>(Table2[[#This Row],[Close Price]]-Table2[[#This Row],[20D EMA]])/Table2[[#This Row],[20D EMA]]</f>
        <v>-2.7177881857389615E-2</v>
      </c>
      <c r="T553" s="1">
        <f>(Table2[[#This Row],[Close Price]]-Table2[[#This Row],[50D EMA]])/Table2[[#This Row],[50D EMA]]</f>
        <v>-2.7320171498068396E-2</v>
      </c>
      <c r="U553" s="1">
        <f>(Table2[[#This Row],[Close Price]]-Table2[[#This Row],[200D EMA]])/Table2[[#This Row],[200D EMA]]</f>
        <v>1.5584260755761923E-2</v>
      </c>
      <c r="V553">
        <v>0.87105847805884395</v>
      </c>
      <c r="W553">
        <v>11944.55</v>
      </c>
      <c r="X553">
        <v>12250</v>
      </c>
      <c r="Y553">
        <v>11944.55</v>
      </c>
      <c r="Z553">
        <v>12250</v>
      </c>
      <c r="AA553">
        <v>11844.45</v>
      </c>
      <c r="AB553">
        <v>13300.45</v>
      </c>
      <c r="AC553" s="1">
        <f>(Table2[[#This Row],[Close Price]]/Table2[[#This Row],[Day Low]])-1</f>
        <v>1.9368666044346616E-2</v>
      </c>
      <c r="AD553" s="1">
        <f>(Table2[[#This Row],[Day High]]/Table2[[#This Row],[Close Price]])-1</f>
        <v>6.0857924260220297E-3</v>
      </c>
      <c r="AE553" s="1">
        <f>(Table2[[#This Row],[Close Price]]/Table2[[#This Row],[Current Week Low]])-1</f>
        <v>1.9368666044346616E-2</v>
      </c>
      <c r="AF553" s="1">
        <f>(Table2[[#This Row],[Current Week High]]/Table2[[#This Row],[Close Price]])-1</f>
        <v>6.0857924260220297E-3</v>
      </c>
      <c r="AG553" s="1">
        <f>(Table2[[#This Row],[Close Price]]/Table2[[#This Row],[Current Month Low]])-1</f>
        <v>2.7983570364178867E-2</v>
      </c>
      <c r="AH553" s="1">
        <f>(Table2[[#This Row],[Current Month High]]/Table2[[#This Row],[Close Price]])-1</f>
        <v>9.2358675744708796E-2</v>
      </c>
      <c r="AI553">
        <v>12.3530909419427</v>
      </c>
      <c r="AJ553">
        <v>25.039408892289199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-0.04</v>
      </c>
      <c r="AM553" t="s">
        <v>3191</v>
      </c>
      <c r="AN553">
        <v>-3.73</v>
      </c>
      <c r="AO553" t="s">
        <v>3191</v>
      </c>
      <c r="AP553">
        <v>4.7783026533744999E-2</v>
      </c>
      <c r="AQ553">
        <f>(Table2[[#This Row],[Sharpe Ratio]]-AVERAGE(Table2[Sharpe Ratio]))/_xlfn.STDEV.P(Table2[Sharpe Ratio])</f>
        <v>-0.19869860494476344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543</v>
      </c>
      <c r="AT553">
        <f>_xlfn.RANK.AVG(Table2[[#This Row],[6M Return vs Nifty Z-Score]],Table2[6M Return vs Nifty Z-Score])</f>
        <v>579</v>
      </c>
      <c r="AU553">
        <f>_xlfn.RANK.AVG(Table2[[#This Row],[Sharpe Ratio Z-Score]],Table2[Sharpe Ratio Z-Score])</f>
        <v>396</v>
      </c>
      <c r="AV553">
        <f>(Table2[[#This Row],[Rank 1Y]]+Table2[[#This Row],[Rank 6M]]+Table2[[#This Row],[Rank Sharpe]])/3</f>
        <v>506</v>
      </c>
    </row>
    <row r="554" spans="1:48" x14ac:dyDescent="0.3">
      <c r="A554" t="s">
        <v>792</v>
      </c>
      <c r="B554" t="s">
        <v>793</v>
      </c>
      <c r="C554" t="s">
        <v>3160</v>
      </c>
      <c r="D554" t="s">
        <v>429</v>
      </c>
      <c r="E554">
        <v>20179.033596959998</v>
      </c>
      <c r="F554">
        <v>1946.55</v>
      </c>
      <c r="G554">
        <v>-17.405454378049001</v>
      </c>
      <c r="H554">
        <f>(Table2[[#This Row],[1Y Return vs Nifty]]-AVERAGE(Table2[1Y Return vs Nifty]))/_xlfn.STDEV.P(Table2[1Y Return vs Nifty])</f>
        <v>-0.75189570476565737</v>
      </c>
      <c r="I554">
        <v>1.7328452657428299</v>
      </c>
      <c r="J554">
        <f>(Table2[[#This Row],[1M Return vs Nifty]]-AVERAGE(Table2[1M Return vs Nifty]))/_xlfn.STDEV.P(Table2[1M Return vs Nifty])</f>
        <v>3.1717158446509949E-2</v>
      </c>
      <c r="K554">
        <v>6.8273193103373204</v>
      </c>
      <c r="L554">
        <f>(Table2[[#This Row],[6M Return vs Nifty]]-AVERAGE(Table2[6M Return vs Nifty]))/_xlfn.STDEV.P(Table2[6M Return vs Nifty])</f>
        <v>2.6912788436991547E-2</v>
      </c>
      <c r="M554">
        <v>-1.2147067136115499</v>
      </c>
      <c r="N554">
        <f>(Table2[[#This Row],[1W Return vs Nifty]]-AVERAGE(Table2[1W Return vs Nifty]))/_xlfn.STDEV.P(Table2[1W Return vs Nifty])</f>
        <v>-0.28244739325997864</v>
      </c>
      <c r="O554">
        <v>1980.84</v>
      </c>
      <c r="P554">
        <v>1980.1676608507801</v>
      </c>
      <c r="Q554">
        <v>1875.5588267693199</v>
      </c>
      <c r="R554">
        <v>41.591649336720899</v>
      </c>
      <c r="S554" s="1">
        <f>(Table2[[#This Row],[Close Price]]-Table2[[#This Row],[20D EMA]])/Table2[[#This Row],[20D EMA]]</f>
        <v>-1.7310837826376671E-2</v>
      </c>
      <c r="T554" s="1">
        <f>(Table2[[#This Row],[Close Price]]-Table2[[#This Row],[50D EMA]])/Table2[[#This Row],[50D EMA]]</f>
        <v>-1.6977179011365265E-2</v>
      </c>
      <c r="U554" s="1">
        <f>(Table2[[#This Row],[Close Price]]-Table2[[#This Row],[200D EMA]])/Table2[[#This Row],[200D EMA]]</f>
        <v>3.7850678004572889E-2</v>
      </c>
      <c r="V554">
        <v>0.86251672774267996</v>
      </c>
      <c r="W554">
        <v>1923.55</v>
      </c>
      <c r="X554">
        <v>1993.95</v>
      </c>
      <c r="Y554">
        <v>1923.55</v>
      </c>
      <c r="Z554">
        <v>1993.95</v>
      </c>
      <c r="AA554">
        <v>1922</v>
      </c>
      <c r="AB554">
        <v>2134.9499999999998</v>
      </c>
      <c r="AC554" s="1">
        <f>(Table2[[#This Row],[Close Price]]/Table2[[#This Row],[Day Low]])-1</f>
        <v>1.1957058563593304E-2</v>
      </c>
      <c r="AD554" s="1">
        <f>(Table2[[#This Row],[Day High]]/Table2[[#This Row],[Close Price]])-1</f>
        <v>2.4350774447098766E-2</v>
      </c>
      <c r="AE554" s="1">
        <f>(Table2[[#This Row],[Close Price]]/Table2[[#This Row],[Current Week Low]])-1</f>
        <v>1.1957058563593304E-2</v>
      </c>
      <c r="AF554" s="1">
        <f>(Table2[[#This Row],[Current Week High]]/Table2[[#This Row],[Close Price]])-1</f>
        <v>2.4350774447098766E-2</v>
      </c>
      <c r="AG554" s="1">
        <f>(Table2[[#This Row],[Close Price]]/Table2[[#This Row],[Current Month Low]])-1</f>
        <v>1.2773152965660728E-2</v>
      </c>
      <c r="AH554" s="1">
        <f>(Table2[[#This Row],[Current Month High]]/Table2[[#This Row],[Close Price]])-1</f>
        <v>9.6786622485936613E-2</v>
      </c>
      <c r="AI554">
        <v>19.698954560632899</v>
      </c>
      <c r="AJ554">
        <v>33.124743537135799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3191</v>
      </c>
      <c r="AN554">
        <v>-6.27</v>
      </c>
      <c r="AO554" t="s">
        <v>3191</v>
      </c>
      <c r="AP554">
        <v>-3.8226262260969E-2</v>
      </c>
      <c r="AQ554">
        <f>(Table2[[#This Row],[Sharpe Ratio]]-AVERAGE(Table2[Sharpe Ratio]))/_xlfn.STDEV.P(Table2[Sharpe Ratio])</f>
        <v>-1.2016196800346093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-2.1773328311767437</v>
      </c>
      <c r="AS554">
        <f>_xlfn.RANK.AVG(Table2[[#This Row],[1Y Return vs Nifty Z-Score]],Table2[1Y Return vs Nifty Z-Score])</f>
        <v>575</v>
      </c>
      <c r="AT554">
        <f>_xlfn.RANK.AVG(Table2[[#This Row],[6M Return vs Nifty Z-Score]],Table2[6M Return vs Nifty Z-Score])</f>
        <v>308</v>
      </c>
      <c r="AU554">
        <f>_xlfn.RANK.AVG(Table2[[#This Row],[Sharpe Ratio Z-Score]],Table2[Sharpe Ratio Z-Score])</f>
        <v>642</v>
      </c>
      <c r="AV554">
        <f>(Table2[[#This Row],[Rank 1Y]]+Table2[[#This Row],[Rank 6M]]+Table2[[#This Row],[Rank Sharpe]])/3</f>
        <v>508.33333333333331</v>
      </c>
    </row>
    <row r="555" spans="1:48" x14ac:dyDescent="0.3">
      <c r="A555" t="s">
        <v>367</v>
      </c>
      <c r="B555" t="s">
        <v>368</v>
      </c>
      <c r="C555" t="s">
        <v>3146</v>
      </c>
      <c r="D555" t="s">
        <v>24</v>
      </c>
      <c r="E555">
        <v>65894.336079014</v>
      </c>
      <c r="F555">
        <v>21.02</v>
      </c>
      <c r="G555">
        <v>1.75747280133342</v>
      </c>
      <c r="H555">
        <f>(Table2[[#This Row],[1Y Return vs Nifty]]-AVERAGE(Table2[1Y Return vs Nifty]))/_xlfn.STDEV.P(Table2[1Y Return vs Nifty])</f>
        <v>-0.43540319648845521</v>
      </c>
      <c r="I555">
        <v>-4.7857779469255499</v>
      </c>
      <c r="J555">
        <f>(Table2[[#This Row],[1M Return vs Nifty]]-AVERAGE(Table2[1M Return vs Nifty]))/_xlfn.STDEV.P(Table2[1M Return vs Nifty])</f>
        <v>-0.71121891699384254</v>
      </c>
      <c r="K555">
        <v>-28.481011796359201</v>
      </c>
      <c r="L555">
        <f>(Table2[[#This Row],[6M Return vs Nifty]]-AVERAGE(Table2[6M Return vs Nifty]))/_xlfn.STDEV.P(Table2[6M Return vs Nifty])</f>
        <v>-1.138810753341674</v>
      </c>
      <c r="M555">
        <v>-0.160280803296905</v>
      </c>
      <c r="N555">
        <f>(Table2[[#This Row],[1W Return vs Nifty]]-AVERAGE(Table2[1W Return vs Nifty]))/_xlfn.STDEV.P(Table2[1W Return vs Nifty])</f>
        <v>-8.0487161872451404E-2</v>
      </c>
      <c r="O555">
        <v>21.75</v>
      </c>
      <c r="P555">
        <v>22.672485236463501</v>
      </c>
      <c r="Q555">
        <v>22.9008758547767</v>
      </c>
      <c r="R555">
        <v>29.670953330782801</v>
      </c>
      <c r="S555" s="1">
        <f>(Table2[[#This Row],[Close Price]]-Table2[[#This Row],[20D EMA]])/Table2[[#This Row],[20D EMA]]</f>
        <v>-3.3563218390804617E-2</v>
      </c>
      <c r="T555" s="1">
        <f>(Table2[[#This Row],[Close Price]]-Table2[[#This Row],[50D EMA]])/Table2[[#This Row],[50D EMA]]</f>
        <v>-7.2885050722443848E-2</v>
      </c>
      <c r="U555" s="1">
        <f>(Table2[[#This Row],[Close Price]]-Table2[[#This Row],[200D EMA]])/Table2[[#This Row],[200D EMA]]</f>
        <v>-8.2131175536868592E-2</v>
      </c>
      <c r="V555">
        <v>0.56269328473166602</v>
      </c>
      <c r="W555">
        <v>20.84</v>
      </c>
      <c r="X555">
        <v>21.52</v>
      </c>
      <c r="Y555">
        <v>20.84</v>
      </c>
      <c r="Z555">
        <v>21.52</v>
      </c>
      <c r="AA555">
        <v>20.57</v>
      </c>
      <c r="AB555">
        <v>22.58</v>
      </c>
      <c r="AC555" s="1">
        <f>(Table2[[#This Row],[Close Price]]/Table2[[#This Row],[Day Low]])-1</f>
        <v>8.6372360844528817E-3</v>
      </c>
      <c r="AD555" s="1">
        <f>(Table2[[#This Row],[Day High]]/Table2[[#This Row],[Close Price]])-1</f>
        <v>2.3786869647954401E-2</v>
      </c>
      <c r="AE555" s="1">
        <f>(Table2[[#This Row],[Close Price]]/Table2[[#This Row],[Current Week Low]])-1</f>
        <v>8.6372360844528817E-3</v>
      </c>
      <c r="AF555" s="1">
        <f>(Table2[[#This Row],[Current Week High]]/Table2[[#This Row],[Close Price]])-1</f>
        <v>2.3786869647954401E-2</v>
      </c>
      <c r="AG555" s="1">
        <f>(Table2[[#This Row],[Close Price]]/Table2[[#This Row],[Current Month Low]])-1</f>
        <v>2.1876519202722378E-2</v>
      </c>
      <c r="AH555" s="1">
        <f>(Table2[[#This Row],[Current Month High]]/Table2[[#This Row],[Close Price]])-1</f>
        <v>7.4215033301617384E-2</v>
      </c>
      <c r="AI555">
        <v>56.279733587059901</v>
      </c>
      <c r="AJ555">
        <v>33.885350318471303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-0.21</v>
      </c>
      <c r="AM555" t="s">
        <v>3191</v>
      </c>
      <c r="AN555">
        <v>-3.84</v>
      </c>
      <c r="AO555" t="s">
        <v>3191</v>
      </c>
      <c r="AP555">
        <v>4.8408312618441002E-2</v>
      </c>
      <c r="AQ555">
        <f>(Table2[[#This Row],[Sharpe Ratio]]-AVERAGE(Table2[Sharpe Ratio]))/_xlfn.STDEV.P(Table2[Sharpe Ratio])</f>
        <v>-0.19140738557659936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453</v>
      </c>
      <c r="AT555">
        <f>_xlfn.RANK.AVG(Table2[[#This Row],[6M Return vs Nifty Z-Score]],Table2[6M Return vs Nifty Z-Score])</f>
        <v>683</v>
      </c>
      <c r="AU555">
        <f>_xlfn.RANK.AVG(Table2[[#This Row],[Sharpe Ratio Z-Score]],Table2[Sharpe Ratio Z-Score])</f>
        <v>391</v>
      </c>
      <c r="AV555">
        <f>(Table2[[#This Row],[Rank 1Y]]+Table2[[#This Row],[Rank 6M]]+Table2[[#This Row],[Rank Sharpe]])/3</f>
        <v>509</v>
      </c>
    </row>
    <row r="556" spans="1:48" x14ac:dyDescent="0.3">
      <c r="A556" t="s">
        <v>1019</v>
      </c>
      <c r="B556" t="s">
        <v>1020</v>
      </c>
      <c r="C556" t="s">
        <v>3158</v>
      </c>
      <c r="D556" t="s">
        <v>520</v>
      </c>
      <c r="E556">
        <v>13661.059280199999</v>
      </c>
      <c r="F556">
        <v>878.95</v>
      </c>
      <c r="G556">
        <v>-31.427864958128701</v>
      </c>
      <c r="H556">
        <f>(Table2[[#This Row],[1Y Return vs Nifty]]-AVERAGE(Table2[1Y Return vs Nifty]))/_xlfn.STDEV.P(Table2[1Y Return vs Nifty])</f>
        <v>-0.98348808389639242</v>
      </c>
      <c r="I556">
        <v>3.0144143325640802</v>
      </c>
      <c r="J556">
        <f>(Table2[[#This Row],[1M Return vs Nifty]]-AVERAGE(Table2[1M Return vs Nifty]))/_xlfn.STDEV.P(Table2[1M Return vs Nifty])</f>
        <v>0.17777927338200186</v>
      </c>
      <c r="K556">
        <v>-4.2518021813802198</v>
      </c>
      <c r="L556">
        <f>(Table2[[#This Row],[6M Return vs Nifty]]-AVERAGE(Table2[6M Return vs Nifty]))/_xlfn.STDEV.P(Table2[6M Return vs Nifty])</f>
        <v>-0.33887036642505264</v>
      </c>
      <c r="M556">
        <v>-3.24305142451113E-2</v>
      </c>
      <c r="N556">
        <f>(Table2[[#This Row],[1W Return vs Nifty]]-AVERAGE(Table2[1W Return vs Nifty]))/_xlfn.STDEV.P(Table2[1W Return vs Nifty])</f>
        <v>-5.599926404361532E-2</v>
      </c>
      <c r="O556">
        <v>877.23</v>
      </c>
      <c r="P556">
        <v>861.86238445398999</v>
      </c>
      <c r="Q556">
        <v>838.10430782651997</v>
      </c>
      <c r="R556">
        <v>49.910206662291202</v>
      </c>
      <c r="S556" s="1">
        <f>(Table2[[#This Row],[Close Price]]-Table2[[#This Row],[20D EMA]])/Table2[[#This Row],[20D EMA]]</f>
        <v>1.9607172577317546E-3</v>
      </c>
      <c r="T556" s="1">
        <f>(Table2[[#This Row],[Close Price]]-Table2[[#This Row],[50D EMA]])/Table2[[#This Row],[50D EMA]]</f>
        <v>1.9826385110002755E-2</v>
      </c>
      <c r="U556" s="1">
        <f>(Table2[[#This Row],[Close Price]]-Table2[[#This Row],[200D EMA]])/Table2[[#This Row],[200D EMA]]</f>
        <v>4.8735809841386431E-2</v>
      </c>
      <c r="V556">
        <v>0.49262902619299198</v>
      </c>
      <c r="W556">
        <v>866.05</v>
      </c>
      <c r="X556">
        <v>898</v>
      </c>
      <c r="Y556">
        <v>866.05</v>
      </c>
      <c r="Z556">
        <v>898</v>
      </c>
      <c r="AA556">
        <v>856.95</v>
      </c>
      <c r="AB556">
        <v>944.35</v>
      </c>
      <c r="AC556" s="1">
        <f>(Table2[[#This Row],[Close Price]]/Table2[[#This Row],[Day Low]])-1</f>
        <v>1.4895213902199833E-2</v>
      </c>
      <c r="AD556" s="1">
        <f>(Table2[[#This Row],[Day High]]/Table2[[#This Row],[Close Price]])-1</f>
        <v>2.1673587803629379E-2</v>
      </c>
      <c r="AE556" s="1">
        <f>(Table2[[#This Row],[Close Price]]/Table2[[#This Row],[Current Week Low]])-1</f>
        <v>1.4895213902199833E-2</v>
      </c>
      <c r="AF556" s="1">
        <f>(Table2[[#This Row],[Current Week High]]/Table2[[#This Row],[Close Price]])-1</f>
        <v>2.1673587803629379E-2</v>
      </c>
      <c r="AG556" s="1">
        <f>(Table2[[#This Row],[Close Price]]/Table2[[#This Row],[Current Month Low]])-1</f>
        <v>2.5672442966334197E-2</v>
      </c>
      <c r="AH556" s="1">
        <f>(Table2[[#This Row],[Current Month High]]/Table2[[#This Row],[Close Price]])-1</f>
        <v>7.4406962853404535E-2</v>
      </c>
      <c r="AI556">
        <v>8.8799135331930099</v>
      </c>
      <c r="AJ556">
        <v>23.979124056703501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0.06</v>
      </c>
      <c r="AM556" t="s">
        <v>3192</v>
      </c>
      <c r="AN556">
        <v>-0.41</v>
      </c>
      <c r="AO556" t="s">
        <v>3191</v>
      </c>
      <c r="AP556">
        <v>3.0417884799243001E-2</v>
      </c>
      <c r="AQ556">
        <f>(Table2[[#This Row],[Sharpe Ratio]]-AVERAGE(Table2[Sharpe Ratio]))/_xlfn.STDEV.P(Table2[Sharpe Ratio])</f>
        <v>-0.40118681129445538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-1.6017652522775139</v>
      </c>
      <c r="AS556">
        <f>_xlfn.RANK.AVG(Table2[[#This Row],[1Y Return vs Nifty Z-Score]],Table2[1Y Return vs Nifty Z-Score])</f>
        <v>651</v>
      </c>
      <c r="AT556">
        <f>_xlfn.RANK.AVG(Table2[[#This Row],[6M Return vs Nifty Z-Score]],Table2[6M Return vs Nifty Z-Score])</f>
        <v>435</v>
      </c>
      <c r="AU556">
        <f>_xlfn.RANK.AVG(Table2[[#This Row],[Sharpe Ratio Z-Score]],Table2[Sharpe Ratio Z-Score])</f>
        <v>443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1909</v>
      </c>
      <c r="B557" t="s">
        <v>1910</v>
      </c>
      <c r="C557" t="s">
        <v>3155</v>
      </c>
      <c r="D557" t="s">
        <v>138</v>
      </c>
      <c r="E557">
        <v>3731.4387434999999</v>
      </c>
      <c r="F557">
        <v>565.5</v>
      </c>
      <c r="G557">
        <v>-14.32386576925</v>
      </c>
      <c r="H557">
        <f>(Table2[[#This Row],[1Y Return vs Nifty]]-AVERAGE(Table2[1Y Return vs Nifty]))/_xlfn.STDEV.P(Table2[1Y Return vs Nifty])</f>
        <v>-0.70100057276689964</v>
      </c>
      <c r="I557">
        <v>4.9768919775178899</v>
      </c>
      <c r="J557">
        <f>(Table2[[#This Row],[1M Return vs Nifty]]-AVERAGE(Table2[1M Return vs Nifty]))/_xlfn.STDEV.P(Table2[1M Return vs Nifty])</f>
        <v>0.40144543602320515</v>
      </c>
      <c r="K557">
        <v>-3.3732726730760798</v>
      </c>
      <c r="L557">
        <f>(Table2[[#This Row],[6M Return vs Nifty]]-AVERAGE(Table2[6M Return vs Nifty]))/_xlfn.STDEV.P(Table2[6M Return vs Nifty])</f>
        <v>-0.30986524219863065</v>
      </c>
      <c r="M557">
        <v>-4.80162721075141</v>
      </c>
      <c r="N557">
        <f>(Table2[[#This Row],[1W Return vs Nifty]]-AVERAGE(Table2[1W Return vs Nifty]))/_xlfn.STDEV.P(Table2[1W Return vs Nifty])</f>
        <v>-0.96947081186590234</v>
      </c>
      <c r="O557">
        <v>584.01</v>
      </c>
      <c r="P557">
        <v>561.38118407656498</v>
      </c>
      <c r="Q557">
        <v>529.14522025609494</v>
      </c>
      <c r="R557">
        <v>40.044604446642701</v>
      </c>
      <c r="S557" s="1">
        <f>(Table2[[#This Row],[Close Price]]-Table2[[#This Row],[20D EMA]])/Table2[[#This Row],[20D EMA]]</f>
        <v>-3.1694662762623914E-2</v>
      </c>
      <c r="T557" s="1">
        <f>(Table2[[#This Row],[Close Price]]-Table2[[#This Row],[50D EMA]])/Table2[[#This Row],[50D EMA]]</f>
        <v>7.3369326230807025E-3</v>
      </c>
      <c r="U557" s="1">
        <f>(Table2[[#This Row],[Close Price]]-Table2[[#This Row],[200D EMA]])/Table2[[#This Row],[200D EMA]]</f>
        <v>6.870473048270212E-2</v>
      </c>
      <c r="V557">
        <v>1.14716646901226</v>
      </c>
      <c r="W557">
        <v>562.20000000000005</v>
      </c>
      <c r="X557">
        <v>593.25</v>
      </c>
      <c r="Y557">
        <v>562.20000000000005</v>
      </c>
      <c r="Z557">
        <v>593.25</v>
      </c>
      <c r="AA557">
        <v>527.45000000000005</v>
      </c>
      <c r="AB557">
        <v>659</v>
      </c>
      <c r="AC557" s="1">
        <f>(Table2[[#This Row],[Close Price]]/Table2[[#This Row],[Day Low]])-1</f>
        <v>5.869797225186657E-3</v>
      </c>
      <c r="AD557" s="1">
        <f>(Table2[[#This Row],[Day High]]/Table2[[#This Row],[Close Price]])-1</f>
        <v>4.9071618037135334E-2</v>
      </c>
      <c r="AE557" s="1">
        <f>(Table2[[#This Row],[Close Price]]/Table2[[#This Row],[Current Week Low]])-1</f>
        <v>5.869797225186657E-3</v>
      </c>
      <c r="AF557" s="1">
        <f>(Table2[[#This Row],[Current Week High]]/Table2[[#This Row],[Close Price]])-1</f>
        <v>4.9071618037135334E-2</v>
      </c>
      <c r="AG557" s="1">
        <f>(Table2[[#This Row],[Close Price]]/Table2[[#This Row],[Current Month Low]])-1</f>
        <v>7.2139539292823907E-2</v>
      </c>
      <c r="AH557" s="1">
        <f>(Table2[[#This Row],[Current Month High]]/Table2[[#This Row],[Close Price]])-1</f>
        <v>0.16534040671971706</v>
      </c>
      <c r="AI557">
        <v>17.948717948717899</v>
      </c>
      <c r="AJ557">
        <v>33.058823529411697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7.0000000000000007E-2</v>
      </c>
      <c r="AM557" t="s">
        <v>3192</v>
      </c>
      <c r="AN557">
        <v>0.97</v>
      </c>
      <c r="AO557" t="s">
        <v>3192</v>
      </c>
      <c r="AQ557">
        <f>(Table2[[#This Row],[Sharpe Ratio]]-AVERAGE(Table2[Sharpe Ratio]))/_xlfn.STDEV.P(Table2[Sharpe Ratio])</f>
        <v>-0.75587800979545683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-2.3347692006036844</v>
      </c>
      <c r="AS557">
        <f>_xlfn.RANK.AVG(Table2[[#This Row],[1Y Return vs Nifty Z-Score]],Table2[1Y Return vs Nifty Z-Score])</f>
        <v>560</v>
      </c>
      <c r="AT557">
        <f>_xlfn.RANK.AVG(Table2[[#This Row],[6M Return vs Nifty Z-Score]],Table2[6M Return vs Nifty Z-Score])</f>
        <v>428</v>
      </c>
      <c r="AU557">
        <f>_xlfn.RANK.AVG(Table2[[#This Row],[Sharpe Ratio Z-Score]],Table2[Sharpe Ratio Z-Score])</f>
        <v>544.5</v>
      </c>
      <c r="AV557">
        <f>(Table2[[#This Row],[Rank 1Y]]+Table2[[#This Row],[Rank 6M]]+Table2[[#This Row],[Rank Sharpe]])/3</f>
        <v>510.83333333333331</v>
      </c>
    </row>
    <row r="558" spans="1:48" x14ac:dyDescent="0.3">
      <c r="A558" t="s">
        <v>766</v>
      </c>
      <c r="B558" t="s">
        <v>767</v>
      </c>
      <c r="C558" t="s">
        <v>3156</v>
      </c>
      <c r="D558" t="s">
        <v>768</v>
      </c>
      <c r="E558">
        <v>21573.129317999999</v>
      </c>
      <c r="F558">
        <v>1354.6</v>
      </c>
      <c r="G558">
        <v>-15.9541545003778</v>
      </c>
      <c r="H558">
        <f>(Table2[[#This Row],[1Y Return vs Nifty]]-AVERAGE(Table2[1Y Return vs Nifty]))/_xlfn.STDEV.P(Table2[1Y Return vs Nifty])</f>
        <v>-0.72792621752360653</v>
      </c>
      <c r="I558">
        <v>-3.57470650329596</v>
      </c>
      <c r="J558">
        <f>(Table2[[#This Row],[1M Return vs Nifty]]-AVERAGE(Table2[1M Return vs Nifty]))/_xlfn.STDEV.P(Table2[1M Return vs Nifty])</f>
        <v>-0.57319150904986649</v>
      </c>
      <c r="K558">
        <v>2.1682635194704698</v>
      </c>
      <c r="L558">
        <f>(Table2[[#This Row],[6M Return vs Nifty]]-AVERAGE(Table2[6M Return vs Nifty]))/_xlfn.STDEV.P(Table2[6M Return vs Nifty])</f>
        <v>-0.12690844433273402</v>
      </c>
      <c r="M558">
        <v>0.85668198067677204</v>
      </c>
      <c r="N558">
        <f>(Table2[[#This Row],[1W Return vs Nifty]]-AVERAGE(Table2[1W Return vs Nifty]))/_xlfn.STDEV.P(Table2[1W Return vs Nifty])</f>
        <v>0.11429754244360596</v>
      </c>
      <c r="O558">
        <v>1418.03</v>
      </c>
      <c r="P558">
        <v>1421.3691600300999</v>
      </c>
      <c r="Q558">
        <v>1356.6085041351901</v>
      </c>
      <c r="R558">
        <v>22.114937969767499</v>
      </c>
      <c r="S558" s="1">
        <f>(Table2[[#This Row],[Close Price]]-Table2[[#This Row],[20D EMA]])/Table2[[#This Row],[20D EMA]]</f>
        <v>-4.4731070569734112E-2</v>
      </c>
      <c r="T558" s="1">
        <f>(Table2[[#This Row],[Close Price]]-Table2[[#This Row],[50D EMA]])/Table2[[#This Row],[50D EMA]]</f>
        <v>-4.6975241835615779E-2</v>
      </c>
      <c r="U558" s="1">
        <f>(Table2[[#This Row],[Close Price]]-Table2[[#This Row],[200D EMA]])/Table2[[#This Row],[200D EMA]]</f>
        <v>-1.4805333514185295E-3</v>
      </c>
      <c r="V558">
        <v>0.80003133995001796</v>
      </c>
      <c r="W558">
        <v>1351.15</v>
      </c>
      <c r="X558">
        <v>1391</v>
      </c>
      <c r="Y558">
        <v>1351.15</v>
      </c>
      <c r="Z558">
        <v>1391</v>
      </c>
      <c r="AA558">
        <v>1351.15</v>
      </c>
      <c r="AB558">
        <v>1501.65</v>
      </c>
      <c r="AC558" s="1">
        <f>(Table2[[#This Row],[Close Price]]/Table2[[#This Row],[Day Low]])-1</f>
        <v>2.5533804536874705E-3</v>
      </c>
      <c r="AD558" s="1">
        <f>(Table2[[#This Row],[Day High]]/Table2[[#This Row],[Close Price]])-1</f>
        <v>2.6871401151631558E-2</v>
      </c>
      <c r="AE558" s="1">
        <f>(Table2[[#This Row],[Close Price]]/Table2[[#This Row],[Current Week Low]])-1</f>
        <v>2.5533804536874705E-3</v>
      </c>
      <c r="AF558" s="1">
        <f>(Table2[[#This Row],[Current Week High]]/Table2[[#This Row],[Close Price]])-1</f>
        <v>2.6871401151631558E-2</v>
      </c>
      <c r="AG558" s="1">
        <f>(Table2[[#This Row],[Close Price]]/Table2[[#This Row],[Current Month Low]])-1</f>
        <v>2.5533804536874705E-3</v>
      </c>
      <c r="AH558" s="1">
        <f>(Table2[[#This Row],[Current Month High]]/Table2[[#This Row],[Close Price]])-1</f>
        <v>0.1085560313007532</v>
      </c>
      <c r="AI558">
        <v>16.543629115605999</v>
      </c>
      <c r="AJ558">
        <v>21.997568334309001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-0.03</v>
      </c>
      <c r="AM558" t="s">
        <v>3191</v>
      </c>
      <c r="AN558">
        <v>-8.1199999999999992</v>
      </c>
      <c r="AO558" t="s">
        <v>3191</v>
      </c>
      <c r="AP558">
        <v>-1.2316195225817001E-2</v>
      </c>
      <c r="AQ558">
        <f>(Table2[[#This Row],[Sharpe Ratio]]-AVERAGE(Table2[Sharpe Ratio]))/_xlfn.STDEV.P(Table2[Sharpe Ratio])</f>
        <v>-0.89949240226386618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570</v>
      </c>
      <c r="AT558">
        <f>_xlfn.RANK.AVG(Table2[[#This Row],[6M Return vs Nifty Z-Score]],Table2[6M Return vs Nifty Z-Score])</f>
        <v>363</v>
      </c>
      <c r="AU558">
        <f>_xlfn.RANK.AVG(Table2[[#This Row],[Sharpe Ratio Z-Score]],Table2[Sharpe Ratio Z-Score])</f>
        <v>600</v>
      </c>
      <c r="AV558">
        <f>(Table2[[#This Row],[Rank 1Y]]+Table2[[#This Row],[Rank 6M]]+Table2[[#This Row],[Rank Sharpe]])/3</f>
        <v>511</v>
      </c>
    </row>
    <row r="559" spans="1:48" x14ac:dyDescent="0.3">
      <c r="A559" t="s">
        <v>1658</v>
      </c>
      <c r="B559" t="s">
        <v>1659</v>
      </c>
      <c r="C559" t="s">
        <v>3151</v>
      </c>
      <c r="D559" t="s">
        <v>911</v>
      </c>
      <c r="E559">
        <v>5345.0222522969998</v>
      </c>
      <c r="F559">
        <v>180.57</v>
      </c>
      <c r="G559">
        <v>7.79783795011822</v>
      </c>
      <c r="H559">
        <f>(Table2[[#This Row],[1Y Return vs Nifty]]-AVERAGE(Table2[1Y Return vs Nifty]))/_xlfn.STDEV.P(Table2[1Y Return vs Nifty])</f>
        <v>-0.33564128125736536</v>
      </c>
      <c r="I559">
        <v>-8.6525265829049598</v>
      </c>
      <c r="J559">
        <f>(Table2[[#This Row],[1M Return vs Nifty]]-AVERAGE(Table2[1M Return vs Nifty]))/_xlfn.STDEV.P(Table2[1M Return vs Nifty])</f>
        <v>-1.1519173532442983</v>
      </c>
      <c r="K559">
        <v>-31.836073321449501</v>
      </c>
      <c r="L559">
        <f>(Table2[[#This Row],[6M Return vs Nifty]]-AVERAGE(Table2[6M Return vs Nifty]))/_xlfn.STDEV.P(Table2[6M Return vs Nifty])</f>
        <v>-1.2495799140843589</v>
      </c>
      <c r="M559">
        <v>-4.86331937913332</v>
      </c>
      <c r="N559">
        <f>(Table2[[#This Row],[1W Return vs Nifty]]-AVERAGE(Table2[1W Return vs Nifty]))/_xlfn.STDEV.P(Table2[1W Return vs Nifty])</f>
        <v>-0.98128706607525784</v>
      </c>
      <c r="O559">
        <v>197.25</v>
      </c>
      <c r="P559">
        <v>205.712669583473</v>
      </c>
      <c r="Q559">
        <v>199.428115505715</v>
      </c>
      <c r="R559">
        <v>19.12958315757</v>
      </c>
      <c r="S559" s="1">
        <f>(Table2[[#This Row],[Close Price]]-Table2[[#This Row],[20D EMA]])/Table2[[#This Row],[20D EMA]]</f>
        <v>-8.4562737642585581E-2</v>
      </c>
      <c r="T559" s="1">
        <f>(Table2[[#This Row],[Close Price]]-Table2[[#This Row],[50D EMA]])/Table2[[#This Row],[50D EMA]]</f>
        <v>-0.12222227067677399</v>
      </c>
      <c r="U559" s="1">
        <f>(Table2[[#This Row],[Close Price]]-Table2[[#This Row],[200D EMA]])/Table2[[#This Row],[200D EMA]]</f>
        <v>-9.4560967283344705E-2</v>
      </c>
      <c r="V559">
        <v>0.67501627411235898</v>
      </c>
      <c r="W559">
        <v>178.7</v>
      </c>
      <c r="X559">
        <v>185.8</v>
      </c>
      <c r="Y559">
        <v>178.7</v>
      </c>
      <c r="Z559">
        <v>185.8</v>
      </c>
      <c r="AA559">
        <v>178.7</v>
      </c>
      <c r="AB559">
        <v>212.4</v>
      </c>
      <c r="AC559" s="1">
        <f>(Table2[[#This Row],[Close Price]]/Table2[[#This Row],[Day Low]])-1</f>
        <v>1.0464465584778981E-2</v>
      </c>
      <c r="AD559" s="1">
        <f>(Table2[[#This Row],[Day High]]/Table2[[#This Row],[Close Price]])-1</f>
        <v>2.8963836739214877E-2</v>
      </c>
      <c r="AE559" s="1">
        <f>(Table2[[#This Row],[Close Price]]/Table2[[#This Row],[Current Week Low]])-1</f>
        <v>1.0464465584778981E-2</v>
      </c>
      <c r="AF559" s="1">
        <f>(Table2[[#This Row],[Current Week High]]/Table2[[#This Row],[Close Price]])-1</f>
        <v>2.8963836739214877E-2</v>
      </c>
      <c r="AG559" s="1">
        <f>(Table2[[#This Row],[Close Price]]/Table2[[#This Row],[Current Month Low]])-1</f>
        <v>1.0464465584778981E-2</v>
      </c>
      <c r="AH559" s="1">
        <f>(Table2[[#This Row],[Current Month High]]/Table2[[#This Row],[Close Price]])-1</f>
        <v>0.17627512875893014</v>
      </c>
      <c r="AI559">
        <v>40.997950933156098</v>
      </c>
      <c r="AJ559">
        <v>43.765923566878897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-0.12</v>
      </c>
      <c r="AM559" t="s">
        <v>3191</v>
      </c>
      <c r="AN559">
        <v>-11.18</v>
      </c>
      <c r="AO559" t="s">
        <v>3191</v>
      </c>
      <c r="AP559">
        <v>3.4142727396261001E-2</v>
      </c>
      <c r="AQ559">
        <f>(Table2[[#This Row],[Sharpe Ratio]]-AVERAGE(Table2[Sharpe Ratio]))/_xlfn.STDEV.P(Table2[Sharpe Ratio])</f>
        <v>-0.35775286137704437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408</v>
      </c>
      <c r="AT559">
        <f>_xlfn.RANK.AVG(Table2[[#This Row],[6M Return vs Nifty Z-Score]],Table2[6M Return vs Nifty Z-Score])</f>
        <v>697</v>
      </c>
      <c r="AU559">
        <f>_xlfn.RANK.AVG(Table2[[#This Row],[Sharpe Ratio Z-Score]],Table2[Sharpe Ratio Z-Score])</f>
        <v>428</v>
      </c>
      <c r="AV559">
        <f>(Table2[[#This Row],[Rank 1Y]]+Table2[[#This Row],[Rank 6M]]+Table2[[#This Row],[Rank Sharpe]])/3</f>
        <v>511</v>
      </c>
    </row>
    <row r="560" spans="1:48" x14ac:dyDescent="0.3">
      <c r="A560" t="s">
        <v>41</v>
      </c>
      <c r="B560" t="s">
        <v>42</v>
      </c>
      <c r="C560" t="s">
        <v>3146</v>
      </c>
      <c r="D560" t="s">
        <v>43</v>
      </c>
      <c r="E560">
        <v>585884.53704363003</v>
      </c>
      <c r="F560">
        <v>926.3</v>
      </c>
      <c r="G560">
        <v>23.215026224049801</v>
      </c>
      <c r="H560">
        <f>(Table2[[#This Row],[1Y Return vs Nifty]]-AVERAGE(Table2[1Y Return vs Nifty]))/_xlfn.STDEV.P(Table2[1Y Return vs Nifty])</f>
        <v>-8.1012928202395043E-2</v>
      </c>
      <c r="I560">
        <v>-4.0169229897796903</v>
      </c>
      <c r="J560">
        <f>(Table2[[#This Row],[1M Return vs Nifty]]-AVERAGE(Table2[1M Return vs Nifty]))/_xlfn.STDEV.P(Table2[1M Return vs Nifty])</f>
        <v>-0.62359150460794044</v>
      </c>
      <c r="K560">
        <v>-16.8495895441695</v>
      </c>
      <c r="L560">
        <f>(Table2[[#This Row],[6M Return vs Nifty]]-AVERAGE(Table2[6M Return vs Nifty]))/_xlfn.STDEV.P(Table2[6M Return vs Nifty])</f>
        <v>-0.75479309182228904</v>
      </c>
      <c r="M560">
        <v>-1.27480824692741</v>
      </c>
      <c r="N560">
        <f>(Table2[[#This Row],[1W Return vs Nifty]]-AVERAGE(Table2[1W Return vs Nifty]))/_xlfn.STDEV.P(Table2[1W Return vs Nifty])</f>
        <v>-0.29395898402845116</v>
      </c>
      <c r="O560">
        <v>968.96</v>
      </c>
      <c r="P560">
        <v>1005.92704065545</v>
      </c>
      <c r="Q560">
        <v>967.68625169260895</v>
      </c>
      <c r="R560">
        <v>28.174210627013402</v>
      </c>
      <c r="S560" s="1">
        <f>(Table2[[#This Row],[Close Price]]-Table2[[#This Row],[20D EMA]])/Table2[[#This Row],[20D EMA]]</f>
        <v>-4.4026585204755699E-2</v>
      </c>
      <c r="T560" s="1">
        <f>(Table2[[#This Row],[Close Price]]-Table2[[#This Row],[50D EMA]])/Table2[[#This Row],[50D EMA]]</f>
        <v>-7.9157868749174923E-2</v>
      </c>
      <c r="U560" s="1">
        <f>(Table2[[#This Row],[Close Price]]-Table2[[#This Row],[200D EMA]])/Table2[[#This Row],[200D EMA]]</f>
        <v>-4.2768254297525739E-2</v>
      </c>
      <c r="V560">
        <v>0.550096343414329</v>
      </c>
      <c r="W560">
        <v>922.1</v>
      </c>
      <c r="X560">
        <v>952.9</v>
      </c>
      <c r="Y560">
        <v>922.1</v>
      </c>
      <c r="Z560">
        <v>952.9</v>
      </c>
      <c r="AA560">
        <v>922.1</v>
      </c>
      <c r="AB560">
        <v>1012.4</v>
      </c>
      <c r="AC560" s="1">
        <f>(Table2[[#This Row],[Close Price]]/Table2[[#This Row],[Day Low]])-1</f>
        <v>4.5548205183818524E-3</v>
      </c>
      <c r="AD560" s="1">
        <f>(Table2[[#This Row],[Day High]]/Table2[[#This Row],[Close Price]])-1</f>
        <v>2.8716398574975655E-2</v>
      </c>
      <c r="AE560" s="1">
        <f>(Table2[[#This Row],[Close Price]]/Table2[[#This Row],[Current Week Low]])-1</f>
        <v>4.5548205183818524E-3</v>
      </c>
      <c r="AF560" s="1">
        <f>(Table2[[#This Row],[Current Week High]]/Table2[[#This Row],[Close Price]])-1</f>
        <v>2.8716398574975655E-2</v>
      </c>
      <c r="AG560" s="1">
        <f>(Table2[[#This Row],[Close Price]]/Table2[[#This Row],[Current Month Low]])-1</f>
        <v>4.5548205183818524E-3</v>
      </c>
      <c r="AH560" s="1">
        <f>(Table2[[#This Row],[Current Month High]]/Table2[[#This Row],[Close Price]])-1</f>
        <v>9.2950448019000431E-2</v>
      </c>
      <c r="AI560">
        <v>31.922703227895902</v>
      </c>
      <c r="AJ560">
        <v>55.068217962668399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-0.23</v>
      </c>
      <c r="AM560" t="s">
        <v>3191</v>
      </c>
      <c r="AN560">
        <v>-4.24</v>
      </c>
      <c r="AO560" t="s">
        <v>3191</v>
      </c>
      <c r="AP560">
        <v>-3.6841135169207E-2</v>
      </c>
      <c r="AQ560">
        <f>(Table2[[#This Row],[Sharpe Ratio]]-AVERAGE(Table2[Sharpe Ratio]))/_xlfn.STDEV.P(Table2[Sharpe Ratio])</f>
        <v>-1.1854682483523675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313</v>
      </c>
      <c r="AT560">
        <f>_xlfn.RANK.AVG(Table2[[#This Row],[6M Return vs Nifty Z-Score]],Table2[6M Return vs Nifty Z-Score])</f>
        <v>581</v>
      </c>
      <c r="AU560">
        <f>_xlfn.RANK.AVG(Table2[[#This Row],[Sharpe Ratio Z-Score]],Table2[Sharpe Ratio Z-Score])</f>
        <v>640</v>
      </c>
      <c r="AV560">
        <f>(Table2[[#This Row],[Rank 1Y]]+Table2[[#This Row],[Rank 6M]]+Table2[[#This Row],[Rank Sharpe]])/3</f>
        <v>511.33333333333331</v>
      </c>
    </row>
    <row r="561" spans="1:48" x14ac:dyDescent="0.3">
      <c r="A561" t="s">
        <v>730</v>
      </c>
      <c r="B561" t="s">
        <v>731</v>
      </c>
      <c r="C561" t="s">
        <v>3146</v>
      </c>
      <c r="D561" t="s">
        <v>398</v>
      </c>
      <c r="E561">
        <v>23146.013532720001</v>
      </c>
      <c r="F561">
        <v>1031.5999999999999</v>
      </c>
      <c r="G561">
        <v>-20.646226820002902</v>
      </c>
      <c r="H561">
        <f>(Table2[[#This Row],[1Y Return vs Nifty]]-AVERAGE(Table2[1Y Return vs Nifty]))/_xlfn.STDEV.P(Table2[1Y Return vs Nifty])</f>
        <v>-0.80541989704110273</v>
      </c>
      <c r="I561">
        <v>1.7389390735421799</v>
      </c>
      <c r="J561">
        <f>(Table2[[#This Row],[1M Return vs Nifty]]-AVERAGE(Table2[1M Return vs Nifty]))/_xlfn.STDEV.P(Table2[1M Return vs Nifty])</f>
        <v>3.2411677749625743E-2</v>
      </c>
      <c r="K561">
        <v>11.3780828243413</v>
      </c>
      <c r="L561">
        <f>(Table2[[#This Row],[6M Return vs Nifty]]-AVERAGE(Table2[6M Return vs Nifty]))/_xlfn.STDEV.P(Table2[6M Return vs Nifty])</f>
        <v>0.1771586934419925</v>
      </c>
      <c r="M561">
        <v>-2.7205671256480901</v>
      </c>
      <c r="N561">
        <f>(Table2[[#This Row],[1W Return vs Nifty]]-AVERAGE(Table2[1W Return vs Nifty]))/_xlfn.STDEV.P(Table2[1W Return vs Nifty])</f>
        <v>-0.57087345930900535</v>
      </c>
      <c r="O561">
        <v>1059.55</v>
      </c>
      <c r="P561">
        <v>1041.60896398771</v>
      </c>
      <c r="Q561">
        <v>969.56007773860097</v>
      </c>
      <c r="R561">
        <v>38.247147465265101</v>
      </c>
      <c r="S561" s="1">
        <f>(Table2[[#This Row],[Close Price]]-Table2[[#This Row],[20D EMA]])/Table2[[#This Row],[20D EMA]]</f>
        <v>-2.6379123212684673E-2</v>
      </c>
      <c r="T561" s="1">
        <f>(Table2[[#This Row],[Close Price]]-Table2[[#This Row],[50D EMA]])/Table2[[#This Row],[50D EMA]]</f>
        <v>-9.6091377222711771E-3</v>
      </c>
      <c r="U561" s="1">
        <f>(Table2[[#This Row],[Close Price]]-Table2[[#This Row],[200D EMA]])/Table2[[#This Row],[200D EMA]]</f>
        <v>6.3987702965349683E-2</v>
      </c>
      <c r="V561">
        <v>0.67794605454514101</v>
      </c>
      <c r="W561">
        <v>1017.85</v>
      </c>
      <c r="X561">
        <v>1064.55</v>
      </c>
      <c r="Y561">
        <v>1017.85</v>
      </c>
      <c r="Z561">
        <v>1064.55</v>
      </c>
      <c r="AA561">
        <v>986.05</v>
      </c>
      <c r="AB561">
        <v>1121.9000000000001</v>
      </c>
      <c r="AC561" s="1">
        <f>(Table2[[#This Row],[Close Price]]/Table2[[#This Row],[Day Low]])-1</f>
        <v>1.3508866728889179E-2</v>
      </c>
      <c r="AD561" s="1">
        <f>(Table2[[#This Row],[Day High]]/Table2[[#This Row],[Close Price]])-1</f>
        <v>3.1940674680108527E-2</v>
      </c>
      <c r="AE561" s="1">
        <f>(Table2[[#This Row],[Close Price]]/Table2[[#This Row],[Current Week Low]])-1</f>
        <v>1.3508866728889179E-2</v>
      </c>
      <c r="AF561" s="1">
        <f>(Table2[[#This Row],[Current Week High]]/Table2[[#This Row],[Close Price]])-1</f>
        <v>3.1940674680108527E-2</v>
      </c>
      <c r="AG561" s="1">
        <f>(Table2[[#This Row],[Close Price]]/Table2[[#This Row],[Current Month Low]])-1</f>
        <v>4.6194412048070621E-2</v>
      </c>
      <c r="AH561" s="1">
        <f>(Table2[[#This Row],[Current Month High]]/Table2[[#This Row],[Close Price]])-1</f>
        <v>8.7533927879023032E-2</v>
      </c>
      <c r="AI561">
        <v>10.8763086467623</v>
      </c>
      <c r="AJ561">
        <v>40.048873201194603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-0.01</v>
      </c>
      <c r="AM561" t="s">
        <v>3191</v>
      </c>
      <c r="AN561">
        <v>-2.37</v>
      </c>
      <c r="AO561" t="s">
        <v>3191</v>
      </c>
      <c r="AP561">
        <v>-6.8837300534595997E-2</v>
      </c>
      <c r="AQ561">
        <f>(Table2[[#This Row],[Sharpe Ratio]]-AVERAGE(Table2[Sharpe Ratio]))/_xlfn.STDEV.P(Table2[Sharpe Ratio])</f>
        <v>-1.5585631665489308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-2.7252861517074201</v>
      </c>
      <c r="AS561">
        <f>_xlfn.RANK.AVG(Table2[[#This Row],[1Y Return vs Nifty Z-Score]],Table2[1Y Return vs Nifty Z-Score])</f>
        <v>593</v>
      </c>
      <c r="AT561">
        <f>_xlfn.RANK.AVG(Table2[[#This Row],[6M Return vs Nifty Z-Score]],Table2[6M Return vs Nifty Z-Score])</f>
        <v>257</v>
      </c>
      <c r="AU561">
        <f>_xlfn.RANK.AVG(Table2[[#This Row],[Sharpe Ratio Z-Score]],Table2[Sharpe Ratio Z-Score])</f>
        <v>690</v>
      </c>
      <c r="AV561">
        <f>(Table2[[#This Row],[Rank 1Y]]+Table2[[#This Row],[Rank 6M]]+Table2[[#This Row],[Rank Sharpe]])/3</f>
        <v>513.33333333333337</v>
      </c>
    </row>
    <row r="562" spans="1:48" x14ac:dyDescent="0.3">
      <c r="A562" t="s">
        <v>708</v>
      </c>
      <c r="B562" t="s">
        <v>709</v>
      </c>
      <c r="C562" t="s">
        <v>3150</v>
      </c>
      <c r="D562" t="s">
        <v>51</v>
      </c>
      <c r="E562">
        <v>25084.387083850001</v>
      </c>
      <c r="F562">
        <v>465.25</v>
      </c>
      <c r="G562">
        <v>1.57502449544203</v>
      </c>
      <c r="H562">
        <f>(Table2[[#This Row],[1Y Return vs Nifty]]-AVERAGE(Table2[1Y Return vs Nifty]))/_xlfn.STDEV.P(Table2[1Y Return vs Nifty])</f>
        <v>-0.43841648988679466</v>
      </c>
      <c r="I562">
        <v>5.2592340955270203</v>
      </c>
      <c r="J562">
        <f>(Table2[[#This Row],[1M Return vs Nifty]]-AVERAGE(Table2[1M Return vs Nifty]))/_xlfn.STDEV.P(Table2[1M Return vs Nifty])</f>
        <v>0.43362433918140048</v>
      </c>
      <c r="K562">
        <v>-3.7086154526339801</v>
      </c>
      <c r="L562">
        <f>(Table2[[#This Row],[6M Return vs Nifty]]-AVERAGE(Table2[6M Return vs Nifty]))/_xlfn.STDEV.P(Table2[6M Return vs Nifty])</f>
        <v>-0.32093676442704877</v>
      </c>
      <c r="M562">
        <v>1.3803354432017001</v>
      </c>
      <c r="N562">
        <f>(Table2[[#This Row],[1W Return vs Nifty]]-AVERAGE(Table2[1W Return vs Nifty]))/_xlfn.STDEV.P(Table2[1W Return vs Nifty])</f>
        <v>0.21459588813472802</v>
      </c>
      <c r="O562">
        <v>468.18</v>
      </c>
      <c r="P562">
        <v>464.434034176696</v>
      </c>
      <c r="Q562">
        <v>438.63798815600097</v>
      </c>
      <c r="R562">
        <v>47.060059466937297</v>
      </c>
      <c r="S562" s="1">
        <f>(Table2[[#This Row],[Close Price]]-Table2[[#This Row],[20D EMA]])/Table2[[#This Row],[20D EMA]]</f>
        <v>-6.2582767311717864E-3</v>
      </c>
      <c r="T562" s="1">
        <f>(Table2[[#This Row],[Close Price]]-Table2[[#This Row],[50D EMA]])/Table2[[#This Row],[50D EMA]]</f>
        <v>1.7569035928869069E-3</v>
      </c>
      <c r="U562" s="1">
        <f>(Table2[[#This Row],[Close Price]]-Table2[[#This Row],[200D EMA]])/Table2[[#This Row],[200D EMA]]</f>
        <v>6.0669646867280685E-2</v>
      </c>
      <c r="V562">
        <v>0.88254938968820695</v>
      </c>
      <c r="W562">
        <v>461.9</v>
      </c>
      <c r="X562">
        <v>478.8</v>
      </c>
      <c r="Y562">
        <v>461.9</v>
      </c>
      <c r="Z562">
        <v>478.8</v>
      </c>
      <c r="AA562">
        <v>427.05</v>
      </c>
      <c r="AB562">
        <v>487.3</v>
      </c>
      <c r="AC562" s="1">
        <f>(Table2[[#This Row],[Close Price]]/Table2[[#This Row],[Day Low]])-1</f>
        <v>7.2526520891968982E-3</v>
      </c>
      <c r="AD562" s="1">
        <f>(Table2[[#This Row],[Day High]]/Table2[[#This Row],[Close Price]])-1</f>
        <v>2.9124126813541151E-2</v>
      </c>
      <c r="AE562" s="1">
        <f>(Table2[[#This Row],[Close Price]]/Table2[[#This Row],[Current Week Low]])-1</f>
        <v>7.2526520891968982E-3</v>
      </c>
      <c r="AF562" s="1">
        <f>(Table2[[#This Row],[Current Week High]]/Table2[[#This Row],[Close Price]])-1</f>
        <v>2.9124126813541151E-2</v>
      </c>
      <c r="AG562" s="1">
        <f>(Table2[[#This Row],[Close Price]]/Table2[[#This Row],[Current Month Low]])-1</f>
        <v>8.945088397143186E-2</v>
      </c>
      <c r="AH562" s="1">
        <f>(Table2[[#This Row],[Current Month High]]/Table2[[#This Row],[Close Price]])-1</f>
        <v>4.7393874261149938E-2</v>
      </c>
      <c r="AI562">
        <v>11.3379903277807</v>
      </c>
      <c r="AJ562">
        <v>33.156840297653098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-0.03</v>
      </c>
      <c r="AM562" t="s">
        <v>3191</v>
      </c>
      <c r="AN562">
        <v>0.97</v>
      </c>
      <c r="AO562" t="s">
        <v>3192</v>
      </c>
      <c r="AP562">
        <v>-4.4205132203502001E-2</v>
      </c>
      <c r="AQ562">
        <f>(Table2[[#This Row],[Sharpe Ratio]]-AVERAGE(Table2[Sharpe Ratio]))/_xlfn.STDEV.P(Table2[Sharpe Ratio])</f>
        <v>-1.2713369716738825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-1.3824699986715974</v>
      </c>
      <c r="AS562">
        <f>_xlfn.RANK.AVG(Table2[[#This Row],[1Y Return vs Nifty Z-Score]],Table2[1Y Return vs Nifty Z-Score])</f>
        <v>456</v>
      </c>
      <c r="AT562">
        <f>_xlfn.RANK.AVG(Table2[[#This Row],[6M Return vs Nifty Z-Score]],Table2[6M Return vs Nifty Z-Score])</f>
        <v>432</v>
      </c>
      <c r="AU562">
        <f>_xlfn.RANK.AVG(Table2[[#This Row],[Sharpe Ratio Z-Score]],Table2[Sharpe Ratio Z-Score])</f>
        <v>656</v>
      </c>
      <c r="AV562">
        <f>(Table2[[#This Row],[Rank 1Y]]+Table2[[#This Row],[Rank 6M]]+Table2[[#This Row],[Rank Sharpe]])/3</f>
        <v>514.66666666666663</v>
      </c>
    </row>
    <row r="563" spans="1:48" x14ac:dyDescent="0.3">
      <c r="A563" t="s">
        <v>1502</v>
      </c>
      <c r="B563" t="s">
        <v>1503</v>
      </c>
      <c r="C563" t="s">
        <v>3158</v>
      </c>
      <c r="D563" t="s">
        <v>1504</v>
      </c>
      <c r="E563">
        <v>6765.6400851150001</v>
      </c>
      <c r="F563">
        <v>496.35</v>
      </c>
      <c r="G563">
        <v>1.36779651812419</v>
      </c>
      <c r="H563">
        <f>(Table2[[#This Row],[1Y Return vs Nifty]]-AVERAGE(Table2[1Y Return vs Nifty]))/_xlfn.STDEV.P(Table2[1Y Return vs Nifty])</f>
        <v>-0.44183904123881873</v>
      </c>
      <c r="I563">
        <v>0.61125718848167498</v>
      </c>
      <c r="J563">
        <f>(Table2[[#This Row],[1M Return vs Nifty]]-AVERAGE(Table2[1M Return vs Nifty]))/_xlfn.STDEV.P(Table2[1M Return vs Nifty])</f>
        <v>-9.6111712343522615E-2</v>
      </c>
      <c r="K563">
        <v>-14.138909618215701</v>
      </c>
      <c r="L563">
        <f>(Table2[[#This Row],[6M Return vs Nifty]]-AVERAGE(Table2[6M Return vs Nifty]))/_xlfn.STDEV.P(Table2[6M Return vs Nifty])</f>
        <v>-0.66529853615035883</v>
      </c>
      <c r="M563">
        <v>-2.6677414798752199</v>
      </c>
      <c r="N563">
        <f>(Table2[[#This Row],[1W Return vs Nifty]]-AVERAGE(Table2[1W Return vs Nifty]))/_xlfn.STDEV.P(Table2[1W Return vs Nifty])</f>
        <v>-0.56075546093745465</v>
      </c>
      <c r="O563">
        <v>501.9</v>
      </c>
      <c r="P563">
        <v>496.421028906</v>
      </c>
      <c r="Q563">
        <v>467.52767451874701</v>
      </c>
      <c r="R563">
        <v>44.6341332638615</v>
      </c>
      <c r="S563" s="1">
        <f>(Table2[[#This Row],[Close Price]]-Table2[[#This Row],[20D EMA]])/Table2[[#This Row],[20D EMA]]</f>
        <v>-1.1057979677226449E-2</v>
      </c>
      <c r="T563" s="1">
        <f>(Table2[[#This Row],[Close Price]]-Table2[[#This Row],[50D EMA]])/Table2[[#This Row],[50D EMA]]</f>
        <v>-1.4308198457368455E-4</v>
      </c>
      <c r="U563" s="1">
        <f>(Table2[[#This Row],[Close Price]]-Table2[[#This Row],[200D EMA]])/Table2[[#This Row],[200D EMA]]</f>
        <v>6.1648383725993301E-2</v>
      </c>
      <c r="V563">
        <v>0.79012053382925096</v>
      </c>
      <c r="W563">
        <v>493.3</v>
      </c>
      <c r="X563">
        <v>502.3</v>
      </c>
      <c r="Y563">
        <v>493.3</v>
      </c>
      <c r="Z563">
        <v>502.3</v>
      </c>
      <c r="AA563">
        <v>464</v>
      </c>
      <c r="AB563">
        <v>525</v>
      </c>
      <c r="AC563" s="1">
        <f>(Table2[[#This Row],[Close Price]]/Table2[[#This Row],[Day Low]])-1</f>
        <v>6.1828501925806911E-3</v>
      </c>
      <c r="AD563" s="1">
        <f>(Table2[[#This Row],[Day High]]/Table2[[#This Row],[Close Price]])-1</f>
        <v>1.1987508814344627E-2</v>
      </c>
      <c r="AE563" s="1">
        <f>(Table2[[#This Row],[Close Price]]/Table2[[#This Row],[Current Week Low]])-1</f>
        <v>6.1828501925806911E-3</v>
      </c>
      <c r="AF563" s="1">
        <f>(Table2[[#This Row],[Current Week High]]/Table2[[#This Row],[Close Price]])-1</f>
        <v>1.1987508814344627E-2</v>
      </c>
      <c r="AG563" s="1">
        <f>(Table2[[#This Row],[Close Price]]/Table2[[#This Row],[Current Month Low]])-1</f>
        <v>6.9719827586206984E-2</v>
      </c>
      <c r="AH563" s="1">
        <f>(Table2[[#This Row],[Current Month High]]/Table2[[#This Row],[Close Price]])-1</f>
        <v>5.7721365971592498E-2</v>
      </c>
      <c r="AI563">
        <v>16.2284678150498</v>
      </c>
      <c r="AJ563">
        <v>45.004382120946502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0.02</v>
      </c>
      <c r="AM563" t="s">
        <v>3192</v>
      </c>
      <c r="AN563">
        <v>0.37</v>
      </c>
      <c r="AO563" t="s">
        <v>3192</v>
      </c>
      <c r="AQ563">
        <f>(Table2[[#This Row],[Sharpe Ratio]]-AVERAGE(Table2[Sharpe Ratio]))/_xlfn.STDEV.P(Table2[Sharpe Ratio])</f>
        <v>-0.75587800979545683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-2.5198827604656118</v>
      </c>
      <c r="AS563">
        <f>_xlfn.RANK.AVG(Table2[[#This Row],[1Y Return vs Nifty Z-Score]],Table2[1Y Return vs Nifty Z-Score])</f>
        <v>458</v>
      </c>
      <c r="AT563">
        <f>_xlfn.RANK.AVG(Table2[[#This Row],[6M Return vs Nifty Z-Score]],Table2[6M Return vs Nifty Z-Score])</f>
        <v>542</v>
      </c>
      <c r="AU563">
        <f>_xlfn.RANK.AVG(Table2[[#This Row],[Sharpe Ratio Z-Score]],Table2[Sharpe Ratio Z-Score])</f>
        <v>544.5</v>
      </c>
      <c r="AV563">
        <f>(Table2[[#This Row],[Rank 1Y]]+Table2[[#This Row],[Rank 6M]]+Table2[[#This Row],[Rank Sharpe]])/3</f>
        <v>514.83333333333337</v>
      </c>
    </row>
    <row r="564" spans="1:48" x14ac:dyDescent="0.3">
      <c r="A564" t="s">
        <v>434</v>
      </c>
      <c r="B564" t="s">
        <v>435</v>
      </c>
      <c r="C564" t="s">
        <v>3153</v>
      </c>
      <c r="D564" t="s">
        <v>117</v>
      </c>
      <c r="E564">
        <v>52234.622804694001</v>
      </c>
      <c r="F564">
        <v>126.46</v>
      </c>
      <c r="G564">
        <v>24.916437338701201</v>
      </c>
      <c r="H564">
        <f>(Table2[[#This Row],[1Y Return vs Nifty]]-AVERAGE(Table2[1Y Return vs Nifty]))/_xlfn.STDEV.P(Table2[1Y Return vs Nifty])</f>
        <v>-5.2912635055840068E-2</v>
      </c>
      <c r="I564">
        <v>5.7063064911986396</v>
      </c>
      <c r="J564">
        <f>(Table2[[#This Row],[1M Return vs Nifty]]-AVERAGE(Table2[1M Return vs Nifty]))/_xlfn.STDEV.P(Table2[1M Return vs Nifty])</f>
        <v>0.4845777691069853</v>
      </c>
      <c r="K564">
        <v>-26.678076785877</v>
      </c>
      <c r="L564">
        <f>(Table2[[#This Row],[6M Return vs Nifty]]-AVERAGE(Table2[6M Return vs Nifty]))/_xlfn.STDEV.P(Table2[6M Return vs Nifty])</f>
        <v>-1.0792858842770623</v>
      </c>
      <c r="M564">
        <v>-3.87702559652221</v>
      </c>
      <c r="N564">
        <f>(Table2[[#This Row],[1W Return vs Nifty]]-AVERAGE(Table2[1W Return vs Nifty]))/_xlfn.STDEV.P(Table2[1W Return vs Nifty])</f>
        <v>-0.79237657117592475</v>
      </c>
      <c r="O564">
        <v>131.77000000000001</v>
      </c>
      <c r="P564">
        <v>134.33566509386799</v>
      </c>
      <c r="Q564">
        <v>133.14444442661201</v>
      </c>
      <c r="R564">
        <v>32.271405699432698</v>
      </c>
      <c r="S564" s="1">
        <f>(Table2[[#This Row],[Close Price]]-Table2[[#This Row],[20D EMA]])/Table2[[#This Row],[20D EMA]]</f>
        <v>-4.0297488047355362E-2</v>
      </c>
      <c r="T564" s="1">
        <f>(Table2[[#This Row],[Close Price]]-Table2[[#This Row],[50D EMA]])/Table2[[#This Row],[50D EMA]]</f>
        <v>-5.8626762210652085E-2</v>
      </c>
      <c r="U564" s="1">
        <f>(Table2[[#This Row],[Close Price]]-Table2[[#This Row],[200D EMA]])/Table2[[#This Row],[200D EMA]]</f>
        <v>-5.0204456185901331E-2</v>
      </c>
      <c r="V564">
        <v>0.85553496762065895</v>
      </c>
      <c r="W564">
        <v>126.03</v>
      </c>
      <c r="X564">
        <v>131.19</v>
      </c>
      <c r="Y564">
        <v>126.03</v>
      </c>
      <c r="Z564">
        <v>131.19</v>
      </c>
      <c r="AA564">
        <v>125.42</v>
      </c>
      <c r="AB564">
        <v>142.12</v>
      </c>
      <c r="AC564" s="1">
        <f>(Table2[[#This Row],[Close Price]]/Table2[[#This Row],[Day Low]])-1</f>
        <v>3.411886058874769E-3</v>
      </c>
      <c r="AD564" s="1">
        <f>(Table2[[#This Row],[Day High]]/Table2[[#This Row],[Close Price]])-1</f>
        <v>3.7403131424956548E-2</v>
      </c>
      <c r="AE564" s="1">
        <f>(Table2[[#This Row],[Close Price]]/Table2[[#This Row],[Current Week Low]])-1</f>
        <v>3.411886058874769E-3</v>
      </c>
      <c r="AF564" s="1">
        <f>(Table2[[#This Row],[Current Week High]]/Table2[[#This Row],[Close Price]])-1</f>
        <v>3.7403131424956548E-2</v>
      </c>
      <c r="AG564" s="1">
        <f>(Table2[[#This Row],[Close Price]]/Table2[[#This Row],[Current Month Low]])-1</f>
        <v>8.2921384149257094E-3</v>
      </c>
      <c r="AH564" s="1">
        <f>(Table2[[#This Row],[Current Month High]]/Table2[[#This Row],[Close Price]])-1</f>
        <v>0.12383362328008873</v>
      </c>
      <c r="AI564">
        <v>38.6604459908271</v>
      </c>
      <c r="AJ564">
        <v>54.596577017114903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-0.16</v>
      </c>
      <c r="AM564" t="s">
        <v>3191</v>
      </c>
      <c r="AN564">
        <v>-7.71</v>
      </c>
      <c r="AO564" t="s">
        <v>3191</v>
      </c>
      <c r="AP564">
        <v>-5.4570839147240003E-3</v>
      </c>
      <c r="AQ564">
        <f>(Table2[[#This Row],[Sharpe Ratio]]-AVERAGE(Table2[Sharpe Ratio]))/_xlfn.STDEV.P(Table2[Sharpe Ratio])</f>
        <v>-0.81951095622841075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301</v>
      </c>
      <c r="AT564">
        <f>_xlfn.RANK.AVG(Table2[[#This Row],[6M Return vs Nifty Z-Score]],Table2[6M Return vs Nifty Z-Score])</f>
        <v>666</v>
      </c>
      <c r="AU564">
        <f>_xlfn.RANK.AVG(Table2[[#This Row],[Sharpe Ratio Z-Score]],Table2[Sharpe Ratio Z-Score])</f>
        <v>580</v>
      </c>
      <c r="AV564">
        <f>(Table2[[#This Row],[Rank 1Y]]+Table2[[#This Row],[Rank 6M]]+Table2[[#This Row],[Rank Sharpe]])/3</f>
        <v>515.66666666666663</v>
      </c>
    </row>
    <row r="565" spans="1:48" x14ac:dyDescent="0.3">
      <c r="A565" t="s">
        <v>811</v>
      </c>
      <c r="B565" t="s">
        <v>812</v>
      </c>
      <c r="C565" t="s">
        <v>3145</v>
      </c>
      <c r="D565" t="s">
        <v>278</v>
      </c>
      <c r="E565">
        <v>19711.25820742</v>
      </c>
      <c r="F565">
        <v>1791.05</v>
      </c>
      <c r="G565">
        <v>-15.739237925849</v>
      </c>
      <c r="H565">
        <f>(Table2[[#This Row],[1Y Return vs Nifty]]-AVERAGE(Table2[1Y Return vs Nifty]))/_xlfn.STDEV.P(Table2[1Y Return vs Nifty])</f>
        <v>-0.72437668226178353</v>
      </c>
      <c r="I565">
        <v>-7.5850110062378802</v>
      </c>
      <c r="J565">
        <f>(Table2[[#This Row],[1M Return vs Nifty]]-AVERAGE(Table2[1M Return vs Nifty]))/_xlfn.STDEV.P(Table2[1M Return vs Nifty])</f>
        <v>-1.0302511965842278</v>
      </c>
      <c r="K565">
        <v>-19.4929569911145</v>
      </c>
      <c r="L565">
        <f>(Table2[[#This Row],[6M Return vs Nifty]]-AVERAGE(Table2[6M Return vs Nifty]))/_xlfn.STDEV.P(Table2[6M Return vs Nifty])</f>
        <v>-0.84206528979628881</v>
      </c>
      <c r="M565">
        <v>-0.34551473260417898</v>
      </c>
      <c r="N565">
        <f>(Table2[[#This Row],[1W Return vs Nifty]]-AVERAGE(Table2[1W Return vs Nifty]))/_xlfn.STDEV.P(Table2[1W Return vs Nifty])</f>
        <v>-0.11596607685146083</v>
      </c>
      <c r="O565">
        <v>1884.3</v>
      </c>
      <c r="P565">
        <v>1907.09253218048</v>
      </c>
      <c r="Q565">
        <v>1867.9075477123799</v>
      </c>
      <c r="R565">
        <v>27.657753550787898</v>
      </c>
      <c r="S565" s="1">
        <f>(Table2[[#This Row],[Close Price]]-Table2[[#This Row],[20D EMA]])/Table2[[#This Row],[20D EMA]]</f>
        <v>-4.9487873480868229E-2</v>
      </c>
      <c r="T565" s="1">
        <f>(Table2[[#This Row],[Close Price]]-Table2[[#This Row],[50D EMA]])/Table2[[#This Row],[50D EMA]]</f>
        <v>-6.0847877186012832E-2</v>
      </c>
      <c r="U565" s="1">
        <f>(Table2[[#This Row],[Close Price]]-Table2[[#This Row],[200D EMA]])/Table2[[#This Row],[200D EMA]]</f>
        <v>-4.1146333932055239E-2</v>
      </c>
      <c r="V565">
        <v>0.39442499434671202</v>
      </c>
      <c r="W565">
        <v>1783</v>
      </c>
      <c r="X565">
        <v>1844.95</v>
      </c>
      <c r="Y565">
        <v>1783</v>
      </c>
      <c r="Z565">
        <v>1844.95</v>
      </c>
      <c r="AA565">
        <v>1783</v>
      </c>
      <c r="AB565">
        <v>1936</v>
      </c>
      <c r="AC565" s="1">
        <f>(Table2[[#This Row],[Close Price]]/Table2[[#This Row],[Day Low]])-1</f>
        <v>4.5148625911384244E-3</v>
      </c>
      <c r="AD565" s="1">
        <f>(Table2[[#This Row],[Day High]]/Table2[[#This Row],[Close Price]])-1</f>
        <v>3.0094078892269893E-2</v>
      </c>
      <c r="AE565" s="1">
        <f>(Table2[[#This Row],[Close Price]]/Table2[[#This Row],[Current Week Low]])-1</f>
        <v>4.5148625911384244E-3</v>
      </c>
      <c r="AF565" s="1">
        <f>(Table2[[#This Row],[Current Week High]]/Table2[[#This Row],[Close Price]])-1</f>
        <v>3.0094078892269893E-2</v>
      </c>
      <c r="AG565" s="1">
        <f>(Table2[[#This Row],[Close Price]]/Table2[[#This Row],[Current Month Low]])-1</f>
        <v>4.5148625911384244E-3</v>
      </c>
      <c r="AH565" s="1">
        <f>(Table2[[#This Row],[Current Month High]]/Table2[[#This Row],[Close Price]])-1</f>
        <v>8.0930180620306658E-2</v>
      </c>
      <c r="AI565">
        <v>37.290974567990801</v>
      </c>
      <c r="AJ565">
        <v>16.143570455871799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-0.01</v>
      </c>
      <c r="AM565" t="s">
        <v>3191</v>
      </c>
      <c r="AN565">
        <v>-4.7</v>
      </c>
      <c r="AO565" t="s">
        <v>3191</v>
      </c>
      <c r="AP565">
        <v>5.3654700771019997E-2</v>
      </c>
      <c r="AQ565">
        <f>(Table2[[#This Row],[Sharpe Ratio]]-AVERAGE(Table2[Sharpe Ratio]))/_xlfn.STDEV.P(Table2[Sharpe Ratio])</f>
        <v>-0.13023128099466574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567</v>
      </c>
      <c r="AT565">
        <f>_xlfn.RANK.AVG(Table2[[#This Row],[6M Return vs Nifty Z-Score]],Table2[6M Return vs Nifty Z-Score])</f>
        <v>613</v>
      </c>
      <c r="AU565">
        <f>_xlfn.RANK.AVG(Table2[[#This Row],[Sharpe Ratio Z-Score]],Table2[Sharpe Ratio Z-Score])</f>
        <v>367</v>
      </c>
      <c r="AV565">
        <f>(Table2[[#This Row],[Rank 1Y]]+Table2[[#This Row],[Rank 6M]]+Table2[[#This Row],[Rank Sharpe]])/3</f>
        <v>515.66666666666663</v>
      </c>
    </row>
    <row r="566" spans="1:48" x14ac:dyDescent="0.3">
      <c r="A566" t="s">
        <v>682</v>
      </c>
      <c r="B566" t="s">
        <v>683</v>
      </c>
      <c r="C566" t="s">
        <v>3152</v>
      </c>
      <c r="D566" t="s">
        <v>188</v>
      </c>
      <c r="E566">
        <v>26518.674028320002</v>
      </c>
      <c r="F566">
        <v>13981.05</v>
      </c>
      <c r="G566">
        <v>-36.1771899251439</v>
      </c>
      <c r="H566">
        <f>(Table2[[#This Row],[1Y Return vs Nifty]]-AVERAGE(Table2[1Y Return vs Nifty]))/_xlfn.STDEV.P(Table2[1Y Return vs Nifty])</f>
        <v>-1.0619273409766679</v>
      </c>
      <c r="I566">
        <v>-8.4404116060051209</v>
      </c>
      <c r="J566">
        <f>(Table2[[#This Row],[1M Return vs Nifty]]-AVERAGE(Table2[1M Return vs Nifty]))/_xlfn.STDEV.P(Table2[1M Return vs Nifty])</f>
        <v>-1.1277423298783475</v>
      </c>
      <c r="K566">
        <v>-13.049632454728201</v>
      </c>
      <c r="L566">
        <f>(Table2[[#This Row],[6M Return vs Nifty]]-AVERAGE(Table2[6M Return vs Nifty]))/_xlfn.STDEV.P(Table2[6M Return vs Nifty])</f>
        <v>-0.62933546473919155</v>
      </c>
      <c r="M566">
        <v>-5.9055510095827604</v>
      </c>
      <c r="N566">
        <f>(Table2[[#This Row],[1W Return vs Nifty]]-AVERAGE(Table2[1W Return vs Nifty]))/_xlfn.STDEV.P(Table2[1W Return vs Nifty])</f>
        <v>-1.1809116572256761</v>
      </c>
      <c r="O566">
        <v>15246.62</v>
      </c>
      <c r="P566">
        <v>15592.354009308699</v>
      </c>
      <c r="Q566">
        <v>15247.740266318</v>
      </c>
      <c r="R566">
        <v>26.251714488166499</v>
      </c>
      <c r="S566" s="1">
        <f>(Table2[[#This Row],[Close Price]]-Table2[[#This Row],[20D EMA]])/Table2[[#This Row],[20D EMA]]</f>
        <v>-8.3006594248430238E-2</v>
      </c>
      <c r="T566" s="1">
        <f>(Table2[[#This Row],[Close Price]]-Table2[[#This Row],[50D EMA]])/Table2[[#This Row],[50D EMA]]</f>
        <v>-0.10333936802273377</v>
      </c>
      <c r="U566" s="1">
        <f>(Table2[[#This Row],[Close Price]]-Table2[[#This Row],[200D EMA]])/Table2[[#This Row],[200D EMA]]</f>
        <v>-8.3073966646460926E-2</v>
      </c>
      <c r="V566">
        <v>1.68673339236452</v>
      </c>
      <c r="W566">
        <v>13850.05</v>
      </c>
      <c r="X566">
        <v>14480.95</v>
      </c>
      <c r="Y566">
        <v>13850.05</v>
      </c>
      <c r="Z566">
        <v>14480.95</v>
      </c>
      <c r="AA566">
        <v>13850.05</v>
      </c>
      <c r="AB566">
        <v>16158</v>
      </c>
      <c r="AC566" s="1">
        <f>(Table2[[#This Row],[Close Price]]/Table2[[#This Row],[Day Low]])-1</f>
        <v>9.4584496084850755E-3</v>
      </c>
      <c r="AD566" s="1">
        <f>(Table2[[#This Row],[Day High]]/Table2[[#This Row],[Close Price]])-1</f>
        <v>3.5755540535224561E-2</v>
      </c>
      <c r="AE566" s="1">
        <f>(Table2[[#This Row],[Close Price]]/Table2[[#This Row],[Current Week Low]])-1</f>
        <v>9.4584496084850755E-3</v>
      </c>
      <c r="AF566" s="1">
        <f>(Table2[[#This Row],[Current Week High]]/Table2[[#This Row],[Close Price]])-1</f>
        <v>3.5755540535224561E-2</v>
      </c>
      <c r="AG566" s="1">
        <f>(Table2[[#This Row],[Close Price]]/Table2[[#This Row],[Current Month Low]])-1</f>
        <v>9.4584496084850755E-3</v>
      </c>
      <c r="AH566" s="1">
        <f>(Table2[[#This Row],[Current Month High]]/Table2[[#This Row],[Close Price]])-1</f>
        <v>0.15570718937418859</v>
      </c>
      <c r="AI566">
        <v>30.533829719513101</v>
      </c>
      <c r="AJ566">
        <v>7.7537572254335201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-7.0000000000000007E-2</v>
      </c>
      <c r="AM566" t="s">
        <v>3191</v>
      </c>
      <c r="AN566">
        <v>-12.18</v>
      </c>
      <c r="AO566" t="s">
        <v>3191</v>
      </c>
      <c r="AP566">
        <v>6.3053823690132002E-2</v>
      </c>
      <c r="AQ566">
        <f>(Table2[[#This Row],[Sharpe Ratio]]-AVERAGE(Table2[Sharpe Ratio]))/_xlfn.STDEV.P(Table2[Sharpe Ratio])</f>
        <v>-2.0631741281732282E-2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675</v>
      </c>
      <c r="AT566">
        <f>_xlfn.RANK.AVG(Table2[[#This Row],[6M Return vs Nifty Z-Score]],Table2[6M Return vs Nifty Z-Score])</f>
        <v>535</v>
      </c>
      <c r="AU566">
        <f>_xlfn.RANK.AVG(Table2[[#This Row],[Sharpe Ratio Z-Score]],Table2[Sharpe Ratio Z-Score])</f>
        <v>338</v>
      </c>
      <c r="AV566">
        <f>(Table2[[#This Row],[Rank 1Y]]+Table2[[#This Row],[Rank 6M]]+Table2[[#This Row],[Rank Sharpe]])/3</f>
        <v>516</v>
      </c>
    </row>
    <row r="567" spans="1:48" x14ac:dyDescent="0.3">
      <c r="A567" t="s">
        <v>207</v>
      </c>
      <c r="B567" t="s">
        <v>208</v>
      </c>
      <c r="C567" t="s">
        <v>3151</v>
      </c>
      <c r="D567" t="s">
        <v>209</v>
      </c>
      <c r="E567">
        <v>122236.51523670999</v>
      </c>
      <c r="F567">
        <v>1017.55</v>
      </c>
      <c r="G567">
        <v>11.4864370109602</v>
      </c>
      <c r="H567">
        <f>(Table2[[#This Row],[1Y Return vs Nifty]]-AVERAGE(Table2[1Y Return vs Nifty]))/_xlfn.STDEV.P(Table2[1Y Return vs Nifty])</f>
        <v>-0.27472084056128826</v>
      </c>
      <c r="I567">
        <v>5.3693059442404101</v>
      </c>
      <c r="J567">
        <f>(Table2[[#This Row],[1M Return vs Nifty]]-AVERAGE(Table2[1M Return vs Nifty]))/_xlfn.STDEV.P(Table2[1M Return vs Nifty])</f>
        <v>0.44616937279228092</v>
      </c>
      <c r="K567">
        <v>-14.3291097967656</v>
      </c>
      <c r="L567">
        <f>(Table2[[#This Row],[6M Return vs Nifty]]-AVERAGE(Table2[6M Return vs Nifty]))/_xlfn.STDEV.P(Table2[6M Return vs Nifty])</f>
        <v>-0.67157809734276175</v>
      </c>
      <c r="M567">
        <v>5.5072878859383501</v>
      </c>
      <c r="N567">
        <f>(Table2[[#This Row],[1W Return vs Nifty]]-AVERAGE(Table2[1W Return vs Nifty]))/_xlfn.STDEV.P(Table2[1W Return vs Nifty])</f>
        <v>1.0050547170643973</v>
      </c>
      <c r="O567">
        <v>1009.28</v>
      </c>
      <c r="P567">
        <v>1020.40214537041</v>
      </c>
      <c r="Q567">
        <v>1043.7701531400501</v>
      </c>
      <c r="R567">
        <v>52.813583760015497</v>
      </c>
      <c r="S567" s="1">
        <f>(Table2[[#This Row],[Close Price]]-Table2[[#This Row],[20D EMA]])/Table2[[#This Row],[20D EMA]]</f>
        <v>8.1939600507292144E-3</v>
      </c>
      <c r="T567" s="1">
        <f>(Table2[[#This Row],[Close Price]]-Table2[[#This Row],[50D EMA]])/Table2[[#This Row],[50D EMA]]</f>
        <v>-2.7951189473192895E-3</v>
      </c>
      <c r="U567" s="1">
        <f>(Table2[[#This Row],[Close Price]]-Table2[[#This Row],[200D EMA]])/Table2[[#This Row],[200D EMA]]</f>
        <v>-2.5120619765922711E-2</v>
      </c>
      <c r="V567">
        <v>0.69494734524757296</v>
      </c>
      <c r="W567">
        <v>1008</v>
      </c>
      <c r="X567">
        <v>1048.7</v>
      </c>
      <c r="Y567">
        <v>1008</v>
      </c>
      <c r="Z567">
        <v>1048.7</v>
      </c>
      <c r="AA567">
        <v>915</v>
      </c>
      <c r="AB567">
        <v>1053.45</v>
      </c>
      <c r="AC567" s="1">
        <f>(Table2[[#This Row],[Close Price]]/Table2[[#This Row],[Day Low]])-1</f>
        <v>9.4742063492063711E-3</v>
      </c>
      <c r="AD567" s="1">
        <f>(Table2[[#This Row],[Day High]]/Table2[[#This Row],[Close Price]])-1</f>
        <v>3.0612746302393079E-2</v>
      </c>
      <c r="AE567" s="1">
        <f>(Table2[[#This Row],[Close Price]]/Table2[[#This Row],[Current Week Low]])-1</f>
        <v>9.4742063492063711E-3</v>
      </c>
      <c r="AF567" s="1">
        <f>(Table2[[#This Row],[Current Week High]]/Table2[[#This Row],[Close Price]])-1</f>
        <v>3.0612746302393079E-2</v>
      </c>
      <c r="AG567" s="1">
        <f>(Table2[[#This Row],[Close Price]]/Table2[[#This Row],[Current Month Low]])-1</f>
        <v>0.11207650273224035</v>
      </c>
      <c r="AH567" s="1">
        <f>(Table2[[#This Row],[Current Month High]]/Table2[[#This Row],[Close Price]])-1</f>
        <v>3.5280821581249233E-2</v>
      </c>
      <c r="AI567">
        <v>32.475062650483999</v>
      </c>
      <c r="AJ567">
        <v>48.330903790087397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-0.12</v>
      </c>
      <c r="AM567" t="s">
        <v>3191</v>
      </c>
      <c r="AN567">
        <v>0.17</v>
      </c>
      <c r="AO567" t="s">
        <v>3192</v>
      </c>
      <c r="AP567">
        <v>-2.8084882217728001E-2</v>
      </c>
      <c r="AQ567">
        <f>(Table2[[#This Row],[Sharpe Ratio]]-AVERAGE(Table2[Sharpe Ratio]))/_xlfn.STDEV.P(Table2[Sharpe Ratio])</f>
        <v>-1.0833649668705694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389</v>
      </c>
      <c r="AT567">
        <f>_xlfn.RANK.AVG(Table2[[#This Row],[6M Return vs Nifty Z-Score]],Table2[6M Return vs Nifty Z-Score])</f>
        <v>544</v>
      </c>
      <c r="AU567">
        <f>_xlfn.RANK.AVG(Table2[[#This Row],[Sharpe Ratio Z-Score]],Table2[Sharpe Ratio Z-Score])</f>
        <v>626</v>
      </c>
      <c r="AV567">
        <f>(Table2[[#This Row],[Rank 1Y]]+Table2[[#This Row],[Rank 6M]]+Table2[[#This Row],[Rank Sharpe]])/3</f>
        <v>519.66666666666663</v>
      </c>
    </row>
    <row r="568" spans="1:48" x14ac:dyDescent="0.3">
      <c r="A568" t="s">
        <v>648</v>
      </c>
      <c r="B568" t="s">
        <v>649</v>
      </c>
      <c r="C568" t="s">
        <v>3146</v>
      </c>
      <c r="D568" t="s">
        <v>54</v>
      </c>
      <c r="E568">
        <v>29297.516277800001</v>
      </c>
      <c r="F568">
        <v>376.7</v>
      </c>
      <c r="G568">
        <v>-19.314848805268401</v>
      </c>
      <c r="H568">
        <f>(Table2[[#This Row],[1Y Return vs Nifty]]-AVERAGE(Table2[1Y Return vs Nifty]))/_xlfn.STDEV.P(Table2[1Y Return vs Nifty])</f>
        <v>-0.78343102428674594</v>
      </c>
      <c r="I568">
        <v>-3.59893011267887</v>
      </c>
      <c r="J568">
        <f>(Table2[[#This Row],[1M Return vs Nifty]]-AVERAGE(Table2[1M Return vs Nifty]))/_xlfn.STDEV.P(Table2[1M Return vs Nifty])</f>
        <v>-0.57595230572437961</v>
      </c>
      <c r="K568">
        <v>-35.584584310141402</v>
      </c>
      <c r="L568">
        <f>(Table2[[#This Row],[6M Return vs Nifty]]-AVERAGE(Table2[6M Return vs Nifty]))/_xlfn.STDEV.P(Table2[6M Return vs Nifty])</f>
        <v>-1.3733390204813591</v>
      </c>
      <c r="M568">
        <v>-0.19034518507054901</v>
      </c>
      <c r="N568">
        <f>(Table2[[#This Row],[1W Return vs Nifty]]-AVERAGE(Table2[1W Return vs Nifty]))/_xlfn.STDEV.P(Table2[1W Return vs Nifty])</f>
        <v>-8.6245565037749425E-2</v>
      </c>
      <c r="O568">
        <v>385.01</v>
      </c>
      <c r="P568">
        <v>390.305014300425</v>
      </c>
      <c r="Q568">
        <v>409.89414093622298</v>
      </c>
      <c r="R568">
        <v>36.562851232594497</v>
      </c>
      <c r="S568" s="1">
        <f>(Table2[[#This Row],[Close Price]]-Table2[[#This Row],[20D EMA]])/Table2[[#This Row],[20D EMA]]</f>
        <v>-2.1583854964806116E-2</v>
      </c>
      <c r="T568" s="1">
        <f>(Table2[[#This Row],[Close Price]]-Table2[[#This Row],[50D EMA]])/Table2[[#This Row],[50D EMA]]</f>
        <v>-3.4857390507294327E-2</v>
      </c>
      <c r="U568" s="1">
        <f>(Table2[[#This Row],[Close Price]]-Table2[[#This Row],[200D EMA]])/Table2[[#This Row],[200D EMA]]</f>
        <v>-8.0982228388055438E-2</v>
      </c>
      <c r="V568">
        <v>0.481025215593818</v>
      </c>
      <c r="W568">
        <v>374.6</v>
      </c>
      <c r="X568">
        <v>382.25</v>
      </c>
      <c r="Y568">
        <v>374.6</v>
      </c>
      <c r="Z568">
        <v>382.25</v>
      </c>
      <c r="AA568">
        <v>370.35</v>
      </c>
      <c r="AB568">
        <v>407.65</v>
      </c>
      <c r="AC568" s="1">
        <f>(Table2[[#This Row],[Close Price]]/Table2[[#This Row],[Day Low]])-1</f>
        <v>5.6059797116922994E-3</v>
      </c>
      <c r="AD568" s="1">
        <f>(Table2[[#This Row],[Day High]]/Table2[[#This Row],[Close Price]])-1</f>
        <v>1.4733209450491058E-2</v>
      </c>
      <c r="AE568" s="1">
        <f>(Table2[[#This Row],[Close Price]]/Table2[[#This Row],[Current Week Low]])-1</f>
        <v>5.6059797116922994E-3</v>
      </c>
      <c r="AF568" s="1">
        <f>(Table2[[#This Row],[Current Week High]]/Table2[[#This Row],[Close Price]])-1</f>
        <v>1.4733209450491058E-2</v>
      </c>
      <c r="AG568" s="1">
        <f>(Table2[[#This Row],[Close Price]]/Table2[[#This Row],[Current Month Low]])-1</f>
        <v>1.7145943026866339E-2</v>
      </c>
      <c r="AH568" s="1">
        <f>(Table2[[#This Row],[Current Month High]]/Table2[[#This Row],[Close Price]])-1</f>
        <v>8.2160870719405255E-2</v>
      </c>
      <c r="AI568">
        <v>37.961242367932002</v>
      </c>
      <c r="AJ568">
        <v>12.0130835563484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0.02</v>
      </c>
      <c r="AM568" t="s">
        <v>3192</v>
      </c>
      <c r="AN568">
        <v>-4.2300000000000004</v>
      </c>
      <c r="AO568" t="s">
        <v>3191</v>
      </c>
      <c r="AP568">
        <v>9.1369983904043994E-2</v>
      </c>
      <c r="AQ568">
        <f>(Table2[[#This Row],[Sharpe Ratio]]-AVERAGE(Table2[Sharpe Ratio]))/_xlfn.STDEV.P(Table2[Sharpe Ratio])</f>
        <v>0.30955205912074568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590</v>
      </c>
      <c r="AT568">
        <f>_xlfn.RANK.AVG(Table2[[#This Row],[6M Return vs Nifty Z-Score]],Table2[6M Return vs Nifty Z-Score])</f>
        <v>705</v>
      </c>
      <c r="AU568">
        <f>_xlfn.RANK.AVG(Table2[[#This Row],[Sharpe Ratio Z-Score]],Table2[Sharpe Ratio Z-Score])</f>
        <v>264</v>
      </c>
      <c r="AV568">
        <f>(Table2[[#This Row],[Rank 1Y]]+Table2[[#This Row],[Rank 6M]]+Table2[[#This Row],[Rank Sharpe]])/3</f>
        <v>519.66666666666663</v>
      </c>
    </row>
    <row r="569" spans="1:48" x14ac:dyDescent="0.3">
      <c r="A569" t="s">
        <v>961</v>
      </c>
      <c r="B569" t="s">
        <v>962</v>
      </c>
      <c r="C569" t="s">
        <v>3147</v>
      </c>
      <c r="D569" t="s">
        <v>27</v>
      </c>
      <c r="E569">
        <v>15164.374378339</v>
      </c>
      <c r="F569">
        <v>77.569999999999993</v>
      </c>
      <c r="G569">
        <v>-35.760617391197897</v>
      </c>
      <c r="H569">
        <f>(Table2[[#This Row],[1Y Return vs Nifty]]-AVERAGE(Table2[1Y Return vs Nifty]))/_xlfn.STDEV.P(Table2[1Y Return vs Nifty])</f>
        <v>-1.0550472811134854</v>
      </c>
      <c r="I569">
        <v>-4.84234988100176</v>
      </c>
      <c r="J569">
        <f>(Table2[[#This Row],[1M Return vs Nifty]]-AVERAGE(Table2[1M Return vs Nifty]))/_xlfn.STDEV.P(Table2[1M Return vs Nifty])</f>
        <v>-0.71766649485061595</v>
      </c>
      <c r="K569">
        <v>-12.0610203763678</v>
      </c>
      <c r="L569">
        <f>(Table2[[#This Row],[6M Return vs Nifty]]-AVERAGE(Table2[6M Return vs Nifty]))/_xlfn.STDEV.P(Table2[6M Return vs Nifty])</f>
        <v>-0.59669590525537097</v>
      </c>
      <c r="M569">
        <v>-1.3415002702121901</v>
      </c>
      <c r="N569">
        <f>(Table2[[#This Row],[1W Return vs Nifty]]-AVERAGE(Table2[1W Return vs Nifty]))/_xlfn.STDEV.P(Table2[1W Return vs Nifty])</f>
        <v>-0.30673288907245494</v>
      </c>
      <c r="O569">
        <v>82.23</v>
      </c>
      <c r="P569">
        <v>85.5624663196825</v>
      </c>
      <c r="Q569">
        <v>85.7164226601449</v>
      </c>
      <c r="R569">
        <v>33.589086963744101</v>
      </c>
      <c r="S569" s="1">
        <f>(Table2[[#This Row],[Close Price]]-Table2[[#This Row],[20D EMA]])/Table2[[#This Row],[20D EMA]]</f>
        <v>-5.6670314970205651E-2</v>
      </c>
      <c r="T569" s="1">
        <f>(Table2[[#This Row],[Close Price]]-Table2[[#This Row],[50D EMA]])/Table2[[#This Row],[50D EMA]]</f>
        <v>-9.3410892222539246E-2</v>
      </c>
      <c r="U569" s="1">
        <f>(Table2[[#This Row],[Close Price]]-Table2[[#This Row],[200D EMA]])/Table2[[#This Row],[200D EMA]]</f>
        <v>-9.5039228275361806E-2</v>
      </c>
      <c r="V569">
        <v>0.31600868083920403</v>
      </c>
      <c r="W569">
        <v>76.5</v>
      </c>
      <c r="X569">
        <v>81.83</v>
      </c>
      <c r="Y569">
        <v>76.5</v>
      </c>
      <c r="Z569">
        <v>81.83</v>
      </c>
      <c r="AA569">
        <v>75.91</v>
      </c>
      <c r="AB569">
        <v>86.33</v>
      </c>
      <c r="AC569" s="1">
        <f>(Table2[[#This Row],[Close Price]]/Table2[[#This Row],[Day Low]])-1</f>
        <v>1.3986928104575025E-2</v>
      </c>
      <c r="AD569" s="1">
        <f>(Table2[[#This Row],[Day High]]/Table2[[#This Row],[Close Price]])-1</f>
        <v>5.4918138455588572E-2</v>
      </c>
      <c r="AE569" s="1">
        <f>(Table2[[#This Row],[Close Price]]/Table2[[#This Row],[Current Week Low]])-1</f>
        <v>1.3986928104575025E-2</v>
      </c>
      <c r="AF569" s="1">
        <f>(Table2[[#This Row],[Current Week High]]/Table2[[#This Row],[Close Price]])-1</f>
        <v>5.4918138455588572E-2</v>
      </c>
      <c r="AG569" s="1">
        <f>(Table2[[#This Row],[Close Price]]/Table2[[#This Row],[Current Month Low]])-1</f>
        <v>2.1868001580819252E-2</v>
      </c>
      <c r="AH569" s="1">
        <f>(Table2[[#This Row],[Current Month High]]/Table2[[#This Row],[Close Price]])-1</f>
        <v>0.1129302565424779</v>
      </c>
      <c r="AI569">
        <v>43.612221219543599</v>
      </c>
      <c r="AJ569">
        <v>19.246733282090698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-0.18</v>
      </c>
      <c r="AM569" t="s">
        <v>3191</v>
      </c>
      <c r="AN569">
        <v>-4.54</v>
      </c>
      <c r="AO569" t="s">
        <v>3191</v>
      </c>
      <c r="AP569">
        <v>5.3991968402720997E-2</v>
      </c>
      <c r="AQ569">
        <f>(Table2[[#This Row],[Sharpe Ratio]]-AVERAGE(Table2[Sharpe Ratio]))/_xlfn.STDEV.P(Table2[Sharpe Ratio])</f>
        <v>-0.12629853349124306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672</v>
      </c>
      <c r="AT569">
        <f>_xlfn.RANK.AVG(Table2[[#This Row],[6M Return vs Nifty Z-Score]],Table2[6M Return vs Nifty Z-Score])</f>
        <v>522</v>
      </c>
      <c r="AU569">
        <f>_xlfn.RANK.AVG(Table2[[#This Row],[Sharpe Ratio Z-Score]],Table2[Sharpe Ratio Z-Score])</f>
        <v>365</v>
      </c>
      <c r="AV569">
        <f>(Table2[[#This Row],[Rank 1Y]]+Table2[[#This Row],[Rank 6M]]+Table2[[#This Row],[Rank Sharpe]])/3</f>
        <v>519.66666666666663</v>
      </c>
    </row>
    <row r="570" spans="1:48" x14ac:dyDescent="0.3">
      <c r="A570" t="s">
        <v>441</v>
      </c>
      <c r="B570" t="s">
        <v>442</v>
      </c>
      <c r="C570" t="s">
        <v>3158</v>
      </c>
      <c r="D570" t="s">
        <v>443</v>
      </c>
      <c r="E570">
        <v>52017.226834166999</v>
      </c>
      <c r="F570">
        <v>181.99</v>
      </c>
      <c r="G570">
        <v>4.0757597352790498</v>
      </c>
      <c r="H570">
        <f>(Table2[[#This Row],[1Y Return vs Nifty]]-AVERAGE(Table2[1Y Return vs Nifty]))/_xlfn.STDEV.P(Table2[1Y Return vs Nifty])</f>
        <v>-0.39711465947308033</v>
      </c>
      <c r="I570">
        <v>-4.1262806887719004</v>
      </c>
      <c r="J570">
        <f>(Table2[[#This Row],[1M Return vs Nifty]]-AVERAGE(Table2[1M Return vs Nifty]))/_xlfn.STDEV.P(Table2[1M Return vs Nifty])</f>
        <v>-0.63605514563424892</v>
      </c>
      <c r="K570">
        <v>-3.5663292566766902</v>
      </c>
      <c r="L570">
        <f>(Table2[[#This Row],[6M Return vs Nifty]]-AVERAGE(Table2[6M Return vs Nifty]))/_xlfn.STDEV.P(Table2[6M Return vs Nifty])</f>
        <v>-0.31623910914007636</v>
      </c>
      <c r="M570">
        <v>-2.5250207710468699</v>
      </c>
      <c r="N570">
        <f>(Table2[[#This Row],[1W Return vs Nifty]]-AVERAGE(Table2[1W Return vs Nifty]))/_xlfn.STDEV.P(Table2[1W Return vs Nifty])</f>
        <v>-0.53341934647288847</v>
      </c>
      <c r="O570">
        <v>192.62</v>
      </c>
      <c r="P570">
        <v>195.252324886894</v>
      </c>
      <c r="Q570">
        <v>181.324366756399</v>
      </c>
      <c r="R570">
        <v>21.8276357903849</v>
      </c>
      <c r="S570" s="1">
        <f>(Table2[[#This Row],[Close Price]]-Table2[[#This Row],[20D EMA]])/Table2[[#This Row],[20D EMA]]</f>
        <v>-5.5186377323227051E-2</v>
      </c>
      <c r="T570" s="1">
        <f>(Table2[[#This Row],[Close Price]]-Table2[[#This Row],[50D EMA]])/Table2[[#This Row],[50D EMA]]</f>
        <v>-6.7924030582358533E-2</v>
      </c>
      <c r="U570" s="1">
        <f>(Table2[[#This Row],[Close Price]]-Table2[[#This Row],[200D EMA]])/Table2[[#This Row],[200D EMA]]</f>
        <v>3.6709530853911948E-3</v>
      </c>
      <c r="V570">
        <v>0.53677179849675505</v>
      </c>
      <c r="W570">
        <v>179.45</v>
      </c>
      <c r="X570">
        <v>186</v>
      </c>
      <c r="Y570">
        <v>179.45</v>
      </c>
      <c r="Z570">
        <v>186</v>
      </c>
      <c r="AA570">
        <v>179.45</v>
      </c>
      <c r="AB570">
        <v>200.15</v>
      </c>
      <c r="AC570" s="1">
        <f>(Table2[[#This Row],[Close Price]]/Table2[[#This Row],[Day Low]])-1</f>
        <v>1.4154360546113187E-2</v>
      </c>
      <c r="AD570" s="1">
        <f>(Table2[[#This Row],[Day High]]/Table2[[#This Row],[Close Price]])-1</f>
        <v>2.2034177702071389E-2</v>
      </c>
      <c r="AE570" s="1">
        <f>(Table2[[#This Row],[Close Price]]/Table2[[#This Row],[Current Week Low]])-1</f>
        <v>1.4154360546113187E-2</v>
      </c>
      <c r="AF570" s="1">
        <f>(Table2[[#This Row],[Current Week High]]/Table2[[#This Row],[Close Price]])-1</f>
        <v>2.2034177702071389E-2</v>
      </c>
      <c r="AG570" s="1">
        <f>(Table2[[#This Row],[Close Price]]/Table2[[#This Row],[Current Month Low]])-1</f>
        <v>1.4154360546113187E-2</v>
      </c>
      <c r="AH570" s="1">
        <f>(Table2[[#This Row],[Current Month High]]/Table2[[#This Row],[Close Price]])-1</f>
        <v>9.9785702511127061E-2</v>
      </c>
      <c r="AI570">
        <v>26.270674212868801</v>
      </c>
      <c r="AJ570">
        <v>33.3260073260073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-7.0000000000000007E-2</v>
      </c>
      <c r="AM570" t="s">
        <v>3191</v>
      </c>
      <c r="AN570">
        <v>-6.65</v>
      </c>
      <c r="AO570" t="s">
        <v>3191</v>
      </c>
      <c r="AP570">
        <v>-7.9689499642923003E-2</v>
      </c>
      <c r="AQ570">
        <f>(Table2[[#This Row],[Sharpe Ratio]]-AVERAGE(Table2[Sharpe Ratio]))/_xlfn.STDEV.P(Table2[Sharpe Ratio])</f>
        <v>-1.6851064661080049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434</v>
      </c>
      <c r="AT570">
        <f>_xlfn.RANK.AVG(Table2[[#This Row],[6M Return vs Nifty Z-Score]],Table2[6M Return vs Nifty Z-Score])</f>
        <v>429</v>
      </c>
      <c r="AU570">
        <f>_xlfn.RANK.AVG(Table2[[#This Row],[Sharpe Ratio Z-Score]],Table2[Sharpe Ratio Z-Score])</f>
        <v>700</v>
      </c>
      <c r="AV570">
        <f>(Table2[[#This Row],[Rank 1Y]]+Table2[[#This Row],[Rank 6M]]+Table2[[#This Row],[Rank Sharpe]])/3</f>
        <v>521</v>
      </c>
    </row>
    <row r="571" spans="1:48" x14ac:dyDescent="0.3">
      <c r="A571" t="s">
        <v>1096</v>
      </c>
      <c r="B571" t="s">
        <v>1097</v>
      </c>
      <c r="C571" t="s">
        <v>3145</v>
      </c>
      <c r="D571" t="s">
        <v>278</v>
      </c>
      <c r="E571">
        <v>11625.77362692</v>
      </c>
      <c r="F571">
        <v>841.35</v>
      </c>
      <c r="G571">
        <v>5.5241305216751799</v>
      </c>
      <c r="H571">
        <f>(Table2[[#This Row],[1Y Return vs Nifty]]-AVERAGE(Table2[1Y Return vs Nifty]))/_xlfn.STDEV.P(Table2[1Y Return vs Nifty])</f>
        <v>-0.3731935487361398</v>
      </c>
      <c r="I571">
        <v>-8.6398481168655792</v>
      </c>
      <c r="J571">
        <f>(Table2[[#This Row],[1M Return vs Nifty]]-AVERAGE(Table2[1M Return vs Nifty]))/_xlfn.STDEV.P(Table2[1M Return vs Nifty])</f>
        <v>-1.1504723717666767</v>
      </c>
      <c r="K571">
        <v>-27.636537308351599</v>
      </c>
      <c r="L571">
        <f>(Table2[[#This Row],[6M Return vs Nifty]]-AVERAGE(Table2[6M Return vs Nifty]))/_xlfn.STDEV.P(Table2[6M Return vs Nifty])</f>
        <v>-1.1109299739265508</v>
      </c>
      <c r="M571">
        <v>-4.1321253589108498</v>
      </c>
      <c r="N571">
        <f>(Table2[[#This Row],[1W Return vs Nifty]]-AVERAGE(Table2[1W Return vs Nifty]))/_xlfn.STDEV.P(Table2[1W Return vs Nifty])</f>
        <v>-0.84123728915993101</v>
      </c>
      <c r="O571">
        <v>904.99</v>
      </c>
      <c r="P571">
        <v>943.18376167373106</v>
      </c>
      <c r="Q571">
        <v>933.27264903112098</v>
      </c>
      <c r="R571">
        <v>23.7940971564542</v>
      </c>
      <c r="S571" s="1">
        <f>(Table2[[#This Row],[Close Price]]-Table2[[#This Row],[20D EMA]])/Table2[[#This Row],[20D EMA]]</f>
        <v>-7.0321219018994671E-2</v>
      </c>
      <c r="T571" s="1">
        <f>(Table2[[#This Row],[Close Price]]-Table2[[#This Row],[50D EMA]])/Table2[[#This Row],[50D EMA]]</f>
        <v>-0.10796810315417375</v>
      </c>
      <c r="U571" s="1">
        <f>(Table2[[#This Row],[Close Price]]-Table2[[#This Row],[200D EMA]])/Table2[[#This Row],[200D EMA]]</f>
        <v>-9.8494956566605327E-2</v>
      </c>
      <c r="V571">
        <v>0.80779146807208602</v>
      </c>
      <c r="W571">
        <v>836.2</v>
      </c>
      <c r="X571">
        <v>869.8</v>
      </c>
      <c r="Y571">
        <v>836.2</v>
      </c>
      <c r="Z571">
        <v>869.8</v>
      </c>
      <c r="AA571">
        <v>836.2</v>
      </c>
      <c r="AB571">
        <v>973.2</v>
      </c>
      <c r="AC571" s="1">
        <f>(Table2[[#This Row],[Close Price]]/Table2[[#This Row],[Day Low]])-1</f>
        <v>6.1588136809376248E-3</v>
      </c>
      <c r="AD571" s="1">
        <f>(Table2[[#This Row],[Day High]]/Table2[[#This Row],[Close Price]])-1</f>
        <v>3.3814702561359544E-2</v>
      </c>
      <c r="AE571" s="1">
        <f>(Table2[[#This Row],[Close Price]]/Table2[[#This Row],[Current Week Low]])-1</f>
        <v>6.1588136809376248E-3</v>
      </c>
      <c r="AF571" s="1">
        <f>(Table2[[#This Row],[Current Week High]]/Table2[[#This Row],[Close Price]])-1</f>
        <v>3.3814702561359544E-2</v>
      </c>
      <c r="AG571" s="1">
        <f>(Table2[[#This Row],[Close Price]]/Table2[[#This Row],[Current Month Low]])-1</f>
        <v>6.1588136809376248E-3</v>
      </c>
      <c r="AH571" s="1">
        <f>(Table2[[#This Row],[Current Month High]]/Table2[[#This Row],[Close Price]])-1</f>
        <v>0.15671242645747907</v>
      </c>
      <c r="AI571">
        <v>42.509062815712802</v>
      </c>
      <c r="AJ571">
        <v>34.616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-0.14000000000000001</v>
      </c>
      <c r="AM571" t="s">
        <v>3191</v>
      </c>
      <c r="AN571">
        <v>-5.18</v>
      </c>
      <c r="AO571" t="s">
        <v>3191</v>
      </c>
      <c r="AP571">
        <v>2.1110961165052001E-2</v>
      </c>
      <c r="AQ571">
        <f>(Table2[[#This Row],[Sharpe Ratio]]-AVERAGE(Table2[Sharpe Ratio]))/_xlfn.STDEV.P(Table2[Sharpe Ratio])</f>
        <v>-0.5097112507798286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427</v>
      </c>
      <c r="AT571">
        <f>_xlfn.RANK.AVG(Table2[[#This Row],[6M Return vs Nifty Z-Score]],Table2[6M Return vs Nifty Z-Score])</f>
        <v>671</v>
      </c>
      <c r="AU571">
        <f>_xlfn.RANK.AVG(Table2[[#This Row],[Sharpe Ratio Z-Score]],Table2[Sharpe Ratio Z-Score])</f>
        <v>470</v>
      </c>
      <c r="AV571">
        <f>(Table2[[#This Row],[Rank 1Y]]+Table2[[#This Row],[Rank 6M]]+Table2[[#This Row],[Rank Sharpe]])/3</f>
        <v>522.66666666666663</v>
      </c>
    </row>
    <row r="572" spans="1:48" x14ac:dyDescent="0.3">
      <c r="A572" t="s">
        <v>1579</v>
      </c>
      <c r="B572" t="s">
        <v>1580</v>
      </c>
      <c r="C572" t="s">
        <v>589</v>
      </c>
      <c r="D572" t="s">
        <v>589</v>
      </c>
      <c r="E572">
        <v>6081.7837319999999</v>
      </c>
      <c r="F572">
        <v>303.3</v>
      </c>
      <c r="G572">
        <v>-41.380630243979901</v>
      </c>
      <c r="H572">
        <f>(Table2[[#This Row],[1Y Return vs Nifty]]-AVERAGE(Table2[1Y Return vs Nifty]))/_xlfn.STDEV.P(Table2[1Y Return vs Nifty])</f>
        <v>-1.1478667104040587</v>
      </c>
      <c r="I572">
        <v>-10.683926759439</v>
      </c>
      <c r="J572">
        <f>(Table2[[#This Row],[1M Return vs Nifty]]-AVERAGE(Table2[1M Return vs Nifty]))/_xlfn.STDEV.P(Table2[1M Return vs Nifty])</f>
        <v>-1.3834387076109749</v>
      </c>
      <c r="K572">
        <v>-18.253697859567001</v>
      </c>
      <c r="L572">
        <f>(Table2[[#This Row],[6M Return vs Nifty]]-AVERAGE(Table2[6M Return vs Nifty]))/_xlfn.STDEV.P(Table2[6M Return vs Nifty])</f>
        <v>-0.80115048304307146</v>
      </c>
      <c r="M572">
        <v>-1.34150219053021</v>
      </c>
      <c r="N572">
        <f>(Table2[[#This Row],[1W Return vs Nifty]]-AVERAGE(Table2[1W Return vs Nifty]))/_xlfn.STDEV.P(Table2[1W Return vs Nifty])</f>
        <v>-0.30673325688195952</v>
      </c>
      <c r="O572">
        <v>326.25</v>
      </c>
      <c r="P572">
        <v>341.22947070122302</v>
      </c>
      <c r="Q572">
        <v>345.88953917463601</v>
      </c>
      <c r="R572">
        <v>22.8255598935644</v>
      </c>
      <c r="S572" s="1">
        <f>(Table2[[#This Row],[Close Price]]-Table2[[#This Row],[20D EMA]])/Table2[[#This Row],[20D EMA]]</f>
        <v>-7.0344827586206859E-2</v>
      </c>
      <c r="T572" s="1">
        <f>(Table2[[#This Row],[Close Price]]-Table2[[#This Row],[50D EMA]])/Table2[[#This Row],[50D EMA]]</f>
        <v>-0.11115531909737557</v>
      </c>
      <c r="U572" s="1">
        <f>(Table2[[#This Row],[Close Price]]-Table2[[#This Row],[200D EMA]])/Table2[[#This Row],[200D EMA]]</f>
        <v>-0.12313046320008246</v>
      </c>
      <c r="V572">
        <v>0.46999064387363798</v>
      </c>
      <c r="W572">
        <v>300.35000000000002</v>
      </c>
      <c r="X572">
        <v>312</v>
      </c>
      <c r="Y572">
        <v>300.35000000000002</v>
      </c>
      <c r="Z572">
        <v>312</v>
      </c>
      <c r="AA572">
        <v>300.35000000000002</v>
      </c>
      <c r="AB572">
        <v>350</v>
      </c>
      <c r="AC572" s="1">
        <f>(Table2[[#This Row],[Close Price]]/Table2[[#This Row],[Day Low]])-1</f>
        <v>9.8218744797735624E-3</v>
      </c>
      <c r="AD572" s="1">
        <f>(Table2[[#This Row],[Day High]]/Table2[[#This Row],[Close Price]])-1</f>
        <v>2.8684470820969254E-2</v>
      </c>
      <c r="AE572" s="1">
        <f>(Table2[[#This Row],[Close Price]]/Table2[[#This Row],[Current Week Low]])-1</f>
        <v>9.8218744797735624E-3</v>
      </c>
      <c r="AF572" s="1">
        <f>(Table2[[#This Row],[Current Week High]]/Table2[[#This Row],[Close Price]])-1</f>
        <v>2.8684470820969254E-2</v>
      </c>
      <c r="AG572" s="1">
        <f>(Table2[[#This Row],[Close Price]]/Table2[[#This Row],[Current Month Low]])-1</f>
        <v>9.8218744797735624E-3</v>
      </c>
      <c r="AH572" s="1">
        <f>(Table2[[#This Row],[Current Month High]]/Table2[[#This Row],[Close Price]])-1</f>
        <v>0.15397296406198469</v>
      </c>
      <c r="AI572">
        <v>44.065281899109699</v>
      </c>
      <c r="AJ572">
        <v>13.277310924369701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-0.21</v>
      </c>
      <c r="AM572" t="s">
        <v>3191</v>
      </c>
      <c r="AN572">
        <v>-10.37</v>
      </c>
      <c r="AO572" t="s">
        <v>3191</v>
      </c>
      <c r="AP572">
        <v>8.5546050321494996E-2</v>
      </c>
      <c r="AQ572">
        <f>(Table2[[#This Row],[Sharpe Ratio]]-AVERAGE(Table2[Sharpe Ratio]))/_xlfn.STDEV.P(Table2[Sharpe Ratio])</f>
        <v>0.24164142049422474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693</v>
      </c>
      <c r="AT572">
        <f>_xlfn.RANK.AVG(Table2[[#This Row],[6M Return vs Nifty Z-Score]],Table2[6M Return vs Nifty Z-Score])</f>
        <v>596</v>
      </c>
      <c r="AU572">
        <f>_xlfn.RANK.AVG(Table2[[#This Row],[Sharpe Ratio Z-Score]],Table2[Sharpe Ratio Z-Score])</f>
        <v>279</v>
      </c>
      <c r="AV572">
        <f>(Table2[[#This Row],[Rank 1Y]]+Table2[[#This Row],[Rank 6M]]+Table2[[#This Row],[Rank Sharpe]])/3</f>
        <v>522.66666666666663</v>
      </c>
    </row>
    <row r="573" spans="1:48" x14ac:dyDescent="0.3">
      <c r="A573" t="s">
        <v>1565</v>
      </c>
      <c r="B573" t="s">
        <v>1566</v>
      </c>
      <c r="C573" t="s">
        <v>3148</v>
      </c>
      <c r="D573" t="s">
        <v>40</v>
      </c>
      <c r="E573">
        <v>6189.1913082999999</v>
      </c>
      <c r="F573">
        <v>365.05</v>
      </c>
      <c r="G573">
        <v>-2.9583171628018401</v>
      </c>
      <c r="H573">
        <f>(Table2[[#This Row],[1Y Return vs Nifty]]-AVERAGE(Table2[1Y Return vs Nifty]))/_xlfn.STDEV.P(Table2[1Y Return vs Nifty])</f>
        <v>-0.51328859365593149</v>
      </c>
      <c r="I573">
        <v>-9.4554773623876702</v>
      </c>
      <c r="J573">
        <f>(Table2[[#This Row],[1M Return vs Nifty]]-AVERAGE(Table2[1M Return vs Nifty]))/_xlfn.STDEV.P(Table2[1M Return vs Nifty])</f>
        <v>-1.2434307114211187</v>
      </c>
      <c r="K573">
        <v>-10.589422710792</v>
      </c>
      <c r="L573">
        <f>(Table2[[#This Row],[6M Return vs Nifty]]-AVERAGE(Table2[6M Return vs Nifty]))/_xlfn.STDEV.P(Table2[6M Return vs Nifty])</f>
        <v>-0.54811031683986855</v>
      </c>
      <c r="M573">
        <v>-2.4984682658227202</v>
      </c>
      <c r="N573">
        <f>(Table2[[#This Row],[1W Return vs Nifty]]-AVERAGE(Table2[1W Return vs Nifty]))/_xlfn.STDEV.P(Table2[1W Return vs Nifty])</f>
        <v>-0.5283335931292632</v>
      </c>
      <c r="O573">
        <v>379.23</v>
      </c>
      <c r="P573">
        <v>389.47536878980299</v>
      </c>
      <c r="Q573">
        <v>367.99977002202502</v>
      </c>
      <c r="R573">
        <v>38.592086726173399</v>
      </c>
      <c r="S573" s="1">
        <f>(Table2[[#This Row],[Close Price]]-Table2[[#This Row],[20D EMA]])/Table2[[#This Row],[20D EMA]]</f>
        <v>-3.7391556575165484E-2</v>
      </c>
      <c r="T573" s="1">
        <f>(Table2[[#This Row],[Close Price]]-Table2[[#This Row],[50D EMA]])/Table2[[#This Row],[50D EMA]]</f>
        <v>-6.2713513477626784E-2</v>
      </c>
      <c r="U573" s="1">
        <f>(Table2[[#This Row],[Close Price]]-Table2[[#This Row],[200D EMA]])/Table2[[#This Row],[200D EMA]]</f>
        <v>-8.0156844169996661E-3</v>
      </c>
      <c r="V573">
        <v>0.27280001355216099</v>
      </c>
      <c r="W573">
        <v>360.15</v>
      </c>
      <c r="X573">
        <v>373.9</v>
      </c>
      <c r="Y573">
        <v>360.15</v>
      </c>
      <c r="Z573">
        <v>373.9</v>
      </c>
      <c r="AA573">
        <v>345.05</v>
      </c>
      <c r="AB573">
        <v>384.5</v>
      </c>
      <c r="AC573" s="1">
        <f>(Table2[[#This Row],[Close Price]]/Table2[[#This Row],[Day Low]])-1</f>
        <v>1.3605442176870763E-2</v>
      </c>
      <c r="AD573" s="1">
        <f>(Table2[[#This Row],[Day High]]/Table2[[#This Row],[Close Price]])-1</f>
        <v>2.4243254348719212E-2</v>
      </c>
      <c r="AE573" s="1">
        <f>(Table2[[#This Row],[Close Price]]/Table2[[#This Row],[Current Week Low]])-1</f>
        <v>1.3605442176870763E-2</v>
      </c>
      <c r="AF573" s="1">
        <f>(Table2[[#This Row],[Current Week High]]/Table2[[#This Row],[Close Price]])-1</f>
        <v>2.4243254348719212E-2</v>
      </c>
      <c r="AG573" s="1">
        <f>(Table2[[#This Row],[Close Price]]/Table2[[#This Row],[Current Month Low]])-1</f>
        <v>5.7962614113896471E-2</v>
      </c>
      <c r="AH573" s="1">
        <f>(Table2[[#This Row],[Current Month High]]/Table2[[#This Row],[Close Price]])-1</f>
        <v>5.3280372551705257E-2</v>
      </c>
      <c r="AI573">
        <v>33.173537871524402</v>
      </c>
      <c r="AJ573">
        <v>27.114593225704301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-0.04</v>
      </c>
      <c r="AM573" t="s">
        <v>3191</v>
      </c>
      <c r="AN573">
        <v>0.83</v>
      </c>
      <c r="AO573" t="s">
        <v>3192</v>
      </c>
      <c r="AP573">
        <v>-4.5024846126470001E-3</v>
      </c>
      <c r="AQ573">
        <f>(Table2[[#This Row],[Sharpe Ratio]]-AVERAGE(Table2[Sharpe Ratio]))/_xlfn.STDEV.P(Table2[Sharpe Ratio])</f>
        <v>-0.80837974270792501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488</v>
      </c>
      <c r="AT573">
        <f>_xlfn.RANK.AVG(Table2[[#This Row],[6M Return vs Nifty Z-Score]],Table2[6M Return vs Nifty Z-Score])</f>
        <v>504</v>
      </c>
      <c r="AU573">
        <f>_xlfn.RANK.AVG(Table2[[#This Row],[Sharpe Ratio Z-Score]],Table2[Sharpe Ratio Z-Score])</f>
        <v>578</v>
      </c>
      <c r="AV573">
        <f>(Table2[[#This Row],[Rank 1Y]]+Table2[[#This Row],[Rank 6M]]+Table2[[#This Row],[Rank Sharpe]])/3</f>
        <v>523.33333333333337</v>
      </c>
    </row>
    <row r="574" spans="1:48" x14ac:dyDescent="0.3">
      <c r="A574" t="s">
        <v>1199</v>
      </c>
      <c r="B574" t="s">
        <v>1200</v>
      </c>
      <c r="C574" t="s">
        <v>3156</v>
      </c>
      <c r="D574" t="s">
        <v>768</v>
      </c>
      <c r="E574">
        <v>9887.4621817250008</v>
      </c>
      <c r="F574">
        <v>7667.05</v>
      </c>
      <c r="G574">
        <v>-39.465767743785896</v>
      </c>
      <c r="H574">
        <f>(Table2[[#This Row],[1Y Return vs Nifty]]-AVERAGE(Table2[1Y Return vs Nifty]))/_xlfn.STDEV.P(Table2[1Y Return vs Nifty])</f>
        <v>-1.116241080873702</v>
      </c>
      <c r="I574">
        <v>-1.57759460591488</v>
      </c>
      <c r="J574">
        <f>(Table2[[#This Row],[1M Return vs Nifty]]-AVERAGE(Table2[1M Return vs Nifty]))/_xlfn.STDEV.P(Table2[1M Return vs Nifty])</f>
        <v>-0.34557803503099066</v>
      </c>
      <c r="K574">
        <v>-4.9151002103134198</v>
      </c>
      <c r="L574">
        <f>(Table2[[#This Row],[6M Return vs Nifty]]-AVERAGE(Table2[6M Return vs Nifty]))/_xlfn.STDEV.P(Table2[6M Return vs Nifty])</f>
        <v>-0.36076950759958887</v>
      </c>
      <c r="M574">
        <v>-0.88884694673539999</v>
      </c>
      <c r="N574">
        <f>(Table2[[#This Row],[1W Return vs Nifty]]-AVERAGE(Table2[1W Return vs Nifty]))/_xlfn.STDEV.P(Table2[1W Return vs Nifty])</f>
        <v>-0.22003360650225878</v>
      </c>
      <c r="O574">
        <v>8040</v>
      </c>
      <c r="P574">
        <v>8402.8289683127605</v>
      </c>
      <c r="Q574">
        <v>8230.0570067589906</v>
      </c>
      <c r="R574">
        <v>28.399022337520801</v>
      </c>
      <c r="S574" s="1">
        <f>(Table2[[#This Row],[Close Price]]-Table2[[#This Row],[20D EMA]])/Table2[[#This Row],[20D EMA]]</f>
        <v>-4.6386815920397985E-2</v>
      </c>
      <c r="T574" s="1">
        <f>(Table2[[#This Row],[Close Price]]-Table2[[#This Row],[50D EMA]])/Table2[[#This Row],[50D EMA]]</f>
        <v>-8.7563244603382717E-2</v>
      </c>
      <c r="U574" s="1">
        <f>(Table2[[#This Row],[Close Price]]-Table2[[#This Row],[200D EMA]])/Table2[[#This Row],[200D EMA]]</f>
        <v>-6.8408639976201516E-2</v>
      </c>
      <c r="V574">
        <v>0.41381564038714902</v>
      </c>
      <c r="W574">
        <v>7630</v>
      </c>
      <c r="X574">
        <v>7808.45</v>
      </c>
      <c r="Y574">
        <v>7630</v>
      </c>
      <c r="Z574">
        <v>7808.45</v>
      </c>
      <c r="AA574">
        <v>7630</v>
      </c>
      <c r="AB574">
        <v>8272.7999999999993</v>
      </c>
      <c r="AC574" s="1">
        <f>(Table2[[#This Row],[Close Price]]/Table2[[#This Row],[Day Low]])-1</f>
        <v>4.8558322411533794E-3</v>
      </c>
      <c r="AD574" s="1">
        <f>(Table2[[#This Row],[Day High]]/Table2[[#This Row],[Close Price]])-1</f>
        <v>1.8442556133062782E-2</v>
      </c>
      <c r="AE574" s="1">
        <f>(Table2[[#This Row],[Close Price]]/Table2[[#This Row],[Current Week Low]])-1</f>
        <v>4.8558322411533794E-3</v>
      </c>
      <c r="AF574" s="1">
        <f>(Table2[[#This Row],[Current Week High]]/Table2[[#This Row],[Close Price]])-1</f>
        <v>1.8442556133062782E-2</v>
      </c>
      <c r="AG574" s="1">
        <f>(Table2[[#This Row],[Close Price]]/Table2[[#This Row],[Current Month Low]])-1</f>
        <v>4.8558322411533794E-3</v>
      </c>
      <c r="AH574" s="1">
        <f>(Table2[[#This Row],[Current Month High]]/Table2[[#This Row],[Close Price]])-1</f>
        <v>7.90069192192564E-2</v>
      </c>
      <c r="AI574">
        <v>40.731441688785097</v>
      </c>
      <c r="AJ574">
        <v>16.3225209370069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-0.11</v>
      </c>
      <c r="AM574" t="s">
        <v>3191</v>
      </c>
      <c r="AN574">
        <v>-5.89</v>
      </c>
      <c r="AO574" t="s">
        <v>3191</v>
      </c>
      <c r="AP574">
        <v>3.1098157003603001E-2</v>
      </c>
      <c r="AQ574">
        <f>(Table2[[#This Row],[Sharpe Ratio]]-AVERAGE(Table2[Sharpe Ratio]))/_xlfn.STDEV.P(Table2[Sharpe Ratio])</f>
        <v>-0.39325442003635669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685</v>
      </c>
      <c r="AT574">
        <f>_xlfn.RANK.AVG(Table2[[#This Row],[6M Return vs Nifty Z-Score]],Table2[6M Return vs Nifty Z-Score])</f>
        <v>446</v>
      </c>
      <c r="AU574">
        <f>_xlfn.RANK.AVG(Table2[[#This Row],[Sharpe Ratio Z-Score]],Table2[Sharpe Ratio Z-Score])</f>
        <v>441</v>
      </c>
      <c r="AV574">
        <f>(Table2[[#This Row],[Rank 1Y]]+Table2[[#This Row],[Rank 6M]]+Table2[[#This Row],[Rank Sharpe]])/3</f>
        <v>524</v>
      </c>
    </row>
    <row r="575" spans="1:48" x14ac:dyDescent="0.3">
      <c r="A575" t="s">
        <v>778</v>
      </c>
      <c r="B575" t="s">
        <v>779</v>
      </c>
      <c r="C575" t="s">
        <v>3158</v>
      </c>
      <c r="D575" t="s">
        <v>520</v>
      </c>
      <c r="E575">
        <v>20853.933142864</v>
      </c>
      <c r="F575">
        <v>172.88</v>
      </c>
      <c r="G575">
        <v>-35.479280665083103</v>
      </c>
      <c r="H575">
        <f>(Table2[[#This Row],[1Y Return vs Nifty]]-AVERAGE(Table2[1Y Return vs Nifty]))/_xlfn.STDEV.P(Table2[1Y Return vs Nifty])</f>
        <v>-1.0504007589363116</v>
      </c>
      <c r="I575">
        <v>-12.3659968763622</v>
      </c>
      <c r="J575">
        <f>(Table2[[#This Row],[1M Return vs Nifty]]-AVERAGE(Table2[1M Return vs Nifty]))/_xlfn.STDEV.P(Table2[1M Return vs Nifty])</f>
        <v>-1.5751464548625402</v>
      </c>
      <c r="K575">
        <v>-5.83236051580612</v>
      </c>
      <c r="L575">
        <f>(Table2[[#This Row],[6M Return vs Nifty]]-AVERAGE(Table2[6M Return vs Nifty]))/_xlfn.STDEV.P(Table2[6M Return vs Nifty])</f>
        <v>-0.39105334992622703</v>
      </c>
      <c r="M575">
        <v>-3.3665344533687902</v>
      </c>
      <c r="N575">
        <f>(Table2[[#This Row],[1W Return vs Nifty]]-AVERAGE(Table2[1W Return vs Nifty]))/_xlfn.STDEV.P(Table2[1W Return vs Nifty])</f>
        <v>-0.69459927987076064</v>
      </c>
      <c r="O575">
        <v>182.89</v>
      </c>
      <c r="P575">
        <v>183.053534957392</v>
      </c>
      <c r="Q575">
        <v>176.271761137223</v>
      </c>
      <c r="R575">
        <v>29.631718484549399</v>
      </c>
      <c r="S575" s="1">
        <f>(Table2[[#This Row],[Close Price]]-Table2[[#This Row],[20D EMA]])/Table2[[#This Row],[20D EMA]]</f>
        <v>-5.4732352780359733E-2</v>
      </c>
      <c r="T575" s="1">
        <f>(Table2[[#This Row],[Close Price]]-Table2[[#This Row],[50D EMA]])/Table2[[#This Row],[50D EMA]]</f>
        <v>-5.5576828711666373E-2</v>
      </c>
      <c r="U575" s="1">
        <f>(Table2[[#This Row],[Close Price]]-Table2[[#This Row],[200D EMA]])/Table2[[#This Row],[200D EMA]]</f>
        <v>-1.9241659102631883E-2</v>
      </c>
      <c r="V575">
        <v>0.55135582897709001</v>
      </c>
      <c r="W575">
        <v>171.67</v>
      </c>
      <c r="X575">
        <v>176.84</v>
      </c>
      <c r="Y575">
        <v>171.67</v>
      </c>
      <c r="Z575">
        <v>176.84</v>
      </c>
      <c r="AA575">
        <v>169.91</v>
      </c>
      <c r="AB575">
        <v>197.99</v>
      </c>
      <c r="AC575" s="1">
        <f>(Table2[[#This Row],[Close Price]]/Table2[[#This Row],[Day Low]])-1</f>
        <v>7.0484068270519895E-3</v>
      </c>
      <c r="AD575" s="1">
        <f>(Table2[[#This Row],[Day High]]/Table2[[#This Row],[Close Price]])-1</f>
        <v>2.2906062008329453E-2</v>
      </c>
      <c r="AE575" s="1">
        <f>(Table2[[#This Row],[Close Price]]/Table2[[#This Row],[Current Week Low]])-1</f>
        <v>7.0484068270519895E-3</v>
      </c>
      <c r="AF575" s="1">
        <f>(Table2[[#This Row],[Current Week High]]/Table2[[#This Row],[Close Price]])-1</f>
        <v>2.2906062008329453E-2</v>
      </c>
      <c r="AG575" s="1">
        <f>(Table2[[#This Row],[Close Price]]/Table2[[#This Row],[Current Month Low]])-1</f>
        <v>1.7479842269436663E-2</v>
      </c>
      <c r="AH575" s="1">
        <f>(Table2[[#This Row],[Current Month High]]/Table2[[#This Row],[Close Price]])-1</f>
        <v>0.14524525682554379</v>
      </c>
      <c r="AI575">
        <v>28.840814437760201</v>
      </c>
      <c r="AJ575">
        <v>21.532513181019301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0.02</v>
      </c>
      <c r="AM575" t="s">
        <v>3192</v>
      </c>
      <c r="AN575">
        <v>-7.42</v>
      </c>
      <c r="AO575" t="s">
        <v>3191</v>
      </c>
      <c r="AP575">
        <v>2.9957831919996E-2</v>
      </c>
      <c r="AQ575">
        <f>(Table2[[#This Row],[Sharpe Ratio]]-AVERAGE(Table2[Sharpe Ratio]))/_xlfn.STDEV.P(Table2[Sharpe Ratio])</f>
        <v>-0.40655131011450529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670</v>
      </c>
      <c r="AT575">
        <f>_xlfn.RANK.AVG(Table2[[#This Row],[6M Return vs Nifty Z-Score]],Table2[6M Return vs Nifty Z-Score])</f>
        <v>464</v>
      </c>
      <c r="AU575">
        <f>_xlfn.RANK.AVG(Table2[[#This Row],[Sharpe Ratio Z-Score]],Table2[Sharpe Ratio Z-Score])</f>
        <v>444</v>
      </c>
      <c r="AV575">
        <f>(Table2[[#This Row],[Rank 1Y]]+Table2[[#This Row],[Rank 6M]]+Table2[[#This Row],[Rank Sharpe]])/3</f>
        <v>526</v>
      </c>
    </row>
    <row r="576" spans="1:48" x14ac:dyDescent="0.3">
      <c r="A576" t="s">
        <v>546</v>
      </c>
      <c r="B576" t="s">
        <v>547</v>
      </c>
      <c r="C576" t="s">
        <v>3144</v>
      </c>
      <c r="D576" t="s">
        <v>181</v>
      </c>
      <c r="E576">
        <v>37648.055936249999</v>
      </c>
      <c r="F576">
        <v>546.9</v>
      </c>
      <c r="G576">
        <v>7.63430969343377</v>
      </c>
      <c r="H576">
        <f>(Table2[[#This Row],[1Y Return vs Nifty]]-AVERAGE(Table2[1Y Return vs Nifty]))/_xlfn.STDEV.P(Table2[1Y Return vs Nifty])</f>
        <v>-0.33834209348963978</v>
      </c>
      <c r="I576">
        <v>-4.3458447336503099</v>
      </c>
      <c r="J576">
        <f>(Table2[[#This Row],[1M Return vs Nifty]]-AVERAGE(Table2[1M Return vs Nifty]))/_xlfn.STDEV.P(Table2[1M Return vs Nifty])</f>
        <v>-0.66107914909141474</v>
      </c>
      <c r="K576">
        <v>-11.166203072120499</v>
      </c>
      <c r="L576">
        <f>(Table2[[#This Row],[6M Return vs Nifty]]-AVERAGE(Table2[6M Return vs Nifty]))/_xlfn.STDEV.P(Table2[6M Return vs Nifty])</f>
        <v>-0.5671530306856305</v>
      </c>
      <c r="M576">
        <v>-5.0980698724129097</v>
      </c>
      <c r="N576">
        <f>(Table2[[#This Row],[1W Return vs Nifty]]-AVERAGE(Table2[1W Return vs Nifty]))/_xlfn.STDEV.P(Table2[1W Return vs Nifty])</f>
        <v>-1.0262501720434474</v>
      </c>
      <c r="O576">
        <v>593.63</v>
      </c>
      <c r="P576">
        <v>608.42766484860601</v>
      </c>
      <c r="Q576">
        <v>580.12100111666598</v>
      </c>
      <c r="R576">
        <v>13.5120816320318</v>
      </c>
      <c r="S576" s="1">
        <f>(Table2[[#This Row],[Close Price]]-Table2[[#This Row],[20D EMA]])/Table2[[#This Row],[20D EMA]]</f>
        <v>-7.8719067432575882E-2</v>
      </c>
      <c r="T576" s="1">
        <f>(Table2[[#This Row],[Close Price]]-Table2[[#This Row],[50D EMA]])/Table2[[#This Row],[50D EMA]]</f>
        <v>-0.10112568576893337</v>
      </c>
      <c r="U576" s="1">
        <f>(Table2[[#This Row],[Close Price]]-Table2[[#This Row],[200D EMA]])/Table2[[#This Row],[200D EMA]]</f>
        <v>-5.7265641224364242E-2</v>
      </c>
      <c r="V576">
        <v>0.53130912702970101</v>
      </c>
      <c r="W576">
        <v>545</v>
      </c>
      <c r="X576">
        <v>571</v>
      </c>
      <c r="Y576">
        <v>545</v>
      </c>
      <c r="Z576">
        <v>571</v>
      </c>
      <c r="AA576">
        <v>543.35</v>
      </c>
      <c r="AB576">
        <v>627</v>
      </c>
      <c r="AC576" s="1">
        <f>(Table2[[#This Row],[Close Price]]/Table2[[#This Row],[Day Low]])-1</f>
        <v>3.4862385321099421E-3</v>
      </c>
      <c r="AD576" s="1">
        <f>(Table2[[#This Row],[Day High]]/Table2[[#This Row],[Close Price]])-1</f>
        <v>4.4066556957396363E-2</v>
      </c>
      <c r="AE576" s="1">
        <f>(Table2[[#This Row],[Close Price]]/Table2[[#This Row],[Current Week Low]])-1</f>
        <v>3.4862385321099421E-3</v>
      </c>
      <c r="AF576" s="1">
        <f>(Table2[[#This Row],[Current Week High]]/Table2[[#This Row],[Close Price]])-1</f>
        <v>4.4066556957396363E-2</v>
      </c>
      <c r="AG576" s="1">
        <f>(Table2[[#This Row],[Close Price]]/Table2[[#This Row],[Current Month Low]])-1</f>
        <v>6.5335419158920605E-3</v>
      </c>
      <c r="AH576" s="1">
        <f>(Table2[[#This Row],[Current Month High]]/Table2[[#This Row],[Close Price]])-1</f>
        <v>0.14646187602852456</v>
      </c>
      <c r="AI576">
        <v>26.1565185591516</v>
      </c>
      <c r="AJ576">
        <v>37.740838685304098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-0.09</v>
      </c>
      <c r="AM576" t="s">
        <v>3191</v>
      </c>
      <c r="AN576">
        <v>-10.28</v>
      </c>
      <c r="AO576" t="s">
        <v>3191</v>
      </c>
      <c r="AP576">
        <v>-4.7641489283887999E-2</v>
      </c>
      <c r="AQ576">
        <f>(Table2[[#This Row],[Sharpe Ratio]]-AVERAGE(Table2[Sharpe Ratio]))/_xlfn.STDEV.P(Table2[Sharpe Ratio])</f>
        <v>-1.3114070034779954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410</v>
      </c>
      <c r="AT576">
        <f>_xlfn.RANK.AVG(Table2[[#This Row],[6M Return vs Nifty Z-Score]],Table2[6M Return vs Nifty Z-Score])</f>
        <v>509</v>
      </c>
      <c r="AU576">
        <f>_xlfn.RANK.AVG(Table2[[#This Row],[Sharpe Ratio Z-Score]],Table2[Sharpe Ratio Z-Score])</f>
        <v>664</v>
      </c>
      <c r="AV576">
        <f>(Table2[[#This Row],[Rank 1Y]]+Table2[[#This Row],[Rank 6M]]+Table2[[#This Row],[Rank Sharpe]])/3</f>
        <v>527.66666666666663</v>
      </c>
    </row>
    <row r="577" spans="1:48" x14ac:dyDescent="0.3">
      <c r="A577" t="s">
        <v>847</v>
      </c>
      <c r="B577" t="s">
        <v>848</v>
      </c>
      <c r="C577" t="s">
        <v>3146</v>
      </c>
      <c r="D577" t="s">
        <v>526</v>
      </c>
      <c r="E577">
        <v>18533.841547799999</v>
      </c>
      <c r="F577">
        <v>436.65</v>
      </c>
      <c r="G577">
        <v>-53.626791845749402</v>
      </c>
      <c r="H577">
        <f>(Table2[[#This Row],[1Y Return vs Nifty]]-AVERAGE(Table2[1Y Return vs Nifty]))/_xlfn.STDEV.P(Table2[1Y Return vs Nifty])</f>
        <v>-1.350122783593233</v>
      </c>
      <c r="I577">
        <v>-11.6119054059644</v>
      </c>
      <c r="J577">
        <f>(Table2[[#This Row],[1M Return vs Nifty]]-AVERAGE(Table2[1M Return vs Nifty]))/_xlfn.STDEV.P(Table2[1M Return vs Nifty])</f>
        <v>-1.4892016565113171</v>
      </c>
      <c r="K577">
        <v>-4.9659993656841701</v>
      </c>
      <c r="L577">
        <f>(Table2[[#This Row],[6M Return vs Nifty]]-AVERAGE(Table2[6M Return vs Nifty]))/_xlfn.STDEV.P(Table2[6M Return vs Nifty])</f>
        <v>-0.36244997058983991</v>
      </c>
      <c r="M577">
        <v>-3.5479043204116398</v>
      </c>
      <c r="N577">
        <f>(Table2[[#This Row],[1W Return vs Nifty]]-AVERAGE(Table2[1W Return vs Nifty]))/_xlfn.STDEV.P(Table2[1W Return vs Nifty])</f>
        <v>-0.72933808888178786</v>
      </c>
      <c r="O577">
        <v>465.39</v>
      </c>
      <c r="P577">
        <v>467.49211039460403</v>
      </c>
      <c r="Q577">
        <v>474.69407935583098</v>
      </c>
      <c r="R577">
        <v>30.9758006944353</v>
      </c>
      <c r="S577" s="1">
        <f>(Table2[[#This Row],[Close Price]]-Table2[[#This Row],[20D EMA]])/Table2[[#This Row],[20D EMA]]</f>
        <v>-6.1754657384129462E-2</v>
      </c>
      <c r="T577" s="1">
        <f>(Table2[[#This Row],[Close Price]]-Table2[[#This Row],[50D EMA]])/Table2[[#This Row],[50D EMA]]</f>
        <v>-6.5973542031694657E-2</v>
      </c>
      <c r="U577" s="1">
        <f>(Table2[[#This Row],[Close Price]]-Table2[[#This Row],[200D EMA]])/Table2[[#This Row],[200D EMA]]</f>
        <v>-8.0144415130387878E-2</v>
      </c>
      <c r="V577">
        <v>0.57049493389824502</v>
      </c>
      <c r="W577">
        <v>433.9</v>
      </c>
      <c r="X577">
        <v>457.2</v>
      </c>
      <c r="Y577">
        <v>433.9</v>
      </c>
      <c r="Z577">
        <v>457.2</v>
      </c>
      <c r="AA577">
        <v>430.85</v>
      </c>
      <c r="AB577">
        <v>482.5</v>
      </c>
      <c r="AC577" s="1">
        <f>(Table2[[#This Row],[Close Price]]/Table2[[#This Row],[Day Low]])-1</f>
        <v>6.3378658677113453E-3</v>
      </c>
      <c r="AD577" s="1">
        <f>(Table2[[#This Row],[Day High]]/Table2[[#This Row],[Close Price]])-1</f>
        <v>4.7062864994847242E-2</v>
      </c>
      <c r="AE577" s="1">
        <f>(Table2[[#This Row],[Close Price]]/Table2[[#This Row],[Current Week Low]])-1</f>
        <v>6.3378658677113453E-3</v>
      </c>
      <c r="AF577" s="1">
        <f>(Table2[[#This Row],[Current Week High]]/Table2[[#This Row],[Close Price]])-1</f>
        <v>4.7062864994847242E-2</v>
      </c>
      <c r="AG577" s="1">
        <f>(Table2[[#This Row],[Close Price]]/Table2[[#This Row],[Current Month Low]])-1</f>
        <v>1.3461761633979163E-2</v>
      </c>
      <c r="AH577" s="1">
        <f>(Table2[[#This Row],[Current Month High]]/Table2[[#This Row],[Close Price]])-1</f>
        <v>0.10500400778655683</v>
      </c>
      <c r="AI577">
        <v>50.090032027046099</v>
      </c>
      <c r="AJ577">
        <v>43.5026948862889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-0.06</v>
      </c>
      <c r="AM577" t="s">
        <v>3191</v>
      </c>
      <c r="AN577">
        <v>-4.17</v>
      </c>
      <c r="AO577" t="s">
        <v>3191</v>
      </c>
      <c r="AP577">
        <v>3.7231319186151003E-2</v>
      </c>
      <c r="AQ577">
        <f>(Table2[[#This Row],[Sharpe Ratio]]-AVERAGE(Table2[Sharpe Ratio]))/_xlfn.STDEV.P(Table2[Sharpe Ratio])</f>
        <v>-0.32173798621834493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718</v>
      </c>
      <c r="AT577">
        <f>_xlfn.RANK.AVG(Table2[[#This Row],[6M Return vs Nifty Z-Score]],Table2[6M Return vs Nifty Z-Score])</f>
        <v>447</v>
      </c>
      <c r="AU577">
        <f>_xlfn.RANK.AVG(Table2[[#This Row],[Sharpe Ratio Z-Score]],Table2[Sharpe Ratio Z-Score])</f>
        <v>420</v>
      </c>
      <c r="AV577">
        <f>(Table2[[#This Row],[Rank 1Y]]+Table2[[#This Row],[Rank 6M]]+Table2[[#This Row],[Rank Sharpe]])/3</f>
        <v>528.33333333333337</v>
      </c>
    </row>
    <row r="578" spans="1:48" x14ac:dyDescent="0.3">
      <c r="A578" t="s">
        <v>439</v>
      </c>
      <c r="B578" t="s">
        <v>440</v>
      </c>
      <c r="C578" t="s">
        <v>3148</v>
      </c>
      <c r="D578" t="s">
        <v>234</v>
      </c>
      <c r="E578">
        <v>52017.746988514999</v>
      </c>
      <c r="F578">
        <v>1967.35</v>
      </c>
      <c r="G578">
        <v>-6.0385138091251598</v>
      </c>
      <c r="H578">
        <f>(Table2[[#This Row],[1Y Return vs Nifty]]-AVERAGE(Table2[1Y Return vs Nifty]))/_xlfn.STDEV.P(Table2[1Y Return vs Nifty])</f>
        <v>-0.56416073617655615</v>
      </c>
      <c r="I578">
        <v>-1.58279389265896</v>
      </c>
      <c r="J578">
        <f>(Table2[[#This Row],[1M Return vs Nifty]]-AVERAGE(Table2[1M Return vs Nifty]))/_xlfn.STDEV.P(Table2[1M Return vs Nifty])</f>
        <v>-0.34617060459095989</v>
      </c>
      <c r="K578">
        <v>-5.7713162721156097</v>
      </c>
      <c r="L578">
        <f>(Table2[[#This Row],[6M Return vs Nifty]]-AVERAGE(Table2[6M Return vs Nifty]))/_xlfn.STDEV.P(Table2[6M Return vs Nifty])</f>
        <v>-0.38903794138864806</v>
      </c>
      <c r="M578">
        <v>-3.82110340571916</v>
      </c>
      <c r="N578">
        <f>(Table2[[#This Row],[1W Return vs Nifty]]-AVERAGE(Table2[1W Return vs Nifty]))/_xlfn.STDEV.P(Table2[1W Return vs Nifty])</f>
        <v>-0.78166547380644613</v>
      </c>
      <c r="O578">
        <v>2062.0300000000002</v>
      </c>
      <c r="P578">
        <v>2058.9821960598701</v>
      </c>
      <c r="Q578">
        <v>1932.43057937358</v>
      </c>
      <c r="R578">
        <v>19.679157241434901</v>
      </c>
      <c r="S578" s="1">
        <f>(Table2[[#This Row],[Close Price]]-Table2[[#This Row],[20D EMA]])/Table2[[#This Row],[20D EMA]]</f>
        <v>-4.5915917809149373E-2</v>
      </c>
      <c r="T578" s="1">
        <f>(Table2[[#This Row],[Close Price]]-Table2[[#This Row],[50D EMA]])/Table2[[#This Row],[50D EMA]]</f>
        <v>-4.4503636911101194E-2</v>
      </c>
      <c r="U578" s="1">
        <f>(Table2[[#This Row],[Close Price]]-Table2[[#This Row],[200D EMA]])/Table2[[#This Row],[200D EMA]]</f>
        <v>1.8070207022774093E-2</v>
      </c>
      <c r="V578">
        <v>0.57654183337964804</v>
      </c>
      <c r="W578">
        <v>1945</v>
      </c>
      <c r="X578">
        <v>1993.15</v>
      </c>
      <c r="Y578">
        <v>1945</v>
      </c>
      <c r="Z578">
        <v>1993.15</v>
      </c>
      <c r="AA578">
        <v>1945</v>
      </c>
      <c r="AB578">
        <v>2186.4</v>
      </c>
      <c r="AC578" s="1">
        <f>(Table2[[#This Row],[Close Price]]/Table2[[#This Row],[Day Low]])-1</f>
        <v>1.149100257069402E-2</v>
      </c>
      <c r="AD578" s="1">
        <f>(Table2[[#This Row],[Day High]]/Table2[[#This Row],[Close Price]])-1</f>
        <v>1.3114087478079739E-2</v>
      </c>
      <c r="AE578" s="1">
        <f>(Table2[[#This Row],[Close Price]]/Table2[[#This Row],[Current Week Low]])-1</f>
        <v>1.149100257069402E-2</v>
      </c>
      <c r="AF578" s="1">
        <f>(Table2[[#This Row],[Current Week High]]/Table2[[#This Row],[Close Price]])-1</f>
        <v>1.3114087478079739E-2</v>
      </c>
      <c r="AG578" s="1">
        <f>(Table2[[#This Row],[Close Price]]/Table2[[#This Row],[Current Month Low]])-1</f>
        <v>1.149100257069402E-2</v>
      </c>
      <c r="AH578" s="1">
        <f>(Table2[[#This Row],[Current Month High]]/Table2[[#This Row],[Close Price]])-1</f>
        <v>0.11134266907261048</v>
      </c>
      <c r="AI578">
        <v>12.0746181411543</v>
      </c>
      <c r="AJ578">
        <v>27.171945701357402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-0.03</v>
      </c>
      <c r="AM578" t="s">
        <v>3191</v>
      </c>
      <c r="AN578">
        <v>-8.3800000000000008</v>
      </c>
      <c r="AO578" t="s">
        <v>3191</v>
      </c>
      <c r="AP578">
        <v>-1.6760934937643999E-2</v>
      </c>
      <c r="AQ578">
        <f>(Table2[[#This Row],[Sharpe Ratio]]-AVERAGE(Table2[Sharpe Ratio]))/_xlfn.STDEV.P(Table2[Sharpe Ratio])</f>
        <v>-0.95132079420557492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-3.0323555501681847</v>
      </c>
      <c r="AS578">
        <f>_xlfn.RANK.AVG(Table2[[#This Row],[1Y Return vs Nifty Z-Score]],Table2[1Y Return vs Nifty Z-Score])</f>
        <v>509</v>
      </c>
      <c r="AT578">
        <f>_xlfn.RANK.AVG(Table2[[#This Row],[6M Return vs Nifty Z-Score]],Table2[6M Return vs Nifty Z-Score])</f>
        <v>463</v>
      </c>
      <c r="AU578">
        <f>_xlfn.RANK.AVG(Table2[[#This Row],[Sharpe Ratio Z-Score]],Table2[Sharpe Ratio Z-Score])</f>
        <v>614</v>
      </c>
      <c r="AV578">
        <f>(Table2[[#This Row],[Rank 1Y]]+Table2[[#This Row],[Rank 6M]]+Table2[[#This Row],[Rank Sharpe]])/3</f>
        <v>528.66666666666663</v>
      </c>
    </row>
    <row r="579" spans="1:48" x14ac:dyDescent="0.3">
      <c r="A579" t="s">
        <v>1693</v>
      </c>
      <c r="B579" t="s">
        <v>1694</v>
      </c>
      <c r="C579" t="s">
        <v>3154</v>
      </c>
      <c r="D579" t="s">
        <v>77</v>
      </c>
      <c r="E579">
        <v>5075.0007328199999</v>
      </c>
      <c r="F579">
        <v>223.95</v>
      </c>
      <c r="G579">
        <v>-7.5877575902129397</v>
      </c>
      <c r="H579">
        <f>(Table2[[#This Row],[1Y Return vs Nifty]]-AVERAGE(Table2[1Y Return vs Nifty]))/_xlfn.STDEV.P(Table2[1Y Return vs Nifty])</f>
        <v>-0.58974785267600571</v>
      </c>
      <c r="I579">
        <v>6.8911305104707097</v>
      </c>
      <c r="J579">
        <f>(Table2[[#This Row],[1M Return vs Nifty]]-AVERAGE(Table2[1M Return vs Nifty]))/_xlfn.STDEV.P(Table2[1M Return vs Nifty])</f>
        <v>0.61961372351753785</v>
      </c>
      <c r="K579">
        <v>-0.114324134687803</v>
      </c>
      <c r="L579">
        <f>(Table2[[#This Row],[6M Return vs Nifty]]-AVERAGE(Table2[6M Return vs Nifty]))/_xlfn.STDEV.P(Table2[6M Return vs Nifty])</f>
        <v>-0.2022693034054808</v>
      </c>
      <c r="M579">
        <v>4.3650791011758097</v>
      </c>
      <c r="N579">
        <f>(Table2[[#This Row],[1W Return vs Nifty]]-AVERAGE(Table2[1W Return vs Nifty]))/_xlfn.STDEV.P(Table2[1W Return vs Nifty])</f>
        <v>0.78628092916053882</v>
      </c>
      <c r="O579">
        <v>226.56</v>
      </c>
      <c r="P579">
        <v>226.044911009429</v>
      </c>
      <c r="Q579">
        <v>216.28388612932099</v>
      </c>
      <c r="R579">
        <v>44.746289105205101</v>
      </c>
      <c r="S579" s="1">
        <f>(Table2[[#This Row],[Close Price]]-Table2[[#This Row],[20D EMA]])/Table2[[#This Row],[20D EMA]]</f>
        <v>-1.1520127118644127E-2</v>
      </c>
      <c r="T579" s="1">
        <f>(Table2[[#This Row],[Close Price]]-Table2[[#This Row],[50D EMA]])/Table2[[#This Row],[50D EMA]]</f>
        <v>-9.2676760563816761E-3</v>
      </c>
      <c r="U579" s="1">
        <f>(Table2[[#This Row],[Close Price]]-Table2[[#This Row],[200D EMA]])/Table2[[#This Row],[200D EMA]]</f>
        <v>3.544468341065065E-2</v>
      </c>
      <c r="V579">
        <v>3.5041601465547298</v>
      </c>
      <c r="W579">
        <v>221.49</v>
      </c>
      <c r="X579">
        <v>234.53</v>
      </c>
      <c r="Y579">
        <v>221.49</v>
      </c>
      <c r="Z579">
        <v>234.53</v>
      </c>
      <c r="AA579">
        <v>217.01</v>
      </c>
      <c r="AB579">
        <v>258</v>
      </c>
      <c r="AC579" s="1">
        <f>(Table2[[#This Row],[Close Price]]/Table2[[#This Row],[Day Low]])-1</f>
        <v>1.1106596234592869E-2</v>
      </c>
      <c r="AD579" s="1">
        <f>(Table2[[#This Row],[Day High]]/Table2[[#This Row],[Close Price]])-1</f>
        <v>4.7242688100022301E-2</v>
      </c>
      <c r="AE579" s="1">
        <f>(Table2[[#This Row],[Close Price]]/Table2[[#This Row],[Current Week Low]])-1</f>
        <v>1.1106596234592869E-2</v>
      </c>
      <c r="AF579" s="1">
        <f>(Table2[[#This Row],[Current Week High]]/Table2[[#This Row],[Close Price]])-1</f>
        <v>4.7242688100022301E-2</v>
      </c>
      <c r="AG579" s="1">
        <f>(Table2[[#This Row],[Close Price]]/Table2[[#This Row],[Current Month Low]])-1</f>
        <v>3.1980093083268102E-2</v>
      </c>
      <c r="AH579" s="1">
        <f>(Table2[[#This Row],[Current Month High]]/Table2[[#This Row],[Close Price]])-1</f>
        <v>0.15204286671131961</v>
      </c>
      <c r="AI579">
        <v>15.2042866711319</v>
      </c>
      <c r="AJ579">
        <v>22.043596730245199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0.02</v>
      </c>
      <c r="AM579" t="s">
        <v>3192</v>
      </c>
      <c r="AN579">
        <v>2.09</v>
      </c>
      <c r="AO579" t="s">
        <v>3192</v>
      </c>
      <c r="AP579">
        <v>-5.6888902131389002E-2</v>
      </c>
      <c r="AQ579">
        <f>(Table2[[#This Row],[Sharpe Ratio]]-AVERAGE(Table2[Sharpe Ratio]))/_xlfn.STDEV.P(Table2[Sharpe Ratio])</f>
        <v>-1.4192375106799728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-0.80536001408338276</v>
      </c>
      <c r="AS579">
        <f>_xlfn.RANK.AVG(Table2[[#This Row],[1Y Return vs Nifty Z-Score]],Table2[1Y Return vs Nifty Z-Score])</f>
        <v>519</v>
      </c>
      <c r="AT579">
        <f>_xlfn.RANK.AVG(Table2[[#This Row],[6M Return vs Nifty Z-Score]],Table2[6M Return vs Nifty Z-Score])</f>
        <v>392</v>
      </c>
      <c r="AU579">
        <f>_xlfn.RANK.AVG(Table2[[#This Row],[Sharpe Ratio Z-Score]],Table2[Sharpe Ratio Z-Score])</f>
        <v>675</v>
      </c>
      <c r="AV579">
        <f>(Table2[[#This Row],[Rank 1Y]]+Table2[[#This Row],[Rank 6M]]+Table2[[#This Row],[Rank Sharpe]])/3</f>
        <v>528.66666666666663</v>
      </c>
    </row>
    <row r="580" spans="1:48" x14ac:dyDescent="0.3">
      <c r="A580" t="s">
        <v>2219</v>
      </c>
      <c r="B580" t="s">
        <v>2220</v>
      </c>
      <c r="C580" t="s">
        <v>3152</v>
      </c>
      <c r="D580" t="s">
        <v>268</v>
      </c>
      <c r="E580">
        <v>2604.310262</v>
      </c>
      <c r="F580">
        <v>268.7</v>
      </c>
      <c r="G580">
        <v>-23.478934923127898</v>
      </c>
      <c r="H580">
        <f>(Table2[[#This Row],[1Y Return vs Nifty]]-AVERAGE(Table2[1Y Return vs Nifty]))/_xlfn.STDEV.P(Table2[1Y Return vs Nifty])</f>
        <v>-0.85220454973966175</v>
      </c>
      <c r="I580">
        <v>-9.2332134228420397</v>
      </c>
      <c r="J580">
        <f>(Table2[[#This Row],[1M Return vs Nifty]]-AVERAGE(Table2[1M Return vs Nifty]))/_xlfn.STDEV.P(Table2[1M Return vs Nifty])</f>
        <v>-1.2180989974117815</v>
      </c>
      <c r="K580">
        <v>-27.859308332591599</v>
      </c>
      <c r="L580">
        <f>(Table2[[#This Row],[6M Return vs Nifty]]-AVERAGE(Table2[6M Return vs Nifty]))/_xlfn.STDEV.P(Table2[6M Return vs Nifty])</f>
        <v>-1.1182848791073696</v>
      </c>
      <c r="M580">
        <v>-3.2583024998142802</v>
      </c>
      <c r="N580">
        <f>(Table2[[#This Row],[1W Return vs Nifty]]-AVERAGE(Table2[1W Return vs Nifty]))/_xlfn.STDEV.P(Table2[1W Return vs Nifty])</f>
        <v>-0.67386899415834833</v>
      </c>
      <c r="O580">
        <v>288.36</v>
      </c>
      <c r="P580">
        <v>302.163718950195</v>
      </c>
      <c r="Q580">
        <v>304.50748536250399</v>
      </c>
      <c r="R580">
        <v>11.6133222501517</v>
      </c>
      <c r="S580" s="1">
        <f>(Table2[[#This Row],[Close Price]]-Table2[[#This Row],[20D EMA]])/Table2[[#This Row],[20D EMA]]</f>
        <v>-6.8178665556942797E-2</v>
      </c>
      <c r="T580" s="1">
        <f>(Table2[[#This Row],[Close Price]]-Table2[[#This Row],[50D EMA]])/Table2[[#This Row],[50D EMA]]</f>
        <v>-0.11074697871226151</v>
      </c>
      <c r="U580" s="1">
        <f>(Table2[[#This Row],[Close Price]]-Table2[[#This Row],[200D EMA]])/Table2[[#This Row],[200D EMA]]</f>
        <v>-0.11759147831744306</v>
      </c>
      <c r="V580">
        <v>1.2212680327679</v>
      </c>
      <c r="W580">
        <v>267.5</v>
      </c>
      <c r="X580">
        <v>277.3</v>
      </c>
      <c r="Y580">
        <v>267.5</v>
      </c>
      <c r="Z580">
        <v>277.3</v>
      </c>
      <c r="AA580">
        <v>267.5</v>
      </c>
      <c r="AB580">
        <v>302.60000000000002</v>
      </c>
      <c r="AC580" s="1">
        <f>(Table2[[#This Row],[Close Price]]/Table2[[#This Row],[Day Low]])-1</f>
        <v>4.4859813084112687E-3</v>
      </c>
      <c r="AD580" s="1">
        <f>(Table2[[#This Row],[Day High]]/Table2[[#This Row],[Close Price]])-1</f>
        <v>3.2005954596203923E-2</v>
      </c>
      <c r="AE580" s="1">
        <f>(Table2[[#This Row],[Close Price]]/Table2[[#This Row],[Current Week Low]])-1</f>
        <v>4.4859813084112687E-3</v>
      </c>
      <c r="AF580" s="1">
        <f>(Table2[[#This Row],[Current Week High]]/Table2[[#This Row],[Close Price]])-1</f>
        <v>3.2005954596203923E-2</v>
      </c>
      <c r="AG580" s="1">
        <f>(Table2[[#This Row],[Close Price]]/Table2[[#This Row],[Current Month Low]])-1</f>
        <v>4.4859813084112687E-3</v>
      </c>
      <c r="AH580" s="1">
        <f>(Table2[[#This Row],[Current Month High]]/Table2[[#This Row],[Close Price]])-1</f>
        <v>0.12616300707108308</v>
      </c>
      <c r="AI580">
        <v>49.441756605880101</v>
      </c>
      <c r="AJ580">
        <v>9.6063634509483808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-0.13</v>
      </c>
      <c r="AM580" t="s">
        <v>3191</v>
      </c>
      <c r="AN580">
        <v>-8.4499999999999993</v>
      </c>
      <c r="AO580" t="s">
        <v>3191</v>
      </c>
      <c r="AP580">
        <v>7.8963070681182995E-2</v>
      </c>
      <c r="AQ580">
        <f>(Table2[[#This Row],[Sharpe Ratio]]-AVERAGE(Table2[Sharpe Ratio]))/_xlfn.STDEV.P(Table2[Sharpe Ratio])</f>
        <v>0.16487983915021018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610</v>
      </c>
      <c r="AT580">
        <f>_xlfn.RANK.AVG(Table2[[#This Row],[6M Return vs Nifty Z-Score]],Table2[6M Return vs Nifty Z-Score])</f>
        <v>672</v>
      </c>
      <c r="AU580">
        <f>_xlfn.RANK.AVG(Table2[[#This Row],[Sharpe Ratio Z-Score]],Table2[Sharpe Ratio Z-Score])</f>
        <v>304</v>
      </c>
      <c r="AV580">
        <f>(Table2[[#This Row],[Rank 1Y]]+Table2[[#This Row],[Rank 6M]]+Table2[[#This Row],[Rank Sharpe]])/3</f>
        <v>528.66666666666663</v>
      </c>
    </row>
    <row r="581" spans="1:48" x14ac:dyDescent="0.3">
      <c r="A581" t="s">
        <v>19</v>
      </c>
      <c r="B581" t="s">
        <v>20</v>
      </c>
      <c r="C581" t="s">
        <v>3145</v>
      </c>
      <c r="D581" t="s">
        <v>21</v>
      </c>
      <c r="E581">
        <v>1476125.43603123</v>
      </c>
      <c r="F581">
        <v>4079.85</v>
      </c>
      <c r="G581">
        <v>-7.1667860031412998</v>
      </c>
      <c r="H581">
        <f>(Table2[[#This Row],[1Y Return vs Nifty]]-AVERAGE(Table2[1Y Return vs Nifty]))/_xlfn.STDEV.P(Table2[1Y Return vs Nifty])</f>
        <v>-0.58279513860166077</v>
      </c>
      <c r="I581">
        <v>-0.24417241159616099</v>
      </c>
      <c r="J581">
        <f>(Table2[[#This Row],[1M Return vs Nifty]]-AVERAGE(Table2[1M Return vs Nifty]))/_xlfn.STDEV.P(Table2[1M Return vs Nifty])</f>
        <v>-0.19360615084124727</v>
      </c>
      <c r="K581">
        <v>-6.3239229089489699</v>
      </c>
      <c r="L581">
        <f>(Table2[[#This Row],[6M Return vs Nifty]]-AVERAGE(Table2[6M Return vs Nifty]))/_xlfn.STDEV.P(Table2[6M Return vs Nifty])</f>
        <v>-0.40728254671856712</v>
      </c>
      <c r="M581">
        <v>0.77165236820712602</v>
      </c>
      <c r="N581">
        <f>(Table2[[#This Row],[1W Return vs Nifty]]-AVERAGE(Table2[1W Return vs Nifty]))/_xlfn.STDEV.P(Table2[1W Return vs Nifty])</f>
        <v>9.8011333956907143E-2</v>
      </c>
      <c r="O581">
        <v>4208.8900000000003</v>
      </c>
      <c r="P581">
        <v>4262.7053061460801</v>
      </c>
      <c r="Q581">
        <v>4056.1946953239099</v>
      </c>
      <c r="R581">
        <v>21.783557668866099</v>
      </c>
      <c r="S581" s="1">
        <f>(Table2[[#This Row],[Close Price]]-Table2[[#This Row],[20D EMA]])/Table2[[#This Row],[20D EMA]]</f>
        <v>-3.0658914820772321E-2</v>
      </c>
      <c r="T581" s="1">
        <f>(Table2[[#This Row],[Close Price]]-Table2[[#This Row],[50D EMA]])/Table2[[#This Row],[50D EMA]]</f>
        <v>-4.2896539407130646E-2</v>
      </c>
      <c r="U581" s="1">
        <f>(Table2[[#This Row],[Close Price]]-Table2[[#This Row],[200D EMA]])/Table2[[#This Row],[200D EMA]]</f>
        <v>5.831895767567697E-3</v>
      </c>
      <c r="V581">
        <v>1.0414410880802301</v>
      </c>
      <c r="W581">
        <v>4070</v>
      </c>
      <c r="X581">
        <v>4139.95</v>
      </c>
      <c r="Y581">
        <v>4070</v>
      </c>
      <c r="Z581">
        <v>4139.95</v>
      </c>
      <c r="AA581">
        <v>4067.2</v>
      </c>
      <c r="AB581">
        <v>4298</v>
      </c>
      <c r="AC581" s="1">
        <f>(Table2[[#This Row],[Close Price]]/Table2[[#This Row],[Day Low]])-1</f>
        <v>2.4201474201472895E-3</v>
      </c>
      <c r="AD581" s="1">
        <f>(Table2[[#This Row],[Day High]]/Table2[[#This Row],[Close Price]])-1</f>
        <v>1.4730933735308982E-2</v>
      </c>
      <c r="AE581" s="1">
        <f>(Table2[[#This Row],[Close Price]]/Table2[[#This Row],[Current Week Low]])-1</f>
        <v>2.4201474201472895E-3</v>
      </c>
      <c r="AF581" s="1">
        <f>(Table2[[#This Row],[Current Week High]]/Table2[[#This Row],[Close Price]])-1</f>
        <v>1.4730933735308982E-2</v>
      </c>
      <c r="AG581" s="1">
        <f>(Table2[[#This Row],[Close Price]]/Table2[[#This Row],[Current Month Low]])-1</f>
        <v>3.1102478363493891E-3</v>
      </c>
      <c r="AH581" s="1">
        <f>(Table2[[#This Row],[Current Month High]]/Table2[[#This Row],[Close Price]])-1</f>
        <v>5.3470103067514652E-2</v>
      </c>
      <c r="AI581">
        <v>12.5592852678407</v>
      </c>
      <c r="AJ581">
        <v>23.221081244337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-0.09</v>
      </c>
      <c r="AM581" t="s">
        <v>3191</v>
      </c>
      <c r="AN581">
        <v>-3.61</v>
      </c>
      <c r="AO581" t="s">
        <v>3191</v>
      </c>
      <c r="AP581">
        <v>-1.5806535341181E-2</v>
      </c>
      <c r="AQ581">
        <f>(Table2[[#This Row],[Sharpe Ratio]]-AVERAGE(Table2[Sharpe Ratio]))/_xlfn.STDEV.P(Table2[Sharpe Ratio])</f>
        <v>-0.94019190937507024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514</v>
      </c>
      <c r="AT581">
        <f>_xlfn.RANK.AVG(Table2[[#This Row],[6M Return vs Nifty Z-Score]],Table2[6M Return vs Nifty Z-Score])</f>
        <v>468</v>
      </c>
      <c r="AU581">
        <f>_xlfn.RANK.AVG(Table2[[#This Row],[Sharpe Ratio Z-Score]],Table2[Sharpe Ratio Z-Score])</f>
        <v>611</v>
      </c>
      <c r="AV581">
        <f>(Table2[[#This Row],[Rank 1Y]]+Table2[[#This Row],[Rank 6M]]+Table2[[#This Row],[Rank Sharpe]])/3</f>
        <v>531</v>
      </c>
    </row>
    <row r="582" spans="1:48" x14ac:dyDescent="0.3">
      <c r="A582" t="s">
        <v>139</v>
      </c>
      <c r="B582" t="s">
        <v>140</v>
      </c>
      <c r="C582" t="s">
        <v>3153</v>
      </c>
      <c r="D582" t="s">
        <v>117</v>
      </c>
      <c r="E582">
        <v>193532.18948012299</v>
      </c>
      <c r="F582">
        <v>155.03</v>
      </c>
      <c r="G582">
        <v>2.3864483365016298</v>
      </c>
      <c r="H582">
        <f>(Table2[[#This Row],[1Y Return vs Nifty]]-AVERAGE(Table2[1Y Return vs Nifty]))/_xlfn.STDEV.P(Table2[1Y Return vs Nifty])</f>
        <v>-0.42501511522576801</v>
      </c>
      <c r="I582">
        <v>4.9821874210398001</v>
      </c>
      <c r="J582">
        <f>(Table2[[#This Row],[1M Return vs Nifty]]-AVERAGE(Table2[1M Return vs Nifty]))/_xlfn.STDEV.P(Table2[1M Return vs Nifty])</f>
        <v>0.40204896469782436</v>
      </c>
      <c r="K582">
        <v>-16.107488398739399</v>
      </c>
      <c r="L582">
        <f>(Table2[[#This Row],[6M Return vs Nifty]]-AVERAGE(Table2[6M Return vs Nifty]))/_xlfn.STDEV.P(Table2[6M Return vs Nifty])</f>
        <v>-0.73029222337300925</v>
      </c>
      <c r="M582">
        <v>-2.8418045962460399</v>
      </c>
      <c r="N582">
        <f>(Table2[[#This Row],[1W Return vs Nifty]]-AVERAGE(Table2[1W Return vs Nifty]))/_xlfn.STDEV.P(Table2[1W Return vs Nifty])</f>
        <v>-0.59409476615975787</v>
      </c>
      <c r="O582">
        <v>157.87</v>
      </c>
      <c r="P582">
        <v>158.06341572040699</v>
      </c>
      <c r="Q582">
        <v>153.92697024773599</v>
      </c>
      <c r="R582">
        <v>38.619012803633403</v>
      </c>
      <c r="S582" s="1">
        <f>(Table2[[#This Row],[Close Price]]-Table2[[#This Row],[20D EMA]])/Table2[[#This Row],[20D EMA]]</f>
        <v>-1.7989485019319715E-2</v>
      </c>
      <c r="T582" s="1">
        <f>(Table2[[#This Row],[Close Price]]-Table2[[#This Row],[50D EMA]])/Table2[[#This Row],[50D EMA]]</f>
        <v>-1.9191131019037945E-2</v>
      </c>
      <c r="U582" s="1">
        <f>(Table2[[#This Row],[Close Price]]-Table2[[#This Row],[200D EMA]])/Table2[[#This Row],[200D EMA]]</f>
        <v>7.1659290798015991E-3</v>
      </c>
      <c r="V582">
        <v>0.86773452561889397</v>
      </c>
      <c r="W582">
        <v>154.59</v>
      </c>
      <c r="X582">
        <v>157.93</v>
      </c>
      <c r="Y582">
        <v>154.59</v>
      </c>
      <c r="Z582">
        <v>157.93</v>
      </c>
      <c r="AA582">
        <v>151.1</v>
      </c>
      <c r="AB582">
        <v>169.99</v>
      </c>
      <c r="AC582" s="1">
        <f>(Table2[[#This Row],[Close Price]]/Table2[[#This Row],[Day Low]])-1</f>
        <v>2.8462384371563676E-3</v>
      </c>
      <c r="AD582" s="1">
        <f>(Table2[[#This Row],[Day High]]/Table2[[#This Row],[Close Price]])-1</f>
        <v>1.8706056892214384E-2</v>
      </c>
      <c r="AE582" s="1">
        <f>(Table2[[#This Row],[Close Price]]/Table2[[#This Row],[Current Week Low]])-1</f>
        <v>2.8462384371563676E-3</v>
      </c>
      <c r="AF582" s="1">
        <f>(Table2[[#This Row],[Current Week High]]/Table2[[#This Row],[Close Price]])-1</f>
        <v>1.8706056892214384E-2</v>
      </c>
      <c r="AG582" s="1">
        <f>(Table2[[#This Row],[Close Price]]/Table2[[#This Row],[Current Month Low]])-1</f>
        <v>2.6009265387160863E-2</v>
      </c>
      <c r="AH582" s="1">
        <f>(Table2[[#This Row],[Current Month High]]/Table2[[#This Row],[Close Price]])-1</f>
        <v>9.649745210604399E-2</v>
      </c>
      <c r="AI582">
        <v>19.073727665613099</v>
      </c>
      <c r="AJ582">
        <v>35.279232111692799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-0.05</v>
      </c>
      <c r="AM582" t="s">
        <v>3191</v>
      </c>
      <c r="AN582">
        <v>-7.16</v>
      </c>
      <c r="AO582" t="s">
        <v>3191</v>
      </c>
      <c r="AP582">
        <v>-5.2150244115400004E-3</v>
      </c>
      <c r="AQ582">
        <f>(Table2[[#This Row],[Sharpe Ratio]]-AVERAGE(Table2[Sharpe Ratio]))/_xlfn.STDEV.P(Table2[Sharpe Ratio])</f>
        <v>-0.81668839391483961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448</v>
      </c>
      <c r="AT582">
        <f>_xlfn.RANK.AVG(Table2[[#This Row],[6M Return vs Nifty Z-Score]],Table2[6M Return vs Nifty Z-Score])</f>
        <v>569</v>
      </c>
      <c r="AU582">
        <f>_xlfn.RANK.AVG(Table2[[#This Row],[Sharpe Ratio Z-Score]],Table2[Sharpe Ratio Z-Score])</f>
        <v>579</v>
      </c>
      <c r="AV582">
        <f>(Table2[[#This Row],[Rank 1Y]]+Table2[[#This Row],[Rank 6M]]+Table2[[#This Row],[Rank Sharpe]])/3</f>
        <v>532</v>
      </c>
    </row>
    <row r="583" spans="1:48" x14ac:dyDescent="0.3">
      <c r="A583" t="s">
        <v>22</v>
      </c>
      <c r="B583" t="s">
        <v>23</v>
      </c>
      <c r="C583" t="s">
        <v>3146</v>
      </c>
      <c r="D583" t="s">
        <v>24</v>
      </c>
      <c r="E583">
        <v>1319130.5640576801</v>
      </c>
      <c r="F583">
        <v>1728.7</v>
      </c>
      <c r="G583">
        <v>-12.0215126099034</v>
      </c>
      <c r="H583">
        <f>(Table2[[#This Row],[1Y Return vs Nifty]]-AVERAGE(Table2[1Y Return vs Nifty]))/_xlfn.STDEV.P(Table2[1Y Return vs Nifty])</f>
        <v>-0.66297519597970722</v>
      </c>
      <c r="I583">
        <v>0.27452155648153997</v>
      </c>
      <c r="J583">
        <f>(Table2[[#This Row],[1M Return vs Nifty]]-AVERAGE(Table2[1M Return vs Nifty]))/_xlfn.STDEV.P(Table2[1M Return vs Nifty])</f>
        <v>-0.13448991595144358</v>
      </c>
      <c r="K583">
        <v>2.4231790912994402</v>
      </c>
      <c r="L583">
        <f>(Table2[[#This Row],[6M Return vs Nifty]]-AVERAGE(Table2[6M Return vs Nifty]))/_xlfn.STDEV.P(Table2[6M Return vs Nifty])</f>
        <v>-0.11849226962458867</v>
      </c>
      <c r="M583">
        <v>2.9781365788788601</v>
      </c>
      <c r="N583">
        <f>(Table2[[#This Row],[1W Return vs Nifty]]-AVERAGE(Table2[1W Return vs Nifty]))/_xlfn.STDEV.P(Table2[1W Return vs Nifty])</f>
        <v>0.52063188736043031</v>
      </c>
      <c r="O583">
        <v>1686.34</v>
      </c>
      <c r="P583">
        <v>1671.07649667651</v>
      </c>
      <c r="Q583">
        <v>1605.8867949554899</v>
      </c>
      <c r="R583">
        <v>63.698261569741597</v>
      </c>
      <c r="S583" s="1">
        <f>(Table2[[#This Row],[Close Price]]-Table2[[#This Row],[20D EMA]])/Table2[[#This Row],[20D EMA]]</f>
        <v>2.5119489545406104E-2</v>
      </c>
      <c r="T583" s="1">
        <f>(Table2[[#This Row],[Close Price]]-Table2[[#This Row],[50D EMA]])/Table2[[#This Row],[50D EMA]]</f>
        <v>3.4482863853386406E-2</v>
      </c>
      <c r="U583" s="1">
        <f>(Table2[[#This Row],[Close Price]]-Table2[[#This Row],[200D EMA]])/Table2[[#This Row],[200D EMA]]</f>
        <v>7.6476875848471085E-2</v>
      </c>
      <c r="V583">
        <v>0.79461358706766505</v>
      </c>
      <c r="W583">
        <v>1711.05</v>
      </c>
      <c r="X583">
        <v>1748.15</v>
      </c>
      <c r="Y583">
        <v>1711.05</v>
      </c>
      <c r="Z583">
        <v>1748.15</v>
      </c>
      <c r="AA583">
        <v>1613</v>
      </c>
      <c r="AB583">
        <v>1748.15</v>
      </c>
      <c r="AC583" s="1">
        <f>(Table2[[#This Row],[Close Price]]/Table2[[#This Row],[Day Low]])-1</f>
        <v>1.0315303468630521E-2</v>
      </c>
      <c r="AD583" s="1">
        <f>(Table2[[#This Row],[Day High]]/Table2[[#This Row],[Close Price]])-1</f>
        <v>1.1251229247411398E-2</v>
      </c>
      <c r="AE583" s="1">
        <f>(Table2[[#This Row],[Close Price]]/Table2[[#This Row],[Current Week Low]])-1</f>
        <v>1.0315303468630521E-2</v>
      </c>
      <c r="AF583" s="1">
        <f>(Table2[[#This Row],[Current Week High]]/Table2[[#This Row],[Close Price]])-1</f>
        <v>1.1251229247411398E-2</v>
      </c>
      <c r="AG583" s="1">
        <f>(Table2[[#This Row],[Close Price]]/Table2[[#This Row],[Current Month Low]])-1</f>
        <v>7.1729696218227001E-2</v>
      </c>
      <c r="AH583" s="1">
        <f>(Table2[[#This Row],[Current Month High]]/Table2[[#This Row],[Close Price]])-1</f>
        <v>1.1251229247411398E-2</v>
      </c>
      <c r="AI583">
        <v>3.77740498640597</v>
      </c>
      <c r="AJ583">
        <v>26.779362692970501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0.05</v>
      </c>
      <c r="AM583" t="s">
        <v>3192</v>
      </c>
      <c r="AN583">
        <v>2.78</v>
      </c>
      <c r="AO583" t="s">
        <v>3192</v>
      </c>
      <c r="AP583">
        <v>-7.1688145664055999E-2</v>
      </c>
      <c r="AQ583">
        <f>(Table2[[#This Row],[Sharpe Ratio]]-AVERAGE(Table2[Sharpe Ratio]))/_xlfn.STDEV.P(Table2[Sharpe Ratio])</f>
        <v>-1.5918057697865522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-1.987131263981861</v>
      </c>
      <c r="AS583">
        <f>_xlfn.RANK.AVG(Table2[[#This Row],[1Y Return vs Nifty Z-Score]],Table2[1Y Return vs Nifty Z-Score])</f>
        <v>549</v>
      </c>
      <c r="AT583">
        <f>_xlfn.RANK.AVG(Table2[[#This Row],[6M Return vs Nifty Z-Score]],Table2[6M Return vs Nifty Z-Score])</f>
        <v>358</v>
      </c>
      <c r="AU583">
        <f>_xlfn.RANK.AVG(Table2[[#This Row],[Sharpe Ratio Z-Score]],Table2[Sharpe Ratio Z-Score])</f>
        <v>692</v>
      </c>
      <c r="AV583">
        <f>(Table2[[#This Row],[Rank 1Y]]+Table2[[#This Row],[Rank 6M]]+Table2[[#This Row],[Rank Sharpe]])/3</f>
        <v>533</v>
      </c>
    </row>
    <row r="584" spans="1:48" x14ac:dyDescent="0.3">
      <c r="A584" t="s">
        <v>417</v>
      </c>
      <c r="B584" t="s">
        <v>418</v>
      </c>
      <c r="C584" t="s">
        <v>3145</v>
      </c>
      <c r="D584" t="s">
        <v>278</v>
      </c>
      <c r="E584">
        <v>55628.145611940003</v>
      </c>
      <c r="F584">
        <v>5255.8</v>
      </c>
      <c r="G584">
        <v>-2.1272441871215002</v>
      </c>
      <c r="H584">
        <f>(Table2[[#This Row],[1Y Return vs Nifty]]-AVERAGE(Table2[1Y Return vs Nifty]))/_xlfn.STDEV.P(Table2[1Y Return vs Nifty])</f>
        <v>-0.499562696345344</v>
      </c>
      <c r="I584">
        <v>-2.5166840260239201</v>
      </c>
      <c r="J584">
        <f>(Table2[[#This Row],[1M Return vs Nifty]]-AVERAGE(Table2[1M Return vs Nifty]))/_xlfn.STDEV.P(Table2[1M Return vs Nifty])</f>
        <v>-0.45260729343443379</v>
      </c>
      <c r="K584">
        <v>-10.576107147823301</v>
      </c>
      <c r="L584">
        <f>(Table2[[#This Row],[6M Return vs Nifty]]-AVERAGE(Table2[6M Return vs Nifty]))/_xlfn.STDEV.P(Table2[6M Return vs Nifty])</f>
        <v>-0.54767069636679255</v>
      </c>
      <c r="M584">
        <v>-0.37603198695038798</v>
      </c>
      <c r="N584">
        <f>(Table2[[#This Row],[1W Return vs Nifty]]-AVERAGE(Table2[1W Return vs Nifty]))/_xlfn.STDEV.P(Table2[1W Return vs Nifty])</f>
        <v>-0.12181122129336218</v>
      </c>
      <c r="O584">
        <v>5294.82</v>
      </c>
      <c r="P584">
        <v>5315.7952829348096</v>
      </c>
      <c r="Q584">
        <v>5085.1775903813696</v>
      </c>
      <c r="R584">
        <v>48.852370973325797</v>
      </c>
      <c r="S584" s="1">
        <f>(Table2[[#This Row],[Close Price]]-Table2[[#This Row],[20D EMA]])/Table2[[#This Row],[20D EMA]]</f>
        <v>-7.3694667618539496E-3</v>
      </c>
      <c r="T584" s="1">
        <f>(Table2[[#This Row],[Close Price]]-Table2[[#This Row],[50D EMA]])/Table2[[#This Row],[50D EMA]]</f>
        <v>-1.1286229010250091E-2</v>
      </c>
      <c r="U584" s="1">
        <f>(Table2[[#This Row],[Close Price]]-Table2[[#This Row],[200D EMA]])/Table2[[#This Row],[200D EMA]]</f>
        <v>3.3552891041871084E-2</v>
      </c>
      <c r="V584">
        <v>1.1746553956185299</v>
      </c>
      <c r="W584">
        <v>5125</v>
      </c>
      <c r="X584">
        <v>5327.65</v>
      </c>
      <c r="Y584">
        <v>5125</v>
      </c>
      <c r="Z584">
        <v>5327.65</v>
      </c>
      <c r="AA584">
        <v>5007.8500000000004</v>
      </c>
      <c r="AB584">
        <v>5424</v>
      </c>
      <c r="AC584" s="1">
        <f>(Table2[[#This Row],[Close Price]]/Table2[[#This Row],[Day Low]])-1</f>
        <v>2.5521951219512173E-2</v>
      </c>
      <c r="AD584" s="1">
        <f>(Table2[[#This Row],[Day High]]/Table2[[#This Row],[Close Price]])-1</f>
        <v>1.3670611514897679E-2</v>
      </c>
      <c r="AE584" s="1">
        <f>(Table2[[#This Row],[Close Price]]/Table2[[#This Row],[Current Week Low]])-1</f>
        <v>2.5521951219512173E-2</v>
      </c>
      <c r="AF584" s="1">
        <f>(Table2[[#This Row],[Current Week High]]/Table2[[#This Row],[Close Price]])-1</f>
        <v>1.3670611514897679E-2</v>
      </c>
      <c r="AG584" s="1">
        <f>(Table2[[#This Row],[Close Price]]/Table2[[#This Row],[Current Month Low]])-1</f>
        <v>4.9512265742783779E-2</v>
      </c>
      <c r="AH584" s="1">
        <f>(Table2[[#This Row],[Current Month High]]/Table2[[#This Row],[Close Price]])-1</f>
        <v>3.2002739830282678E-2</v>
      </c>
      <c r="AI584">
        <v>14.159595113969299</v>
      </c>
      <c r="AJ584">
        <v>27.847239114570598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</v>
      </c>
      <c r="AM584" t="s">
        <v>3193</v>
      </c>
      <c r="AN584">
        <v>3.06</v>
      </c>
      <c r="AO584" t="s">
        <v>3192</v>
      </c>
      <c r="AP584">
        <v>-2.1036760000914E-2</v>
      </c>
      <c r="AQ584">
        <f>(Table2[[#This Row],[Sharpe Ratio]]-AVERAGE(Table2[Sharpe Ratio]))/_xlfn.STDEV.P(Table2[Sharpe Ratio])</f>
        <v>-1.0011795377139205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482</v>
      </c>
      <c r="AT584">
        <f>_xlfn.RANK.AVG(Table2[[#This Row],[6M Return vs Nifty Z-Score]],Table2[6M Return vs Nifty Z-Score])</f>
        <v>503</v>
      </c>
      <c r="AU584">
        <f>_xlfn.RANK.AVG(Table2[[#This Row],[Sharpe Ratio Z-Score]],Table2[Sharpe Ratio Z-Score])</f>
        <v>620</v>
      </c>
      <c r="AV584">
        <f>(Table2[[#This Row],[Rank 1Y]]+Table2[[#This Row],[Rank 6M]]+Table2[[#This Row],[Rank Sharpe]])/3</f>
        <v>535</v>
      </c>
    </row>
    <row r="585" spans="1:48" x14ac:dyDescent="0.3">
      <c r="A585" t="s">
        <v>1342</v>
      </c>
      <c r="B585" t="s">
        <v>1343</v>
      </c>
      <c r="C585" t="s">
        <v>3160</v>
      </c>
      <c r="D585" t="s">
        <v>406</v>
      </c>
      <c r="E585">
        <v>8395.9215571000004</v>
      </c>
      <c r="F585">
        <v>210.7</v>
      </c>
      <c r="G585">
        <v>-15.7936271815875</v>
      </c>
      <c r="H585">
        <f>(Table2[[#This Row],[1Y Return vs Nifty]]-AVERAGE(Table2[1Y Return vs Nifty]))/_xlfn.STDEV.P(Table2[1Y Return vs Nifty])</f>
        <v>-0.72527496840621597</v>
      </c>
      <c r="I585">
        <v>0.21670364791272101</v>
      </c>
      <c r="J585">
        <f>(Table2[[#This Row],[1M Return vs Nifty]]-AVERAGE(Table2[1M Return vs Nifty]))/_xlfn.STDEV.P(Table2[1M Return vs Nifty])</f>
        <v>-0.14107949916263579</v>
      </c>
      <c r="K585">
        <v>-24.102043542390899</v>
      </c>
      <c r="L585">
        <f>(Table2[[#This Row],[6M Return vs Nifty]]-AVERAGE(Table2[6M Return vs Nifty]))/_xlfn.STDEV.P(Table2[6M Return vs Nifty])</f>
        <v>-0.99423676124539728</v>
      </c>
      <c r="M585">
        <v>-1.67009280761129</v>
      </c>
      <c r="N585">
        <f>(Table2[[#This Row],[1W Return vs Nifty]]-AVERAGE(Table2[1W Return vs Nifty]))/_xlfn.STDEV.P(Table2[1W Return vs Nifty])</f>
        <v>-0.36967009901405629</v>
      </c>
      <c r="O585">
        <v>215.78</v>
      </c>
      <c r="P585">
        <v>222.03551255876499</v>
      </c>
      <c r="Q585">
        <v>223.376091936752</v>
      </c>
      <c r="R585">
        <v>38.926712644705098</v>
      </c>
      <c r="S585" s="1">
        <f>(Table2[[#This Row],[Close Price]]-Table2[[#This Row],[20D EMA]])/Table2[[#This Row],[20D EMA]]</f>
        <v>-2.3542496987672686E-2</v>
      </c>
      <c r="T585" s="1">
        <f>(Table2[[#This Row],[Close Price]]-Table2[[#This Row],[50D EMA]])/Table2[[#This Row],[50D EMA]]</f>
        <v>-5.1052700660957975E-2</v>
      </c>
      <c r="U585" s="1">
        <f>(Table2[[#This Row],[Close Price]]-Table2[[#This Row],[200D EMA]])/Table2[[#This Row],[200D EMA]]</f>
        <v>-5.6747755889386756E-2</v>
      </c>
      <c r="V585">
        <v>0.67459509766133197</v>
      </c>
      <c r="W585">
        <v>206.23</v>
      </c>
      <c r="X585">
        <v>212.5</v>
      </c>
      <c r="Y585">
        <v>206.23</v>
      </c>
      <c r="Z585">
        <v>212.5</v>
      </c>
      <c r="AA585">
        <v>201.91</v>
      </c>
      <c r="AB585">
        <v>224.95</v>
      </c>
      <c r="AC585" s="1">
        <f>(Table2[[#This Row],[Close Price]]/Table2[[#This Row],[Day Low]])-1</f>
        <v>2.167482907433449E-2</v>
      </c>
      <c r="AD585" s="1">
        <f>(Table2[[#This Row],[Day High]]/Table2[[#This Row],[Close Price]])-1</f>
        <v>8.5429520645468049E-3</v>
      </c>
      <c r="AE585" s="1">
        <f>(Table2[[#This Row],[Close Price]]/Table2[[#This Row],[Current Week Low]])-1</f>
        <v>2.167482907433449E-2</v>
      </c>
      <c r="AF585" s="1">
        <f>(Table2[[#This Row],[Current Week High]]/Table2[[#This Row],[Close Price]])-1</f>
        <v>8.5429520645468049E-3</v>
      </c>
      <c r="AG585" s="1">
        <f>(Table2[[#This Row],[Close Price]]/Table2[[#This Row],[Current Month Low]])-1</f>
        <v>4.3534247932246917E-2</v>
      </c>
      <c r="AH585" s="1">
        <f>(Table2[[#This Row],[Current Month High]]/Table2[[#This Row],[Close Price]])-1</f>
        <v>6.7631703844328372E-2</v>
      </c>
      <c r="AI585">
        <v>52.942572377788302</v>
      </c>
      <c r="AJ585">
        <v>17.643774427694002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-7.0000000000000007E-2</v>
      </c>
      <c r="AM585" t="s">
        <v>3191</v>
      </c>
      <c r="AN585">
        <v>-3.28</v>
      </c>
      <c r="AO585" t="s">
        <v>3191</v>
      </c>
      <c r="AP585">
        <v>4.8391690476546997E-2</v>
      </c>
      <c r="AQ585">
        <f>(Table2[[#This Row],[Sharpe Ratio]]-AVERAGE(Table2[Sharpe Ratio]))/_xlfn.STDEV.P(Table2[Sharpe Ratio])</f>
        <v>-0.19160120994896943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568</v>
      </c>
      <c r="AT585">
        <f>_xlfn.RANK.AVG(Table2[[#This Row],[6M Return vs Nifty Z-Score]],Table2[6M Return vs Nifty Z-Score])</f>
        <v>645</v>
      </c>
      <c r="AU585">
        <f>_xlfn.RANK.AVG(Table2[[#This Row],[Sharpe Ratio Z-Score]],Table2[Sharpe Ratio Z-Score])</f>
        <v>392</v>
      </c>
      <c r="AV585">
        <f>(Table2[[#This Row],[Rank 1Y]]+Table2[[#This Row],[Rank 6M]]+Table2[[#This Row],[Rank Sharpe]])/3</f>
        <v>535</v>
      </c>
    </row>
    <row r="586" spans="1:48" x14ac:dyDescent="0.3">
      <c r="A586" t="s">
        <v>912</v>
      </c>
      <c r="B586" t="s">
        <v>913</v>
      </c>
      <c r="C586" t="s">
        <v>3145</v>
      </c>
      <c r="D586" t="s">
        <v>21</v>
      </c>
      <c r="E586">
        <v>16522.74532337</v>
      </c>
      <c r="F586">
        <v>597.35</v>
      </c>
      <c r="G586">
        <v>-13.337652559436499</v>
      </c>
      <c r="H586">
        <f>(Table2[[#This Row],[1Y Return vs Nifty]]-AVERAGE(Table2[1Y Return vs Nifty]))/_xlfn.STDEV.P(Table2[1Y Return vs Nifty])</f>
        <v>-0.68471239875526912</v>
      </c>
      <c r="I586">
        <v>-2.6133918791906301</v>
      </c>
      <c r="J586">
        <f>(Table2[[#This Row],[1M Return vs Nifty]]-AVERAGE(Table2[1M Return vs Nifty]))/_xlfn.STDEV.P(Table2[1M Return vs Nifty])</f>
        <v>-0.4636292148666018</v>
      </c>
      <c r="K586">
        <v>-21.344975935903101</v>
      </c>
      <c r="L586">
        <f>(Table2[[#This Row],[6M Return vs Nifty]]-AVERAGE(Table2[6M Return vs Nifty]))/_xlfn.STDEV.P(Table2[6M Return vs Nifty])</f>
        <v>-0.90321069135141052</v>
      </c>
      <c r="M586">
        <v>-3.6635057295472701E-2</v>
      </c>
      <c r="N586">
        <f>(Table2[[#This Row],[1W Return vs Nifty]]-AVERAGE(Table2[1W Return vs Nifty]))/_xlfn.STDEV.P(Table2[1W Return vs Nifty])</f>
        <v>-5.6804584245844059E-2</v>
      </c>
      <c r="O586">
        <v>600.64</v>
      </c>
      <c r="P586">
        <v>618.78911699714797</v>
      </c>
      <c r="Q586">
        <v>637.51467038378405</v>
      </c>
      <c r="R586">
        <v>50.769621102218501</v>
      </c>
      <c r="S586" s="1">
        <f>(Table2[[#This Row],[Close Price]]-Table2[[#This Row],[20D EMA]])/Table2[[#This Row],[20D EMA]]</f>
        <v>-5.4774906766115539E-3</v>
      </c>
      <c r="T586" s="1">
        <f>(Table2[[#This Row],[Close Price]]-Table2[[#This Row],[50D EMA]])/Table2[[#This Row],[50D EMA]]</f>
        <v>-3.4646887620111075E-2</v>
      </c>
      <c r="U586" s="1">
        <f>(Table2[[#This Row],[Close Price]]-Table2[[#This Row],[200D EMA]])/Table2[[#This Row],[200D EMA]]</f>
        <v>-6.3001954699497167E-2</v>
      </c>
      <c r="V586">
        <v>0.60621019018282196</v>
      </c>
      <c r="W586">
        <v>587</v>
      </c>
      <c r="X586">
        <v>604.29999999999995</v>
      </c>
      <c r="Y586">
        <v>587</v>
      </c>
      <c r="Z586">
        <v>604.29999999999995</v>
      </c>
      <c r="AA586">
        <v>561.85</v>
      </c>
      <c r="AB586">
        <v>608.75</v>
      </c>
      <c r="AC586" s="1">
        <f>(Table2[[#This Row],[Close Price]]/Table2[[#This Row],[Day Low]])-1</f>
        <v>1.7632027257240335E-2</v>
      </c>
      <c r="AD586" s="1">
        <f>(Table2[[#This Row],[Day High]]/Table2[[#This Row],[Close Price]])-1</f>
        <v>1.1634720013392386E-2</v>
      </c>
      <c r="AE586" s="1">
        <f>(Table2[[#This Row],[Close Price]]/Table2[[#This Row],[Current Week Low]])-1</f>
        <v>1.7632027257240335E-2</v>
      </c>
      <c r="AF586" s="1">
        <f>(Table2[[#This Row],[Current Week High]]/Table2[[#This Row],[Close Price]])-1</f>
        <v>1.1634720013392386E-2</v>
      </c>
      <c r="AG586" s="1">
        <f>(Table2[[#This Row],[Close Price]]/Table2[[#This Row],[Current Month Low]])-1</f>
        <v>6.3184123876479426E-2</v>
      </c>
      <c r="AH586" s="1">
        <f>(Table2[[#This Row],[Current Month High]]/Table2[[#This Row],[Close Price]])-1</f>
        <v>1.9084288942830874E-2</v>
      </c>
      <c r="AI586">
        <v>44.278898468234601</v>
      </c>
      <c r="AJ586">
        <v>17.230890000981201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-0.09</v>
      </c>
      <c r="AM586" t="s">
        <v>3191</v>
      </c>
      <c r="AN586">
        <v>1.25</v>
      </c>
      <c r="AO586" t="s">
        <v>3192</v>
      </c>
      <c r="AP586">
        <v>3.4130125211749997E-2</v>
      </c>
      <c r="AQ586">
        <f>(Table2[[#This Row],[Sharpe Ratio]]-AVERAGE(Table2[Sharpe Ratio]))/_xlfn.STDEV.P(Table2[Sharpe Ratio])</f>
        <v>-0.35789981058003595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557</v>
      </c>
      <c r="AT586">
        <f>_xlfn.RANK.AVG(Table2[[#This Row],[6M Return vs Nifty Z-Score]],Table2[6M Return vs Nifty Z-Score])</f>
        <v>623</v>
      </c>
      <c r="AU586">
        <f>_xlfn.RANK.AVG(Table2[[#This Row],[Sharpe Ratio Z-Score]],Table2[Sharpe Ratio Z-Score])</f>
        <v>429</v>
      </c>
      <c r="AV586">
        <f>(Table2[[#This Row],[Rank 1Y]]+Table2[[#This Row],[Rank 6M]]+Table2[[#This Row],[Rank Sharpe]])/3</f>
        <v>536.33333333333337</v>
      </c>
    </row>
    <row r="587" spans="1:48" x14ac:dyDescent="0.3">
      <c r="A587" t="s">
        <v>1581</v>
      </c>
      <c r="B587" t="s">
        <v>1582</v>
      </c>
      <c r="C587" t="s">
        <v>3160</v>
      </c>
      <c r="D587" t="s">
        <v>249</v>
      </c>
      <c r="E587">
        <v>6064.0543295999996</v>
      </c>
      <c r="F587">
        <v>825.75</v>
      </c>
      <c r="G587">
        <v>-12.6488624858296</v>
      </c>
      <c r="H587">
        <f>(Table2[[#This Row],[1Y Return vs Nifty]]-AVERAGE(Table2[1Y Return vs Nifty]))/_xlfn.STDEV.P(Table2[1Y Return vs Nifty])</f>
        <v>-0.67333642805770089</v>
      </c>
      <c r="I587">
        <v>4.2884041824555403</v>
      </c>
      <c r="J587">
        <f>(Table2[[#This Row],[1M Return vs Nifty]]-AVERAGE(Table2[1M Return vs Nifty]))/_xlfn.STDEV.P(Table2[1M Return vs Nifty])</f>
        <v>0.32297757497884488</v>
      </c>
      <c r="K587">
        <v>-8.3903259022138208</v>
      </c>
      <c r="L587">
        <f>(Table2[[#This Row],[6M Return vs Nifty]]-AVERAGE(Table2[6M Return vs Nifty]))/_xlfn.STDEV.P(Table2[6M Return vs Nifty])</f>
        <v>-0.47550595293880277</v>
      </c>
      <c r="M587">
        <v>-5.0104062476938998</v>
      </c>
      <c r="N587">
        <f>(Table2[[#This Row],[1W Return vs Nifty]]-AVERAGE(Table2[1W Return vs Nifty]))/_xlfn.STDEV.P(Table2[1W Return vs Nifty])</f>
        <v>-1.0094594561104167</v>
      </c>
      <c r="O587">
        <v>830.39</v>
      </c>
      <c r="P587">
        <v>812.23512342885294</v>
      </c>
      <c r="Q587">
        <v>779.67692783831205</v>
      </c>
      <c r="R587">
        <v>45.5917059616961</v>
      </c>
      <c r="S587" s="1">
        <f>(Table2[[#This Row],[Close Price]]-Table2[[#This Row],[20D EMA]])/Table2[[#This Row],[20D EMA]]</f>
        <v>-5.5877358831392318E-3</v>
      </c>
      <c r="T587" s="1">
        <f>(Table2[[#This Row],[Close Price]]-Table2[[#This Row],[50D EMA]])/Table2[[#This Row],[50D EMA]]</f>
        <v>1.663911862625931E-2</v>
      </c>
      <c r="U587" s="1">
        <f>(Table2[[#This Row],[Close Price]]-Table2[[#This Row],[200D EMA]])/Table2[[#This Row],[200D EMA]]</f>
        <v>5.9092517062711514E-2</v>
      </c>
      <c r="V587">
        <v>2.0544416290019401</v>
      </c>
      <c r="W587">
        <v>803.55</v>
      </c>
      <c r="X587">
        <v>835.9</v>
      </c>
      <c r="Y587">
        <v>803.55</v>
      </c>
      <c r="Z587">
        <v>835.9</v>
      </c>
      <c r="AA587">
        <v>775</v>
      </c>
      <c r="AB587">
        <v>900</v>
      </c>
      <c r="AC587" s="1">
        <f>(Table2[[#This Row],[Close Price]]/Table2[[#This Row],[Day Low]])-1</f>
        <v>2.7627403397423977E-2</v>
      </c>
      <c r="AD587" s="1">
        <f>(Table2[[#This Row],[Day High]]/Table2[[#This Row],[Close Price]])-1</f>
        <v>1.2291855888586056E-2</v>
      </c>
      <c r="AE587" s="1">
        <f>(Table2[[#This Row],[Close Price]]/Table2[[#This Row],[Current Week Low]])-1</f>
        <v>2.7627403397423977E-2</v>
      </c>
      <c r="AF587" s="1">
        <f>(Table2[[#This Row],[Current Week High]]/Table2[[#This Row],[Close Price]])-1</f>
        <v>1.2291855888586056E-2</v>
      </c>
      <c r="AG587" s="1">
        <f>(Table2[[#This Row],[Close Price]]/Table2[[#This Row],[Current Month Low]])-1</f>
        <v>6.5483870967741886E-2</v>
      </c>
      <c r="AH587" s="1">
        <f>(Table2[[#This Row],[Current Month High]]/Table2[[#This Row],[Close Price]])-1</f>
        <v>8.9918256130790297E-2</v>
      </c>
      <c r="AI587">
        <v>8.9918256130790297</v>
      </c>
      <c r="AJ587">
        <v>28.023255813953401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0.12</v>
      </c>
      <c r="AM587" t="s">
        <v>3192</v>
      </c>
      <c r="AN587">
        <v>0.92</v>
      </c>
      <c r="AO587" t="s">
        <v>3192</v>
      </c>
      <c r="AP587">
        <v>-2.6638999473469998E-3</v>
      </c>
      <c r="AQ587">
        <f>(Table2[[#This Row],[Sharpe Ratio]]-AVERAGE(Table2[Sharpe Ratio]))/_xlfn.STDEV.P(Table2[Sharpe Ratio])</f>
        <v>-0.78694071751650052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-2.6222649796445761</v>
      </c>
      <c r="AS587">
        <f>_xlfn.RANK.AVG(Table2[[#This Row],[1Y Return vs Nifty Z-Score]],Table2[1Y Return vs Nifty Z-Score])</f>
        <v>555</v>
      </c>
      <c r="AT587">
        <f>_xlfn.RANK.AVG(Table2[[#This Row],[6M Return vs Nifty Z-Score]],Table2[6M Return vs Nifty Z-Score])</f>
        <v>481</v>
      </c>
      <c r="AU587">
        <f>_xlfn.RANK.AVG(Table2[[#This Row],[Sharpe Ratio Z-Score]],Table2[Sharpe Ratio Z-Score])</f>
        <v>573</v>
      </c>
      <c r="AV587">
        <f>(Table2[[#This Row],[Rank 1Y]]+Table2[[#This Row],[Rank 6M]]+Table2[[#This Row],[Rank Sharpe]])/3</f>
        <v>536.33333333333337</v>
      </c>
    </row>
    <row r="588" spans="1:48" x14ac:dyDescent="0.3">
      <c r="A588" t="s">
        <v>463</v>
      </c>
      <c r="B588" t="s">
        <v>464</v>
      </c>
      <c r="C588" t="s">
        <v>3146</v>
      </c>
      <c r="D588" t="s">
        <v>34</v>
      </c>
      <c r="E588">
        <v>47397.825152926001</v>
      </c>
      <c r="F588">
        <v>104.11</v>
      </c>
      <c r="G588">
        <v>-12.1466280217949</v>
      </c>
      <c r="H588">
        <f>(Table2[[#This Row],[1Y Return vs Nifty]]-AVERAGE(Table2[1Y Return vs Nifty]))/_xlfn.STDEV.P(Table2[1Y Return vs Nifty])</f>
        <v>-0.6650415864722975</v>
      </c>
      <c r="I588">
        <v>-1.58393831522656</v>
      </c>
      <c r="J588">
        <f>(Table2[[#This Row],[1M Return vs Nifty]]-AVERAGE(Table2[1M Return vs Nifty]))/_xlfn.STDEV.P(Table2[1M Return vs Nifty])</f>
        <v>-0.34630103593869682</v>
      </c>
      <c r="K588">
        <v>-38.187515518792097</v>
      </c>
      <c r="L588">
        <f>(Table2[[#This Row],[6M Return vs Nifty]]-AVERAGE(Table2[6M Return vs Nifty]))/_xlfn.STDEV.P(Table2[6M Return vs Nifty])</f>
        <v>-1.4592761942997792</v>
      </c>
      <c r="M588">
        <v>0.22050517446053799</v>
      </c>
      <c r="N588">
        <f>(Table2[[#This Row],[1W Return vs Nifty]]-AVERAGE(Table2[1W Return vs Nifty]))/_xlfn.STDEV.P(Table2[1W Return vs Nifty])</f>
        <v>-7.5530434818376398E-3</v>
      </c>
      <c r="O588">
        <v>107.22</v>
      </c>
      <c r="P588">
        <v>111.733365011733</v>
      </c>
      <c r="Q588">
        <v>117.542368296842</v>
      </c>
      <c r="R588">
        <v>19.1435836448881</v>
      </c>
      <c r="S588" s="1">
        <f>(Table2[[#This Row],[Close Price]]-Table2[[#This Row],[20D EMA]])/Table2[[#This Row],[20D EMA]]</f>
        <v>-2.9005782503264313E-2</v>
      </c>
      <c r="T588" s="1">
        <f>(Table2[[#This Row],[Close Price]]-Table2[[#This Row],[50D EMA]])/Table2[[#This Row],[50D EMA]]</f>
        <v>-6.8228187801669435E-2</v>
      </c>
      <c r="U588" s="1">
        <f>(Table2[[#This Row],[Close Price]]-Table2[[#This Row],[200D EMA]])/Table2[[#This Row],[200D EMA]]</f>
        <v>-0.11427682197894669</v>
      </c>
      <c r="V588">
        <v>0.57612006105688396</v>
      </c>
      <c r="W588">
        <v>103.3</v>
      </c>
      <c r="X588">
        <v>106.18</v>
      </c>
      <c r="Y588">
        <v>103.3</v>
      </c>
      <c r="Z588">
        <v>106.18</v>
      </c>
      <c r="AA588">
        <v>101.07</v>
      </c>
      <c r="AB588">
        <v>111.69</v>
      </c>
      <c r="AC588" s="1">
        <f>(Table2[[#This Row],[Close Price]]/Table2[[#This Row],[Day Low]])-1</f>
        <v>7.8412391093900524E-3</v>
      </c>
      <c r="AD588" s="1">
        <f>(Table2[[#This Row],[Day High]]/Table2[[#This Row],[Close Price]])-1</f>
        <v>1.9882816252041247E-2</v>
      </c>
      <c r="AE588" s="1">
        <f>(Table2[[#This Row],[Close Price]]/Table2[[#This Row],[Current Week Low]])-1</f>
        <v>7.8412391093900524E-3</v>
      </c>
      <c r="AF588" s="1">
        <f>(Table2[[#This Row],[Current Week High]]/Table2[[#This Row],[Close Price]])-1</f>
        <v>1.9882816252041247E-2</v>
      </c>
      <c r="AG588" s="1">
        <f>(Table2[[#This Row],[Close Price]]/Table2[[#This Row],[Current Month Low]])-1</f>
        <v>3.0078163648956213E-2</v>
      </c>
      <c r="AH588" s="1">
        <f>(Table2[[#This Row],[Current Month High]]/Table2[[#This Row],[Close Price]])-1</f>
        <v>7.2807607338392089E-2</v>
      </c>
      <c r="AI588">
        <v>51.714532705791903</v>
      </c>
      <c r="AJ588">
        <v>20.497685185185102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-0.18</v>
      </c>
      <c r="AM588" t="s">
        <v>3191</v>
      </c>
      <c r="AN588">
        <v>-4.72</v>
      </c>
      <c r="AO588" t="s">
        <v>3191</v>
      </c>
      <c r="AP588">
        <v>5.8820897980567E-2</v>
      </c>
      <c r="AQ588">
        <f>(Table2[[#This Row],[Sharpe Ratio]]-AVERAGE(Table2[Sharpe Ratio]))/_xlfn.STDEV.P(Table2[Sharpe Ratio])</f>
        <v>-6.9990252006602832E-2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551</v>
      </c>
      <c r="AT588">
        <f>_xlfn.RANK.AVG(Table2[[#This Row],[6M Return vs Nifty Z-Score]],Table2[6M Return vs Nifty Z-Score])</f>
        <v>714</v>
      </c>
      <c r="AU588">
        <f>_xlfn.RANK.AVG(Table2[[#This Row],[Sharpe Ratio Z-Score]],Table2[Sharpe Ratio Z-Score])</f>
        <v>351</v>
      </c>
      <c r="AV588">
        <f>(Table2[[#This Row],[Rank 1Y]]+Table2[[#This Row],[Rank 6M]]+Table2[[#This Row],[Rank Sharpe]])/3</f>
        <v>538.66666666666663</v>
      </c>
    </row>
    <row r="589" spans="1:48" x14ac:dyDescent="0.3">
      <c r="A589" t="s">
        <v>1277</v>
      </c>
      <c r="B589" t="s">
        <v>1278</v>
      </c>
      <c r="C589" t="s">
        <v>3148</v>
      </c>
      <c r="D589" t="s">
        <v>1012</v>
      </c>
      <c r="E589">
        <v>9069.4949227529996</v>
      </c>
      <c r="F589">
        <v>42.61</v>
      </c>
      <c r="G589">
        <v>-38.402728703609</v>
      </c>
      <c r="H589">
        <f>(Table2[[#This Row],[1Y Return vs Nifty]]-AVERAGE(Table2[1Y Return vs Nifty]))/_xlfn.STDEV.P(Table2[1Y Return vs Nifty])</f>
        <v>-1.0986840610576396</v>
      </c>
      <c r="I589">
        <v>-3.2243539846665099</v>
      </c>
      <c r="J589">
        <f>(Table2[[#This Row],[1M Return vs Nifty]]-AVERAGE(Table2[1M Return vs Nifty]))/_xlfn.STDEV.P(Table2[1M Return vs Nifty])</f>
        <v>-0.53326137093337656</v>
      </c>
      <c r="K589">
        <v>-15.162722694869201</v>
      </c>
      <c r="L589">
        <f>(Table2[[#This Row],[6M Return vs Nifty]]-AVERAGE(Table2[6M Return vs Nifty]))/_xlfn.STDEV.P(Table2[6M Return vs Nifty])</f>
        <v>-0.69910027552538923</v>
      </c>
      <c r="M589">
        <v>-5.7982956085512196</v>
      </c>
      <c r="N589">
        <f>(Table2[[#This Row],[1W Return vs Nifty]]-AVERAGE(Table2[1W Return vs Nifty]))/_xlfn.STDEV.P(Table2[1W Return vs Nifty])</f>
        <v>-1.1603684162089336</v>
      </c>
      <c r="O589">
        <v>47.24</v>
      </c>
      <c r="P589">
        <v>47.7525622638736</v>
      </c>
      <c r="Q589">
        <v>47.111108511012297</v>
      </c>
      <c r="R589">
        <v>19.924341138567002</v>
      </c>
      <c r="S589" s="1">
        <f>(Table2[[#This Row],[Close Price]]-Table2[[#This Row],[20D EMA]])/Table2[[#This Row],[20D EMA]]</f>
        <v>-9.8010160880609709E-2</v>
      </c>
      <c r="T589" s="1">
        <f>(Table2[[#This Row],[Close Price]]-Table2[[#This Row],[50D EMA]])/Table2[[#This Row],[50D EMA]]</f>
        <v>-0.10769186029131926</v>
      </c>
      <c r="U589" s="1">
        <f>(Table2[[#This Row],[Close Price]]-Table2[[#This Row],[200D EMA]])/Table2[[#This Row],[200D EMA]]</f>
        <v>-9.5542402912471402E-2</v>
      </c>
      <c r="V589">
        <v>0.79834297966900603</v>
      </c>
      <c r="W589">
        <v>42.5</v>
      </c>
      <c r="X589">
        <v>45.05</v>
      </c>
      <c r="Y589">
        <v>42.5</v>
      </c>
      <c r="Z589">
        <v>45.05</v>
      </c>
      <c r="AA589">
        <v>42.5</v>
      </c>
      <c r="AB589">
        <v>56.5</v>
      </c>
      <c r="AC589" s="1">
        <f>(Table2[[#This Row],[Close Price]]/Table2[[#This Row],[Day Low]])-1</f>
        <v>2.5882352941175579E-3</v>
      </c>
      <c r="AD589" s="1">
        <f>(Table2[[#This Row],[Day High]]/Table2[[#This Row],[Close Price]])-1</f>
        <v>5.7263553156535973E-2</v>
      </c>
      <c r="AE589" s="1">
        <f>(Table2[[#This Row],[Close Price]]/Table2[[#This Row],[Current Week Low]])-1</f>
        <v>2.5882352941175579E-3</v>
      </c>
      <c r="AF589" s="1">
        <f>(Table2[[#This Row],[Current Week High]]/Table2[[#This Row],[Close Price]])-1</f>
        <v>5.7263553156535973E-2</v>
      </c>
      <c r="AG589" s="1">
        <f>(Table2[[#This Row],[Close Price]]/Table2[[#This Row],[Current Month Low]])-1</f>
        <v>2.5882352941175579E-3</v>
      </c>
      <c r="AH589" s="1">
        <f>(Table2[[#This Row],[Current Month High]]/Table2[[#This Row],[Close Price]])-1</f>
        <v>0.32597981694437927</v>
      </c>
      <c r="AI589">
        <v>32.597981694437898</v>
      </c>
      <c r="AJ589">
        <v>16.580027359781099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</v>
      </c>
      <c r="AM589" t="s">
        <v>3191</v>
      </c>
      <c r="AN589">
        <v>-17.21</v>
      </c>
      <c r="AO589" t="s">
        <v>3191</v>
      </c>
      <c r="AP589">
        <v>4.9583320952784997E-2</v>
      </c>
      <c r="AQ589">
        <f>(Table2[[#This Row],[Sharpe Ratio]]-AVERAGE(Table2[Sharpe Ratio]))/_xlfn.STDEV.P(Table2[Sharpe Ratio])</f>
        <v>-0.17770606751626175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681</v>
      </c>
      <c r="AT589">
        <f>_xlfn.RANK.AVG(Table2[[#This Row],[6M Return vs Nifty Z-Score]],Table2[6M Return vs Nifty Z-Score])</f>
        <v>552</v>
      </c>
      <c r="AU589">
        <f>_xlfn.RANK.AVG(Table2[[#This Row],[Sharpe Ratio Z-Score]],Table2[Sharpe Ratio Z-Score])</f>
        <v>383</v>
      </c>
      <c r="AV589">
        <f>(Table2[[#This Row],[Rank 1Y]]+Table2[[#This Row],[Rank 6M]]+Table2[[#This Row],[Rank Sharpe]])/3</f>
        <v>538.66666666666663</v>
      </c>
    </row>
    <row r="590" spans="1:48" x14ac:dyDescent="0.3">
      <c r="A590" t="s">
        <v>1642</v>
      </c>
      <c r="B590" t="s">
        <v>1643</v>
      </c>
      <c r="C590" t="s">
        <v>3155</v>
      </c>
      <c r="D590" t="s">
        <v>268</v>
      </c>
      <c r="E590">
        <v>5541.1188838799999</v>
      </c>
      <c r="F590">
        <v>698.7</v>
      </c>
      <c r="G590">
        <v>-21.364940657185301</v>
      </c>
      <c r="H590">
        <f>(Table2[[#This Row],[1Y Return vs Nifty]]-AVERAGE(Table2[1Y Return vs Nifty]))/_xlfn.STDEV.P(Table2[1Y Return vs Nifty])</f>
        <v>-0.81729008487483434</v>
      </c>
      <c r="I590">
        <v>3.4904487082636302</v>
      </c>
      <c r="J590">
        <f>(Table2[[#This Row],[1M Return vs Nifty]]-AVERAGE(Table2[1M Return vs Nifty]))/_xlfn.STDEV.P(Table2[1M Return vs Nifty])</f>
        <v>0.23203353832703016</v>
      </c>
      <c r="K590">
        <v>-7.5789893968749</v>
      </c>
      <c r="L590">
        <f>(Table2[[#This Row],[6M Return vs Nifty]]-AVERAGE(Table2[6M Return vs Nifty]))/_xlfn.STDEV.P(Table2[6M Return vs Nifty])</f>
        <v>-0.44871924184447309</v>
      </c>
      <c r="M590">
        <v>0.84061178171638196</v>
      </c>
      <c r="N590">
        <f>(Table2[[#This Row],[1W Return vs Nifty]]-AVERAGE(Table2[1W Return vs Nifty]))/_xlfn.STDEV.P(Table2[1W Return vs Nifty])</f>
        <v>0.11121952523183665</v>
      </c>
      <c r="O590">
        <v>697.72</v>
      </c>
      <c r="P590">
        <v>712.15561807601898</v>
      </c>
      <c r="Q590">
        <v>702.12816233051899</v>
      </c>
      <c r="R590">
        <v>52.009072583511099</v>
      </c>
      <c r="S590" s="1">
        <f>(Table2[[#This Row],[Close Price]]-Table2[[#This Row],[20D EMA]])/Table2[[#This Row],[20D EMA]]</f>
        <v>1.404574901106487E-3</v>
      </c>
      <c r="T590" s="1">
        <f>(Table2[[#This Row],[Close Price]]-Table2[[#This Row],[50D EMA]])/Table2[[#This Row],[50D EMA]]</f>
        <v>-1.8894210386728449E-2</v>
      </c>
      <c r="U590" s="1">
        <f>(Table2[[#This Row],[Close Price]]-Table2[[#This Row],[200D EMA]])/Table2[[#This Row],[200D EMA]]</f>
        <v>-4.8825307321958339E-3</v>
      </c>
      <c r="V590">
        <v>0.69634995979388703</v>
      </c>
      <c r="W590">
        <v>693.35</v>
      </c>
      <c r="X590">
        <v>721.9</v>
      </c>
      <c r="Y590">
        <v>693.35</v>
      </c>
      <c r="Z590">
        <v>721.9</v>
      </c>
      <c r="AA590">
        <v>669.5</v>
      </c>
      <c r="AB590">
        <v>721.9</v>
      </c>
      <c r="AC590" s="1">
        <f>(Table2[[#This Row],[Close Price]]/Table2[[#This Row],[Day Low]])-1</f>
        <v>7.7161606692146556E-3</v>
      </c>
      <c r="AD590" s="1">
        <f>(Table2[[#This Row],[Day High]]/Table2[[#This Row],[Close Price]])-1</f>
        <v>3.3204522684986193E-2</v>
      </c>
      <c r="AE590" s="1">
        <f>(Table2[[#This Row],[Close Price]]/Table2[[#This Row],[Current Week Low]])-1</f>
        <v>7.7161606692146556E-3</v>
      </c>
      <c r="AF590" s="1">
        <f>(Table2[[#This Row],[Current Week High]]/Table2[[#This Row],[Close Price]])-1</f>
        <v>3.3204522684986193E-2</v>
      </c>
      <c r="AG590" s="1">
        <f>(Table2[[#This Row],[Close Price]]/Table2[[#This Row],[Current Month Low]])-1</f>
        <v>4.3614637789395116E-2</v>
      </c>
      <c r="AH590" s="1">
        <f>(Table2[[#This Row],[Current Month High]]/Table2[[#This Row],[Close Price]])-1</f>
        <v>3.3204522684986193E-2</v>
      </c>
      <c r="AI590">
        <v>26.492056676685198</v>
      </c>
      <c r="AJ590">
        <v>20.341026524285201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-0.09</v>
      </c>
      <c r="AM590" t="s">
        <v>3191</v>
      </c>
      <c r="AN590">
        <v>1.17</v>
      </c>
      <c r="AO590" t="s">
        <v>3192</v>
      </c>
      <c r="AQ590">
        <f>(Table2[[#This Row],[Sharpe Ratio]]-AVERAGE(Table2[Sharpe Ratio]))/_xlfn.STDEV.P(Table2[Sharpe Ratio])</f>
        <v>-0.75587800979545683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599</v>
      </c>
      <c r="AT590">
        <f>_xlfn.RANK.AVG(Table2[[#This Row],[6M Return vs Nifty Z-Score]],Table2[6M Return vs Nifty Z-Score])</f>
        <v>473</v>
      </c>
      <c r="AU590">
        <f>_xlfn.RANK.AVG(Table2[[#This Row],[Sharpe Ratio Z-Score]],Table2[Sharpe Ratio Z-Score])</f>
        <v>544.5</v>
      </c>
      <c r="AV590">
        <f>(Table2[[#This Row],[Rank 1Y]]+Table2[[#This Row],[Rank 6M]]+Table2[[#This Row],[Rank Sharpe]])/3</f>
        <v>538.83333333333337</v>
      </c>
    </row>
    <row r="591" spans="1:48" x14ac:dyDescent="0.3">
      <c r="A591" t="s">
        <v>444</v>
      </c>
      <c r="B591" t="s">
        <v>445</v>
      </c>
      <c r="C591" t="s">
        <v>3157</v>
      </c>
      <c r="D591" t="s">
        <v>446</v>
      </c>
      <c r="E591">
        <v>51805.251938699999</v>
      </c>
      <c r="F591">
        <v>850.25</v>
      </c>
      <c r="G591">
        <v>-5.4622755586508402</v>
      </c>
      <c r="H591">
        <f>(Table2[[#This Row],[1Y Return vs Nifty]]-AVERAGE(Table2[1Y Return vs Nifty]))/_xlfn.STDEV.P(Table2[1Y Return vs Nifty])</f>
        <v>-0.55464365731116727</v>
      </c>
      <c r="I591">
        <v>1.8669154897382501</v>
      </c>
      <c r="J591">
        <f>(Table2[[#This Row],[1M Return vs Nifty]]-AVERAGE(Table2[1M Return vs Nifty]))/_xlfn.STDEV.P(Table2[1M Return vs Nifty])</f>
        <v>4.6997318504693943E-2</v>
      </c>
      <c r="K591">
        <v>-21.9915161831522</v>
      </c>
      <c r="L591">
        <f>(Table2[[#This Row],[6M Return vs Nifty]]-AVERAGE(Table2[6M Return vs Nifty]))/_xlfn.STDEV.P(Table2[6M Return vs Nifty])</f>
        <v>-0.92455656535061326</v>
      </c>
      <c r="M591">
        <v>-0.13207990668542799</v>
      </c>
      <c r="N591">
        <f>(Table2[[#This Row],[1W Return vs Nifty]]-AVERAGE(Table2[1W Return vs Nifty]))/_xlfn.STDEV.P(Table2[1W Return vs Nifty])</f>
        <v>-7.5085682689063266E-2</v>
      </c>
      <c r="O591">
        <v>891.49</v>
      </c>
      <c r="P591">
        <v>927.45855797137006</v>
      </c>
      <c r="Q591">
        <v>935.79652498795303</v>
      </c>
      <c r="R591">
        <v>27.601946339522598</v>
      </c>
      <c r="S591" s="1">
        <f>(Table2[[#This Row],[Close Price]]-Table2[[#This Row],[20D EMA]])/Table2[[#This Row],[20D EMA]]</f>
        <v>-4.6259632749666296E-2</v>
      </c>
      <c r="T591" s="1">
        <f>(Table2[[#This Row],[Close Price]]-Table2[[#This Row],[50D EMA]])/Table2[[#This Row],[50D EMA]]</f>
        <v>-8.3247447886241221E-2</v>
      </c>
      <c r="U591" s="1">
        <f>(Table2[[#This Row],[Close Price]]-Table2[[#This Row],[200D EMA]])/Table2[[#This Row],[200D EMA]]</f>
        <v>-9.1415732697932725E-2</v>
      </c>
      <c r="V591">
        <v>0.59822600241396096</v>
      </c>
      <c r="W591">
        <v>845.1</v>
      </c>
      <c r="X591">
        <v>875.95</v>
      </c>
      <c r="Y591">
        <v>845.1</v>
      </c>
      <c r="Z591">
        <v>875.95</v>
      </c>
      <c r="AA591">
        <v>845.1</v>
      </c>
      <c r="AB591">
        <v>926.95</v>
      </c>
      <c r="AC591" s="1">
        <f>(Table2[[#This Row],[Close Price]]/Table2[[#This Row],[Day Low]])-1</f>
        <v>6.0939533782984334E-3</v>
      </c>
      <c r="AD591" s="1">
        <f>(Table2[[#This Row],[Day High]]/Table2[[#This Row],[Close Price]])-1</f>
        <v>3.0226403998824036E-2</v>
      </c>
      <c r="AE591" s="1">
        <f>(Table2[[#This Row],[Close Price]]/Table2[[#This Row],[Current Week Low]])-1</f>
        <v>6.0939533782984334E-3</v>
      </c>
      <c r="AF591" s="1">
        <f>(Table2[[#This Row],[Current Week High]]/Table2[[#This Row],[Close Price]])-1</f>
        <v>3.0226403998824036E-2</v>
      </c>
      <c r="AG591" s="1">
        <f>(Table2[[#This Row],[Close Price]]/Table2[[#This Row],[Current Month Low]])-1</f>
        <v>6.0939533782984334E-3</v>
      </c>
      <c r="AH591" s="1">
        <f>(Table2[[#This Row],[Current Month High]]/Table2[[#This Row],[Close Price]])-1</f>
        <v>9.0208762128785702E-2</v>
      </c>
      <c r="AI591">
        <v>38.782710967362497</v>
      </c>
      <c r="AJ591">
        <v>26.487652484379598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-0.14000000000000001</v>
      </c>
      <c r="AM591" t="s">
        <v>3191</v>
      </c>
      <c r="AN591">
        <v>-4.5199999999999996</v>
      </c>
      <c r="AO591" t="s">
        <v>3191</v>
      </c>
      <c r="AP591">
        <v>1.4790185800121E-2</v>
      </c>
      <c r="AQ591">
        <f>(Table2[[#This Row],[Sharpe Ratio]]-AVERAGE(Table2[Sharpe Ratio]))/_xlfn.STDEV.P(Table2[Sharpe Ratio])</f>
        <v>-0.58341536940739258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503</v>
      </c>
      <c r="AT591">
        <f>_xlfn.RANK.AVG(Table2[[#This Row],[6M Return vs Nifty Z-Score]],Table2[6M Return vs Nifty Z-Score])</f>
        <v>630</v>
      </c>
      <c r="AU591">
        <f>_xlfn.RANK.AVG(Table2[[#This Row],[Sharpe Ratio Z-Score]],Table2[Sharpe Ratio Z-Score])</f>
        <v>484</v>
      </c>
      <c r="AV591">
        <f>(Table2[[#This Row],[Rank 1Y]]+Table2[[#This Row],[Rank 6M]]+Table2[[#This Row],[Rank Sharpe]])/3</f>
        <v>539</v>
      </c>
    </row>
    <row r="592" spans="1:48" x14ac:dyDescent="0.3">
      <c r="A592" t="s">
        <v>1169</v>
      </c>
      <c r="B592" t="s">
        <v>1170</v>
      </c>
      <c r="C592" t="s">
        <v>3146</v>
      </c>
      <c r="D592" t="s">
        <v>24</v>
      </c>
      <c r="E592">
        <v>10427.096742147</v>
      </c>
      <c r="F592">
        <v>94.69</v>
      </c>
      <c r="G592">
        <v>-32.586312857528199</v>
      </c>
      <c r="H592">
        <f>(Table2[[#This Row],[1Y Return vs Nifty]]-AVERAGE(Table2[1Y Return vs Nifty]))/_xlfn.STDEV.P(Table2[1Y Return vs Nifty])</f>
        <v>-1.0026208644970447</v>
      </c>
      <c r="I592">
        <v>-4.4827311931852698</v>
      </c>
      <c r="J592">
        <f>(Table2[[#This Row],[1M Return vs Nifty]]-AVERAGE(Table2[1M Return vs Nifty]))/_xlfn.STDEV.P(Table2[1M Return vs Nifty])</f>
        <v>-0.67668027922426033</v>
      </c>
      <c r="K592">
        <v>-39.913474557214201</v>
      </c>
      <c r="L592">
        <f>(Table2[[#This Row],[6M Return vs Nifty]]-AVERAGE(Table2[6M Return vs Nifty]))/_xlfn.STDEV.P(Table2[6M Return vs Nifty])</f>
        <v>-1.5162596602459431</v>
      </c>
      <c r="M592">
        <v>-1.8512984387733999</v>
      </c>
      <c r="N592">
        <f>(Table2[[#This Row],[1W Return vs Nifty]]-AVERAGE(Table2[1W Return vs Nifty]))/_xlfn.STDEV.P(Table2[1W Return vs Nifty])</f>
        <v>-0.40437745098656447</v>
      </c>
      <c r="O592">
        <v>100.4</v>
      </c>
      <c r="P592">
        <v>104.941720736086</v>
      </c>
      <c r="Q592">
        <v>112.045398691969</v>
      </c>
      <c r="R592">
        <v>17.269699302825</v>
      </c>
      <c r="S592" s="1">
        <f>(Table2[[#This Row],[Close Price]]-Table2[[#This Row],[20D EMA]])/Table2[[#This Row],[20D EMA]]</f>
        <v>-5.687250996015944E-2</v>
      </c>
      <c r="T592" s="1">
        <f>(Table2[[#This Row],[Close Price]]-Table2[[#This Row],[50D EMA]])/Table2[[#This Row],[50D EMA]]</f>
        <v>-9.7689657308628164E-2</v>
      </c>
      <c r="U592" s="1">
        <f>(Table2[[#This Row],[Close Price]]-Table2[[#This Row],[200D EMA]])/Table2[[#This Row],[200D EMA]]</f>
        <v>-0.15489613044871045</v>
      </c>
      <c r="V592">
        <v>0.48793747788133102</v>
      </c>
      <c r="W592">
        <v>94.42</v>
      </c>
      <c r="X592">
        <v>97.39</v>
      </c>
      <c r="Y592">
        <v>94.42</v>
      </c>
      <c r="Z592">
        <v>97.39</v>
      </c>
      <c r="AA592">
        <v>94.42</v>
      </c>
      <c r="AB592">
        <v>108</v>
      </c>
      <c r="AC592" s="1">
        <f>(Table2[[#This Row],[Close Price]]/Table2[[#This Row],[Day Low]])-1</f>
        <v>2.8595636517687595E-3</v>
      </c>
      <c r="AD592" s="1">
        <f>(Table2[[#This Row],[Day High]]/Table2[[#This Row],[Close Price]])-1</f>
        <v>2.8514098637659746E-2</v>
      </c>
      <c r="AE592" s="1">
        <f>(Table2[[#This Row],[Close Price]]/Table2[[#This Row],[Current Week Low]])-1</f>
        <v>2.8595636517687595E-3</v>
      </c>
      <c r="AF592" s="1">
        <f>(Table2[[#This Row],[Current Week High]]/Table2[[#This Row],[Close Price]])-1</f>
        <v>2.8514098637659746E-2</v>
      </c>
      <c r="AG592" s="1">
        <f>(Table2[[#This Row],[Close Price]]/Table2[[#This Row],[Current Month Low]])-1</f>
        <v>2.8595636517687595E-3</v>
      </c>
      <c r="AH592" s="1">
        <f>(Table2[[#This Row],[Current Month High]]/Table2[[#This Row],[Close Price]])-1</f>
        <v>0.1405639455063894</v>
      </c>
      <c r="AI592">
        <v>61.051853416411397</v>
      </c>
      <c r="AJ592">
        <v>0.285956365176875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-0.14000000000000001</v>
      </c>
      <c r="AM592" t="s">
        <v>3191</v>
      </c>
      <c r="AN592">
        <v>-8.14</v>
      </c>
      <c r="AO592" t="s">
        <v>3191</v>
      </c>
      <c r="AP592">
        <v>9.5854035176061003E-2</v>
      </c>
      <c r="AQ592">
        <f>(Table2[[#This Row],[Sharpe Ratio]]-AVERAGE(Table2[Sharpe Ratio]))/_xlfn.STDEV.P(Table2[Sharpe Ratio])</f>
        <v>0.36183884797238974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655</v>
      </c>
      <c r="AT592">
        <f>_xlfn.RANK.AVG(Table2[[#This Row],[6M Return vs Nifty Z-Score]],Table2[6M Return vs Nifty Z-Score])</f>
        <v>718</v>
      </c>
      <c r="AU592">
        <f>_xlfn.RANK.AVG(Table2[[#This Row],[Sharpe Ratio Z-Score]],Table2[Sharpe Ratio Z-Score])</f>
        <v>250</v>
      </c>
      <c r="AV592">
        <f>(Table2[[#This Row],[Rank 1Y]]+Table2[[#This Row],[Rank 6M]]+Table2[[#This Row],[Rank Sharpe]])/3</f>
        <v>541</v>
      </c>
    </row>
    <row r="593" spans="1:48" x14ac:dyDescent="0.3">
      <c r="A593" t="s">
        <v>1382</v>
      </c>
      <c r="B593" t="s">
        <v>1383</v>
      </c>
      <c r="C593" t="s">
        <v>3155</v>
      </c>
      <c r="D593" t="s">
        <v>451</v>
      </c>
      <c r="E593">
        <v>8037.2751349600003</v>
      </c>
      <c r="F593">
        <v>599.79999999999995</v>
      </c>
      <c r="G593">
        <v>-36.954270835595302</v>
      </c>
      <c r="H593">
        <f>(Table2[[#This Row],[1Y Return vs Nifty]]-AVERAGE(Table2[1Y Return vs Nifty]))/_xlfn.STDEV.P(Table2[1Y Return vs Nifty])</f>
        <v>-1.0747615120915961</v>
      </c>
      <c r="I593">
        <v>-1.5528020329090899</v>
      </c>
      <c r="J593">
        <f>(Table2[[#This Row],[1M Return vs Nifty]]-AVERAGE(Table2[1M Return vs Nifty]))/_xlfn.STDEV.P(Table2[1M Return vs Nifty])</f>
        <v>-0.34275239282280262</v>
      </c>
      <c r="K593">
        <v>-43.904592095251203</v>
      </c>
      <c r="L593">
        <f>(Table2[[#This Row],[6M Return vs Nifty]]-AVERAGE(Table2[6M Return vs Nifty]))/_xlfn.STDEV.P(Table2[6M Return vs Nifty])</f>
        <v>-1.6480285523534788</v>
      </c>
      <c r="M593">
        <v>-1.4384888420536801</v>
      </c>
      <c r="N593">
        <f>(Table2[[#This Row],[1W Return vs Nifty]]-AVERAGE(Table2[1W Return vs Nifty]))/_xlfn.STDEV.P(Table2[1W Return vs Nifty])</f>
        <v>-0.32530966551491552</v>
      </c>
      <c r="O593">
        <v>622.70000000000005</v>
      </c>
      <c r="P593">
        <v>638.87560056511199</v>
      </c>
      <c r="Q593">
        <v>699.836881057087</v>
      </c>
      <c r="R593">
        <v>26.456500347321398</v>
      </c>
      <c r="S593" s="1">
        <f>(Table2[[#This Row],[Close Price]]-Table2[[#This Row],[20D EMA]])/Table2[[#This Row],[20D EMA]]</f>
        <v>-3.6775333226272827E-2</v>
      </c>
      <c r="T593" s="1">
        <f>(Table2[[#This Row],[Close Price]]-Table2[[#This Row],[50D EMA]])/Table2[[#This Row],[50D EMA]]</f>
        <v>-6.1163081718174944E-2</v>
      </c>
      <c r="U593" s="1">
        <f>(Table2[[#This Row],[Close Price]]-Table2[[#This Row],[200D EMA]])/Table2[[#This Row],[200D EMA]]</f>
        <v>-0.14294313970133113</v>
      </c>
      <c r="V593">
        <v>0.592456262926219</v>
      </c>
      <c r="W593">
        <v>588.75</v>
      </c>
      <c r="X593">
        <v>609.4</v>
      </c>
      <c r="Y593">
        <v>588.75</v>
      </c>
      <c r="Z593">
        <v>609.4</v>
      </c>
      <c r="AA593">
        <v>588.75</v>
      </c>
      <c r="AB593">
        <v>655.8</v>
      </c>
      <c r="AC593" s="1">
        <f>(Table2[[#This Row],[Close Price]]/Table2[[#This Row],[Day Low]])-1</f>
        <v>1.8768577494691963E-2</v>
      </c>
      <c r="AD593" s="1">
        <f>(Table2[[#This Row],[Day High]]/Table2[[#This Row],[Close Price]])-1</f>
        <v>1.6005335111703989E-2</v>
      </c>
      <c r="AE593" s="1">
        <f>(Table2[[#This Row],[Close Price]]/Table2[[#This Row],[Current Week Low]])-1</f>
        <v>1.8768577494691963E-2</v>
      </c>
      <c r="AF593" s="1">
        <f>(Table2[[#This Row],[Current Week High]]/Table2[[#This Row],[Close Price]])-1</f>
        <v>1.6005335111703989E-2</v>
      </c>
      <c r="AG593" s="1">
        <f>(Table2[[#This Row],[Close Price]]/Table2[[#This Row],[Current Month Low]])-1</f>
        <v>1.8768577494691963E-2</v>
      </c>
      <c r="AH593" s="1">
        <f>(Table2[[#This Row],[Current Month High]]/Table2[[#This Row],[Close Price]])-1</f>
        <v>9.3364454818272824E-2</v>
      </c>
      <c r="AI593">
        <v>82.894298099366395</v>
      </c>
      <c r="AJ593">
        <v>5.3667105841018703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-0.08</v>
      </c>
      <c r="AM593" t="s">
        <v>3191</v>
      </c>
      <c r="AN593">
        <v>-5.21</v>
      </c>
      <c r="AO593" t="s">
        <v>3191</v>
      </c>
      <c r="AP593">
        <v>0.10178215740942199</v>
      </c>
      <c r="AQ593">
        <f>(Table2[[#This Row],[Sharpe Ratio]]-AVERAGE(Table2[Sharpe Ratio]))/_xlfn.STDEV.P(Table2[Sharpe Ratio])</f>
        <v>0.4309643901883814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678</v>
      </c>
      <c r="AT593">
        <f>_xlfn.RANK.AVG(Table2[[#This Row],[6M Return vs Nifty Z-Score]],Table2[6M Return vs Nifty Z-Score])</f>
        <v>726</v>
      </c>
      <c r="AU593">
        <f>_xlfn.RANK.AVG(Table2[[#This Row],[Sharpe Ratio Z-Score]],Table2[Sharpe Ratio Z-Score])</f>
        <v>226</v>
      </c>
      <c r="AV593">
        <f>(Table2[[#This Row],[Rank 1Y]]+Table2[[#This Row],[Rank 6M]]+Table2[[#This Row],[Rank Sharpe]])/3</f>
        <v>543.33333333333337</v>
      </c>
    </row>
    <row r="594" spans="1:48" x14ac:dyDescent="0.3">
      <c r="A594" t="s">
        <v>658</v>
      </c>
      <c r="B594" t="s">
        <v>659</v>
      </c>
      <c r="C594" t="s">
        <v>3150</v>
      </c>
      <c r="D594" t="s">
        <v>263</v>
      </c>
      <c r="E594">
        <v>28146.451107420002</v>
      </c>
      <c r="F594">
        <v>1048.0999999999999</v>
      </c>
      <c r="G594">
        <v>12.9507654020837</v>
      </c>
      <c r="H594">
        <f>(Table2[[#This Row],[1Y Return vs Nifty]]-AVERAGE(Table2[1Y Return vs Nifty]))/_xlfn.STDEV.P(Table2[1Y Return vs Nifty])</f>
        <v>-0.2505361760207464</v>
      </c>
      <c r="I594">
        <v>-1.18602126224686</v>
      </c>
      <c r="J594">
        <f>(Table2[[#This Row],[1M Return vs Nifty]]-AVERAGE(Table2[1M Return vs Nifty]))/_xlfn.STDEV.P(Table2[1M Return vs Nifty])</f>
        <v>-0.30094990517890641</v>
      </c>
      <c r="K594">
        <v>-38.2239274017195</v>
      </c>
      <c r="L594">
        <f>(Table2[[#This Row],[6M Return vs Nifty]]-AVERAGE(Table2[6M Return vs Nifty]))/_xlfn.STDEV.P(Table2[6M Return vs Nifty])</f>
        <v>-1.4604783521984546</v>
      </c>
      <c r="M594">
        <v>3.1677520304276299</v>
      </c>
      <c r="N594">
        <f>(Table2[[#This Row],[1W Return vs Nifty]]-AVERAGE(Table2[1W Return vs Nifty]))/_xlfn.STDEV.P(Table2[1W Return vs Nifty])</f>
        <v>0.55695002037938535</v>
      </c>
      <c r="O594">
        <v>1053.48</v>
      </c>
      <c r="P594">
        <v>1089.2052433681299</v>
      </c>
      <c r="Q594">
        <v>1117.62877448617</v>
      </c>
      <c r="R594">
        <v>48.963515099472403</v>
      </c>
      <c r="S594" s="1">
        <f>(Table2[[#This Row],[Close Price]]-Table2[[#This Row],[20D EMA]])/Table2[[#This Row],[20D EMA]]</f>
        <v>-5.1068838516157011E-3</v>
      </c>
      <c r="T594" s="1">
        <f>(Table2[[#This Row],[Close Price]]-Table2[[#This Row],[50D EMA]])/Table2[[#This Row],[50D EMA]]</f>
        <v>-3.773874907269175E-2</v>
      </c>
      <c r="U594" s="1">
        <f>(Table2[[#This Row],[Close Price]]-Table2[[#This Row],[200D EMA]])/Table2[[#This Row],[200D EMA]]</f>
        <v>-6.2210973870224409E-2</v>
      </c>
      <c r="V594">
        <v>1.37698333374235</v>
      </c>
      <c r="W594">
        <v>1035</v>
      </c>
      <c r="X594">
        <v>1075</v>
      </c>
      <c r="Y594">
        <v>1035</v>
      </c>
      <c r="Z594">
        <v>1075</v>
      </c>
      <c r="AA594">
        <v>935.5</v>
      </c>
      <c r="AB594">
        <v>1117.95</v>
      </c>
      <c r="AC594" s="1">
        <f>(Table2[[#This Row],[Close Price]]/Table2[[#This Row],[Day Low]])-1</f>
        <v>1.2657004830917806E-2</v>
      </c>
      <c r="AD594" s="1">
        <f>(Table2[[#This Row],[Day High]]/Table2[[#This Row],[Close Price]])-1</f>
        <v>2.5665489934166619E-2</v>
      </c>
      <c r="AE594" s="1">
        <f>(Table2[[#This Row],[Close Price]]/Table2[[#This Row],[Current Week Low]])-1</f>
        <v>1.2657004830917806E-2</v>
      </c>
      <c r="AF594" s="1">
        <f>(Table2[[#This Row],[Current Week High]]/Table2[[#This Row],[Close Price]])-1</f>
        <v>2.5665489934166619E-2</v>
      </c>
      <c r="AG594" s="1">
        <f>(Table2[[#This Row],[Close Price]]/Table2[[#This Row],[Current Month Low]])-1</f>
        <v>0.12036344200962046</v>
      </c>
      <c r="AH594" s="1">
        <f>(Table2[[#This Row],[Current Month High]]/Table2[[#This Row],[Close Price]])-1</f>
        <v>6.6644404159908577E-2</v>
      </c>
      <c r="AI594">
        <v>44.442324205705503</v>
      </c>
      <c r="AJ594">
        <v>48.036723163841799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-0.19</v>
      </c>
      <c r="AM594" t="s">
        <v>3191</v>
      </c>
      <c r="AN594">
        <v>7.67</v>
      </c>
      <c r="AO594" t="s">
        <v>3192</v>
      </c>
      <c r="AQ594">
        <f>(Table2[[#This Row],[Sharpe Ratio]]-AVERAGE(Table2[Sharpe Ratio]))/_xlfn.STDEV.P(Table2[Sharpe Ratio])</f>
        <v>-0.75587800979545683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380</v>
      </c>
      <c r="AT594">
        <f>_xlfn.RANK.AVG(Table2[[#This Row],[6M Return vs Nifty Z-Score]],Table2[6M Return vs Nifty Z-Score])</f>
        <v>716</v>
      </c>
      <c r="AU594">
        <f>_xlfn.RANK.AVG(Table2[[#This Row],[Sharpe Ratio Z-Score]],Table2[Sharpe Ratio Z-Score])</f>
        <v>544.5</v>
      </c>
      <c r="AV594">
        <f>(Table2[[#This Row],[Rank 1Y]]+Table2[[#This Row],[Rank 6M]]+Table2[[#This Row],[Rank Sharpe]])/3</f>
        <v>546.83333333333337</v>
      </c>
    </row>
    <row r="595" spans="1:48" x14ac:dyDescent="0.3">
      <c r="A595" t="s">
        <v>1496</v>
      </c>
      <c r="B595" t="s">
        <v>1497</v>
      </c>
      <c r="C595" t="s">
        <v>3155</v>
      </c>
      <c r="D595" t="s">
        <v>149</v>
      </c>
      <c r="E595">
        <v>6786.3914999999997</v>
      </c>
      <c r="F595">
        <v>362.25</v>
      </c>
      <c r="G595">
        <v>-35.142768937452402</v>
      </c>
      <c r="H595">
        <f>(Table2[[#This Row],[1Y Return vs Nifty]]-AVERAGE(Table2[1Y Return vs Nifty]))/_xlfn.STDEV.P(Table2[1Y Return vs Nifty])</f>
        <v>-1.0448429733357316</v>
      </c>
      <c r="I595">
        <v>-2.6905168861472499</v>
      </c>
      <c r="J595">
        <f>(Table2[[#This Row],[1M Return vs Nifty]]-AVERAGE(Table2[1M Return vs Nifty]))/_xlfn.STDEV.P(Table2[1M Return vs Nifty])</f>
        <v>-0.47241925351698816</v>
      </c>
      <c r="K595">
        <v>-25.023206611935301</v>
      </c>
      <c r="L595">
        <f>(Table2[[#This Row],[6M Return vs Nifty]]-AVERAGE(Table2[6M Return vs Nifty]))/_xlfn.STDEV.P(Table2[6M Return vs Nifty])</f>
        <v>-1.0246494554262715</v>
      </c>
      <c r="M595">
        <v>-0.95753273801610805</v>
      </c>
      <c r="N595">
        <f>(Table2[[#This Row],[1W Return vs Nifty]]-AVERAGE(Table2[1W Return vs Nifty]))/_xlfn.STDEV.P(Table2[1W Return vs Nifty])</f>
        <v>-0.23318938934521621</v>
      </c>
      <c r="O595">
        <v>380.53</v>
      </c>
      <c r="P595">
        <v>399.83589877483701</v>
      </c>
      <c r="Q595">
        <v>413.604580325786</v>
      </c>
      <c r="R595">
        <v>26.467135680682802</v>
      </c>
      <c r="S595" s="1">
        <f>(Table2[[#This Row],[Close Price]]-Table2[[#This Row],[20D EMA]])/Table2[[#This Row],[20D EMA]]</f>
        <v>-4.8038262423461944E-2</v>
      </c>
      <c r="T595" s="1">
        <f>(Table2[[#This Row],[Close Price]]-Table2[[#This Row],[50D EMA]])/Table2[[#This Row],[50D EMA]]</f>
        <v>-9.4003312083798335E-2</v>
      </c>
      <c r="U595" s="1">
        <f>(Table2[[#This Row],[Close Price]]-Table2[[#This Row],[200D EMA]])/Table2[[#This Row],[200D EMA]]</f>
        <v>-0.12416347102668757</v>
      </c>
      <c r="V595">
        <v>0.58827966978716395</v>
      </c>
      <c r="W595">
        <v>360.2</v>
      </c>
      <c r="X595">
        <v>374.9</v>
      </c>
      <c r="Y595">
        <v>360.2</v>
      </c>
      <c r="Z595">
        <v>374.9</v>
      </c>
      <c r="AA595">
        <v>360.2</v>
      </c>
      <c r="AB595">
        <v>407.35</v>
      </c>
      <c r="AC595" s="1">
        <f>(Table2[[#This Row],[Close Price]]/Table2[[#This Row],[Day Low]])-1</f>
        <v>5.6912826207662359E-3</v>
      </c>
      <c r="AD595" s="1">
        <f>(Table2[[#This Row],[Day High]]/Table2[[#This Row],[Close Price]])-1</f>
        <v>3.4920634920634797E-2</v>
      </c>
      <c r="AE595" s="1">
        <f>(Table2[[#This Row],[Close Price]]/Table2[[#This Row],[Current Week Low]])-1</f>
        <v>5.6912826207662359E-3</v>
      </c>
      <c r="AF595" s="1">
        <f>(Table2[[#This Row],[Current Week High]]/Table2[[#This Row],[Close Price]])-1</f>
        <v>3.4920634920634797E-2</v>
      </c>
      <c r="AG595" s="1">
        <f>(Table2[[#This Row],[Close Price]]/Table2[[#This Row],[Current Month Low]])-1</f>
        <v>5.6912826207662359E-3</v>
      </c>
      <c r="AH595" s="1">
        <f>(Table2[[#This Row],[Current Month High]]/Table2[[#This Row],[Close Price]])-1</f>
        <v>0.12449965493443771</v>
      </c>
      <c r="AI595">
        <v>51.138716356107601</v>
      </c>
      <c r="AJ595">
        <v>5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-0.25</v>
      </c>
      <c r="AM595" t="s">
        <v>3191</v>
      </c>
      <c r="AN595">
        <v>-7.29</v>
      </c>
      <c r="AO595" t="s">
        <v>3191</v>
      </c>
      <c r="AP595">
        <v>7.1747192405858001E-2</v>
      </c>
      <c r="AQ595">
        <f>(Table2[[#This Row],[Sharpe Ratio]]-AVERAGE(Table2[Sharpe Ratio]))/_xlfn.STDEV.P(Table2[Sharpe Ratio])</f>
        <v>8.0738271430943379E-2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668</v>
      </c>
      <c r="AT595">
        <f>_xlfn.RANK.AVG(Table2[[#This Row],[6M Return vs Nifty Z-Score]],Table2[6M Return vs Nifty Z-Score])</f>
        <v>651</v>
      </c>
      <c r="AU595">
        <f>_xlfn.RANK.AVG(Table2[[#This Row],[Sharpe Ratio Z-Score]],Table2[Sharpe Ratio Z-Score])</f>
        <v>323</v>
      </c>
      <c r="AV595">
        <f>(Table2[[#This Row],[Rank 1Y]]+Table2[[#This Row],[Rank 6M]]+Table2[[#This Row],[Rank Sharpe]])/3</f>
        <v>547.33333333333337</v>
      </c>
    </row>
    <row r="596" spans="1:48" x14ac:dyDescent="0.3">
      <c r="A596" t="s">
        <v>1401</v>
      </c>
      <c r="B596" t="s">
        <v>1402</v>
      </c>
      <c r="C596" t="s">
        <v>3159</v>
      </c>
      <c r="D596" t="s">
        <v>130</v>
      </c>
      <c r="E596">
        <v>7903.44127536</v>
      </c>
      <c r="F596">
        <v>509.2</v>
      </c>
      <c r="G596">
        <v>-24.791795511373</v>
      </c>
      <c r="H596">
        <f>(Table2[[#This Row],[1Y Return vs Nifty]]-AVERAGE(Table2[1Y Return vs Nifty]))/_xlfn.STDEV.P(Table2[1Y Return vs Nifty])</f>
        <v>-0.87388759099439384</v>
      </c>
      <c r="I596">
        <v>-0.514682644902416</v>
      </c>
      <c r="J596">
        <f>(Table2[[#This Row],[1M Return vs Nifty]]-AVERAGE(Table2[1M Return vs Nifty]))/_xlfn.STDEV.P(Table2[1M Return vs Nifty])</f>
        <v>-0.22443655851206215</v>
      </c>
      <c r="K596">
        <v>-34.911323029376597</v>
      </c>
      <c r="L596">
        <f>(Table2[[#This Row],[6M Return vs Nifty]]-AVERAGE(Table2[6M Return vs Nifty]))/_xlfn.STDEV.P(Table2[6M Return vs Nifty])</f>
        <v>-1.3511109371889505</v>
      </c>
      <c r="M596">
        <v>1.8195740962031599</v>
      </c>
      <c r="N596">
        <f>(Table2[[#This Row],[1W Return vs Nifty]]-AVERAGE(Table2[1W Return vs Nifty]))/_xlfn.STDEV.P(Table2[1W Return vs Nifty])</f>
        <v>0.29872578206729422</v>
      </c>
      <c r="O596">
        <v>521.96</v>
      </c>
      <c r="P596">
        <v>543.46524239433199</v>
      </c>
      <c r="Q596">
        <v>562.59994609031901</v>
      </c>
      <c r="R596">
        <v>42.931987585537797</v>
      </c>
      <c r="S596" s="1">
        <f>(Table2[[#This Row],[Close Price]]-Table2[[#This Row],[20D EMA]])/Table2[[#This Row],[20D EMA]]</f>
        <v>-2.4446317725496297E-2</v>
      </c>
      <c r="T596" s="1">
        <f>(Table2[[#This Row],[Close Price]]-Table2[[#This Row],[50D EMA]])/Table2[[#This Row],[50D EMA]]</f>
        <v>-6.3049556294291126E-2</v>
      </c>
      <c r="U596" s="1">
        <f>(Table2[[#This Row],[Close Price]]-Table2[[#This Row],[200D EMA]])/Table2[[#This Row],[200D EMA]]</f>
        <v>-9.4916372568841778E-2</v>
      </c>
      <c r="V596">
        <v>1.0051096976799201</v>
      </c>
      <c r="W596">
        <v>508.1</v>
      </c>
      <c r="X596">
        <v>523.95000000000005</v>
      </c>
      <c r="Y596">
        <v>508.1</v>
      </c>
      <c r="Z596">
        <v>523.95000000000005</v>
      </c>
      <c r="AA596">
        <v>485</v>
      </c>
      <c r="AB596">
        <v>540.95000000000005</v>
      </c>
      <c r="AC596" s="1">
        <f>(Table2[[#This Row],[Close Price]]/Table2[[#This Row],[Day Low]])-1</f>
        <v>2.1649281637472484E-3</v>
      </c>
      <c r="AD596" s="1">
        <f>(Table2[[#This Row],[Day High]]/Table2[[#This Row],[Close Price]])-1</f>
        <v>2.8967007069913731E-2</v>
      </c>
      <c r="AE596" s="1">
        <f>(Table2[[#This Row],[Close Price]]/Table2[[#This Row],[Current Week Low]])-1</f>
        <v>2.1649281637472484E-3</v>
      </c>
      <c r="AF596" s="1">
        <f>(Table2[[#This Row],[Current Week High]]/Table2[[#This Row],[Close Price]])-1</f>
        <v>2.8967007069913731E-2</v>
      </c>
      <c r="AG596" s="1">
        <f>(Table2[[#This Row],[Close Price]]/Table2[[#This Row],[Current Month Low]])-1</f>
        <v>4.9896907216494757E-2</v>
      </c>
      <c r="AH596" s="1">
        <f>(Table2[[#This Row],[Current Month High]]/Table2[[#This Row],[Close Price]])-1</f>
        <v>6.2352710133542821E-2</v>
      </c>
      <c r="AI596">
        <v>33.307148468185297</v>
      </c>
      <c r="AJ596">
        <v>7.2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3191</v>
      </c>
      <c r="AN596">
        <v>-2.91</v>
      </c>
      <c r="AO596" t="s">
        <v>3191</v>
      </c>
      <c r="AP596">
        <v>6.9200230395129E-2</v>
      </c>
      <c r="AQ596">
        <f>(Table2[[#This Row],[Sharpe Ratio]]-AVERAGE(Table2[Sharpe Ratio]))/_xlfn.STDEV.P(Table2[Sharpe Ratio])</f>
        <v>5.1039131793710217E-2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618</v>
      </c>
      <c r="AT596">
        <f>_xlfn.RANK.AVG(Table2[[#This Row],[6M Return vs Nifty Z-Score]],Table2[6M Return vs Nifty Z-Score])</f>
        <v>702</v>
      </c>
      <c r="AU596">
        <f>_xlfn.RANK.AVG(Table2[[#This Row],[Sharpe Ratio Z-Score]],Table2[Sharpe Ratio Z-Score])</f>
        <v>328</v>
      </c>
      <c r="AV596">
        <f>(Table2[[#This Row],[Rank 1Y]]+Table2[[#This Row],[Rank 6M]]+Table2[[#This Row],[Rank Sharpe]])/3</f>
        <v>549.33333333333337</v>
      </c>
    </row>
    <row r="597" spans="1:48" x14ac:dyDescent="0.3">
      <c r="A597" t="s">
        <v>1420</v>
      </c>
      <c r="B597" t="s">
        <v>1421</v>
      </c>
      <c r="C597" t="s">
        <v>3158</v>
      </c>
      <c r="D597" t="s">
        <v>283</v>
      </c>
      <c r="E597">
        <v>7627.9441224800003</v>
      </c>
      <c r="F597">
        <v>378.4</v>
      </c>
      <c r="G597">
        <v>-34.196309862225696</v>
      </c>
      <c r="H597">
        <f>(Table2[[#This Row],[1Y Return vs Nifty]]-AVERAGE(Table2[1Y Return vs Nifty]))/_xlfn.STDEV.P(Table2[1Y Return vs Nifty])</f>
        <v>-1.0292113736382436</v>
      </c>
      <c r="I597">
        <v>-2.8449036226315401</v>
      </c>
      <c r="J597">
        <f>(Table2[[#This Row],[1M Return vs Nifty]]-AVERAGE(Table2[1M Return vs Nifty]))/_xlfn.STDEV.P(Table2[1M Return vs Nifty])</f>
        <v>-0.49001491326930735</v>
      </c>
      <c r="K597">
        <v>-17.6236554008862</v>
      </c>
      <c r="L597">
        <f>(Table2[[#This Row],[6M Return vs Nifty]]-AVERAGE(Table2[6M Return vs Nifty]))/_xlfn.STDEV.P(Table2[6M Return vs Nifty])</f>
        <v>-0.78034929240664885</v>
      </c>
      <c r="M597">
        <v>-2.6816092128023499</v>
      </c>
      <c r="N597">
        <f>(Table2[[#This Row],[1W Return vs Nifty]]-AVERAGE(Table2[1W Return vs Nifty]))/_xlfn.STDEV.P(Table2[1W Return vs Nifty])</f>
        <v>-0.56341162722034488</v>
      </c>
      <c r="O597">
        <v>391.28</v>
      </c>
      <c r="P597">
        <v>404.19221642477402</v>
      </c>
      <c r="Q597">
        <v>406.808401800838</v>
      </c>
      <c r="R597">
        <v>27.160138365867802</v>
      </c>
      <c r="S597" s="1">
        <f>(Table2[[#This Row],[Close Price]]-Table2[[#This Row],[20D EMA]])/Table2[[#This Row],[20D EMA]]</f>
        <v>-3.2917603762011846E-2</v>
      </c>
      <c r="T597" s="1">
        <f>(Table2[[#This Row],[Close Price]]-Table2[[#This Row],[50D EMA]])/Table2[[#This Row],[50D EMA]]</f>
        <v>-6.3811759298374168E-2</v>
      </c>
      <c r="U597" s="1">
        <f>(Table2[[#This Row],[Close Price]]-Table2[[#This Row],[200D EMA]])/Table2[[#This Row],[200D EMA]]</f>
        <v>-6.9832387126424145E-2</v>
      </c>
      <c r="V597">
        <v>0.53476940265440098</v>
      </c>
      <c r="W597">
        <v>376</v>
      </c>
      <c r="X597">
        <v>384.6</v>
      </c>
      <c r="Y597">
        <v>376</v>
      </c>
      <c r="Z597">
        <v>384.6</v>
      </c>
      <c r="AA597">
        <v>374</v>
      </c>
      <c r="AB597">
        <v>399.9</v>
      </c>
      <c r="AC597" s="1">
        <f>(Table2[[#This Row],[Close Price]]/Table2[[#This Row],[Day Low]])-1</f>
        <v>6.382978723404209E-3</v>
      </c>
      <c r="AD597" s="1">
        <f>(Table2[[#This Row],[Day High]]/Table2[[#This Row],[Close Price]])-1</f>
        <v>1.6384778012685119E-2</v>
      </c>
      <c r="AE597" s="1">
        <f>(Table2[[#This Row],[Close Price]]/Table2[[#This Row],[Current Week Low]])-1</f>
        <v>6.382978723404209E-3</v>
      </c>
      <c r="AF597" s="1">
        <f>(Table2[[#This Row],[Current Week High]]/Table2[[#This Row],[Close Price]])-1</f>
        <v>1.6384778012685119E-2</v>
      </c>
      <c r="AG597" s="1">
        <f>(Table2[[#This Row],[Close Price]]/Table2[[#This Row],[Current Month Low]])-1</f>
        <v>1.1764705882352899E-2</v>
      </c>
      <c r="AH597" s="1">
        <f>(Table2[[#This Row],[Current Month High]]/Table2[[#This Row],[Close Price]])-1</f>
        <v>5.6818181818181879E-2</v>
      </c>
      <c r="AI597">
        <v>33.456659619450299</v>
      </c>
      <c r="AJ597">
        <v>8.8138030194104804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-0.17</v>
      </c>
      <c r="AM597" t="s">
        <v>3191</v>
      </c>
      <c r="AN597">
        <v>-2.89</v>
      </c>
      <c r="AO597" t="s">
        <v>3191</v>
      </c>
      <c r="AP597">
        <v>4.8049513149575999E-2</v>
      </c>
      <c r="AQ597">
        <f>(Table2[[#This Row],[Sharpe Ratio]]-AVERAGE(Table2[Sharpe Ratio]))/_xlfn.STDEV.P(Table2[Sharpe Ratio])</f>
        <v>-0.195591207511398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664</v>
      </c>
      <c r="AT597">
        <f>_xlfn.RANK.AVG(Table2[[#This Row],[6M Return vs Nifty Z-Score]],Table2[6M Return vs Nifty Z-Score])</f>
        <v>590</v>
      </c>
      <c r="AU597">
        <f>_xlfn.RANK.AVG(Table2[[#This Row],[Sharpe Ratio Z-Score]],Table2[Sharpe Ratio Z-Score])</f>
        <v>394</v>
      </c>
      <c r="AV597">
        <f>(Table2[[#This Row],[Rank 1Y]]+Table2[[#This Row],[Rank 6M]]+Table2[[#This Row],[Rank Sharpe]])/3</f>
        <v>549.33333333333337</v>
      </c>
    </row>
    <row r="598" spans="1:48" x14ac:dyDescent="0.3">
      <c r="A598" t="s">
        <v>1114</v>
      </c>
      <c r="B598" t="s">
        <v>1115</v>
      </c>
      <c r="C598" t="s">
        <v>589</v>
      </c>
      <c r="D598" t="s">
        <v>589</v>
      </c>
      <c r="E598">
        <v>11226.408546660999</v>
      </c>
      <c r="F598">
        <v>22.61</v>
      </c>
      <c r="G598">
        <v>0.93489466418525002</v>
      </c>
      <c r="H598">
        <f>(Table2[[#This Row],[1Y Return vs Nifty]]-AVERAGE(Table2[1Y Return vs Nifty]))/_xlfn.STDEV.P(Table2[1Y Return vs Nifty])</f>
        <v>-0.44898879410843234</v>
      </c>
      <c r="I598">
        <v>-5.2142383753859596</v>
      </c>
      <c r="J598">
        <f>(Table2[[#This Row],[1M Return vs Nifty]]-AVERAGE(Table2[1M Return vs Nifty]))/_xlfn.STDEV.P(Table2[1M Return vs Nifty])</f>
        <v>-0.7600511164962227</v>
      </c>
      <c r="K598">
        <v>-29.375462033875099</v>
      </c>
      <c r="L598">
        <f>(Table2[[#This Row],[6M Return vs Nifty]]-AVERAGE(Table2[6M Return vs Nifty]))/_xlfn.STDEV.P(Table2[6M Return vs Nifty])</f>
        <v>-1.1683415090058535</v>
      </c>
      <c r="M598">
        <v>-6.8581894685283702</v>
      </c>
      <c r="N598">
        <f>(Table2[[#This Row],[1W Return vs Nifty]]-AVERAGE(Table2[1W Return vs Nifty]))/_xlfn.STDEV.P(Table2[1W Return vs Nifty])</f>
        <v>-1.3633759553003522</v>
      </c>
      <c r="O598">
        <v>24.67</v>
      </c>
      <c r="P598">
        <v>25.585419120260799</v>
      </c>
      <c r="Q598">
        <v>25.629331504802501</v>
      </c>
      <c r="R598">
        <v>24.743657836666401</v>
      </c>
      <c r="S598" s="1">
        <f>(Table2[[#This Row],[Close Price]]-Table2[[#This Row],[20D EMA]])/Table2[[#This Row],[20D EMA]]</f>
        <v>-8.3502229428455699E-2</v>
      </c>
      <c r="T598" s="1">
        <f>(Table2[[#This Row],[Close Price]]-Table2[[#This Row],[50D EMA]])/Table2[[#This Row],[50D EMA]]</f>
        <v>-0.11629354619032209</v>
      </c>
      <c r="U598" s="1">
        <f>(Table2[[#This Row],[Close Price]]-Table2[[#This Row],[200D EMA]])/Table2[[#This Row],[200D EMA]]</f>
        <v>-0.11780765738024536</v>
      </c>
      <c r="V598">
        <v>0.54349182406332097</v>
      </c>
      <c r="W598">
        <v>22.5</v>
      </c>
      <c r="X598">
        <v>23.64</v>
      </c>
      <c r="Y598">
        <v>22.5</v>
      </c>
      <c r="Z598">
        <v>23.64</v>
      </c>
      <c r="AA598">
        <v>22.5</v>
      </c>
      <c r="AB598">
        <v>28</v>
      </c>
      <c r="AC598" s="1">
        <f>(Table2[[#This Row],[Close Price]]/Table2[[#This Row],[Day Low]])-1</f>
        <v>4.8888888888889426E-3</v>
      </c>
      <c r="AD598" s="1">
        <f>(Table2[[#This Row],[Day High]]/Table2[[#This Row],[Close Price]])-1</f>
        <v>4.5555064130915479E-2</v>
      </c>
      <c r="AE598" s="1">
        <f>(Table2[[#This Row],[Close Price]]/Table2[[#This Row],[Current Week Low]])-1</f>
        <v>4.8888888888889426E-3</v>
      </c>
      <c r="AF598" s="1">
        <f>(Table2[[#This Row],[Current Week High]]/Table2[[#This Row],[Close Price]])-1</f>
        <v>4.5555064130915479E-2</v>
      </c>
      <c r="AG598" s="1">
        <f>(Table2[[#This Row],[Close Price]]/Table2[[#This Row],[Current Month Low]])-1</f>
        <v>4.8888888888889426E-3</v>
      </c>
      <c r="AH598" s="1">
        <f>(Table2[[#This Row],[Current Month High]]/Table2[[#This Row],[Close Price]])-1</f>
        <v>0.23839009287925705</v>
      </c>
      <c r="AI598">
        <v>72.711189739053495</v>
      </c>
      <c r="AJ598">
        <v>40.434782608695599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-0.16</v>
      </c>
      <c r="AM598" t="s">
        <v>3191</v>
      </c>
      <c r="AN598">
        <v>-12.84</v>
      </c>
      <c r="AO598" t="s">
        <v>3191</v>
      </c>
      <c r="AP598">
        <v>6.3009714746389998E-3</v>
      </c>
      <c r="AQ598">
        <f>(Table2[[#This Row],[Sharpe Ratio]]-AVERAGE(Table2[Sharpe Ratio]))/_xlfn.STDEV.P(Table2[Sharpe Ratio])</f>
        <v>-0.68240481667862485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463</v>
      </c>
      <c r="AT598">
        <f>_xlfn.RANK.AVG(Table2[[#This Row],[6M Return vs Nifty Z-Score]],Table2[6M Return vs Nifty Z-Score])</f>
        <v>688</v>
      </c>
      <c r="AU598">
        <f>_xlfn.RANK.AVG(Table2[[#This Row],[Sharpe Ratio Z-Score]],Table2[Sharpe Ratio Z-Score])</f>
        <v>505</v>
      </c>
      <c r="AV598">
        <f>(Table2[[#This Row],[Rank 1Y]]+Table2[[#This Row],[Rank 6M]]+Table2[[#This Row],[Rank Sharpe]])/3</f>
        <v>552</v>
      </c>
    </row>
    <row r="599" spans="1:48" x14ac:dyDescent="0.3">
      <c r="A599" t="s">
        <v>2007</v>
      </c>
      <c r="B599" t="s">
        <v>2008</v>
      </c>
      <c r="C599" t="s">
        <v>3155</v>
      </c>
      <c r="D599" t="s">
        <v>552</v>
      </c>
      <c r="E599">
        <v>3377.7933987749998</v>
      </c>
      <c r="F599">
        <v>303.25</v>
      </c>
      <c r="G599">
        <v>-14.842877551136</v>
      </c>
      <c r="H599">
        <f>(Table2[[#This Row],[1Y Return vs Nifty]]-AVERAGE(Table2[1Y Return vs Nifty]))/_xlfn.STDEV.P(Table2[1Y Return vs Nifty])</f>
        <v>-0.70957250643532443</v>
      </c>
      <c r="I599">
        <v>-7.1043582430339303</v>
      </c>
      <c r="J599">
        <f>(Table2[[#This Row],[1M Return vs Nifty]]-AVERAGE(Table2[1M Return vs Nifty]))/_xlfn.STDEV.P(Table2[1M Return vs Nifty])</f>
        <v>-0.97547056793087616</v>
      </c>
      <c r="K599">
        <v>-14.931280153102399</v>
      </c>
      <c r="L599">
        <f>(Table2[[#This Row],[6M Return vs Nifty]]-AVERAGE(Table2[6M Return vs Nifty]))/_xlfn.STDEV.P(Table2[6M Return vs Nifty])</f>
        <v>-0.69145907552951957</v>
      </c>
      <c r="M599">
        <v>-3.0004695103586601</v>
      </c>
      <c r="N599">
        <f>(Table2[[#This Row],[1W Return vs Nifty]]-AVERAGE(Table2[1W Return vs Nifty]))/_xlfn.STDEV.P(Table2[1W Return vs Nifty])</f>
        <v>-0.62448476554596877</v>
      </c>
      <c r="O599">
        <v>321.67</v>
      </c>
      <c r="P599">
        <v>333.52314019994901</v>
      </c>
      <c r="Q599">
        <v>331.54812593857997</v>
      </c>
      <c r="R599">
        <v>25.201758320210399</v>
      </c>
      <c r="S599" s="1">
        <f>(Table2[[#This Row],[Close Price]]-Table2[[#This Row],[20D EMA]])/Table2[[#This Row],[20D EMA]]</f>
        <v>-5.7263655298908867E-2</v>
      </c>
      <c r="T599" s="1">
        <f>(Table2[[#This Row],[Close Price]]-Table2[[#This Row],[50D EMA]])/Table2[[#This Row],[50D EMA]]</f>
        <v>-9.0767735581405509E-2</v>
      </c>
      <c r="U599" s="1">
        <f>(Table2[[#This Row],[Close Price]]-Table2[[#This Row],[200D EMA]])/Table2[[#This Row],[200D EMA]]</f>
        <v>-8.535148813907717E-2</v>
      </c>
      <c r="V599">
        <v>0.53232363472964805</v>
      </c>
      <c r="W599">
        <v>300</v>
      </c>
      <c r="X599">
        <v>312.45</v>
      </c>
      <c r="Y599">
        <v>300</v>
      </c>
      <c r="Z599">
        <v>312.45</v>
      </c>
      <c r="AA599">
        <v>298.3</v>
      </c>
      <c r="AB599">
        <v>333.9</v>
      </c>
      <c r="AC599" s="1">
        <f>(Table2[[#This Row],[Close Price]]/Table2[[#This Row],[Day Low]])-1</f>
        <v>1.083333333333325E-2</v>
      </c>
      <c r="AD599" s="1">
        <f>(Table2[[#This Row],[Day High]]/Table2[[#This Row],[Close Price]])-1</f>
        <v>3.0338004946413921E-2</v>
      </c>
      <c r="AE599" s="1">
        <f>(Table2[[#This Row],[Close Price]]/Table2[[#This Row],[Current Week Low]])-1</f>
        <v>1.083333333333325E-2</v>
      </c>
      <c r="AF599" s="1">
        <f>(Table2[[#This Row],[Current Week High]]/Table2[[#This Row],[Close Price]])-1</f>
        <v>3.0338004946413921E-2</v>
      </c>
      <c r="AG599" s="1">
        <f>(Table2[[#This Row],[Close Price]]/Table2[[#This Row],[Current Month Low]])-1</f>
        <v>1.6594032852832674E-2</v>
      </c>
      <c r="AH599" s="1">
        <f>(Table2[[#This Row],[Current Month High]]/Table2[[#This Row],[Close Price]])-1</f>
        <v>0.10107172300082423</v>
      </c>
      <c r="AI599">
        <v>49.018961253091497</v>
      </c>
      <c r="AJ599">
        <v>28.878028049298699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-0.21</v>
      </c>
      <c r="AM599" t="s">
        <v>3191</v>
      </c>
      <c r="AN599">
        <v>-6.23</v>
      </c>
      <c r="AO599" t="s">
        <v>3191</v>
      </c>
      <c r="AQ599">
        <f>(Table2[[#This Row],[Sharpe Ratio]]-AVERAGE(Table2[Sharpe Ratio]))/_xlfn.STDEV.P(Table2[Sharpe Ratio])</f>
        <v>-0.75587800979545683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563</v>
      </c>
      <c r="AT599">
        <f>_xlfn.RANK.AVG(Table2[[#This Row],[6M Return vs Nifty Z-Score]],Table2[6M Return vs Nifty Z-Score])</f>
        <v>550</v>
      </c>
      <c r="AU599">
        <f>_xlfn.RANK.AVG(Table2[[#This Row],[Sharpe Ratio Z-Score]],Table2[Sharpe Ratio Z-Score])</f>
        <v>544.5</v>
      </c>
      <c r="AV599">
        <f>(Table2[[#This Row],[Rank 1Y]]+Table2[[#This Row],[Rank 6M]]+Table2[[#This Row],[Rank Sharpe]])/3</f>
        <v>552.5</v>
      </c>
    </row>
    <row r="600" spans="1:48" x14ac:dyDescent="0.3">
      <c r="A600" t="s">
        <v>1794</v>
      </c>
      <c r="B600" t="s">
        <v>1795</v>
      </c>
      <c r="C600" t="s">
        <v>3146</v>
      </c>
      <c r="D600" t="s">
        <v>54</v>
      </c>
      <c r="E600">
        <v>4403.1096339400001</v>
      </c>
      <c r="F600">
        <v>49.03</v>
      </c>
      <c r="G600">
        <v>2.90377637882969</v>
      </c>
      <c r="H600">
        <f>(Table2[[#This Row],[1Y Return vs Nifty]]-AVERAGE(Table2[1Y Return vs Nifty]))/_xlfn.STDEV.P(Table2[1Y Return vs Nifty])</f>
        <v>-0.41647098998926957</v>
      </c>
      <c r="I600">
        <v>-12.0135360995966</v>
      </c>
      <c r="J600">
        <f>(Table2[[#This Row],[1M Return vs Nifty]]-AVERAGE(Table2[1M Return vs Nifty]))/_xlfn.STDEV.P(Table2[1M Return vs Nifty])</f>
        <v>-1.5349760357887703</v>
      </c>
      <c r="K600">
        <v>-48.424454545627199</v>
      </c>
      <c r="L600">
        <f>(Table2[[#This Row],[6M Return vs Nifty]]-AVERAGE(Table2[6M Return vs Nifty]))/_xlfn.STDEV.P(Table2[6M Return vs Nifty])</f>
        <v>-1.7972542421229227</v>
      </c>
      <c r="M600">
        <v>-2.1020622732588001</v>
      </c>
      <c r="N600">
        <f>(Table2[[#This Row],[1W Return vs Nifty]]-AVERAGE(Table2[1W Return vs Nifty]))/_xlfn.STDEV.P(Table2[1W Return vs Nifty])</f>
        <v>-0.45240768387526736</v>
      </c>
      <c r="O600">
        <v>54.85</v>
      </c>
      <c r="P600">
        <v>59.219271910215603</v>
      </c>
      <c r="Q600">
        <v>60.9711865096425</v>
      </c>
      <c r="R600">
        <v>16.524974975003602</v>
      </c>
      <c r="S600" s="1">
        <f>(Table2[[#This Row],[Close Price]]-Table2[[#This Row],[20D EMA]])/Table2[[#This Row],[20D EMA]]</f>
        <v>-0.10610756608933455</v>
      </c>
      <c r="T600" s="1">
        <f>(Table2[[#This Row],[Close Price]]-Table2[[#This Row],[50D EMA]])/Table2[[#This Row],[50D EMA]]</f>
        <v>-0.17206006729809026</v>
      </c>
      <c r="U600" s="1">
        <f>(Table2[[#This Row],[Close Price]]-Table2[[#This Row],[200D EMA]])/Table2[[#This Row],[200D EMA]]</f>
        <v>-0.19584966593612244</v>
      </c>
      <c r="V600">
        <v>0.90448042226407999</v>
      </c>
      <c r="W600">
        <v>48.3</v>
      </c>
      <c r="X600">
        <v>51.42</v>
      </c>
      <c r="Y600">
        <v>48.3</v>
      </c>
      <c r="Z600">
        <v>51.42</v>
      </c>
      <c r="AA600">
        <v>48.3</v>
      </c>
      <c r="AB600">
        <v>61.2</v>
      </c>
      <c r="AC600" s="1">
        <f>(Table2[[#This Row],[Close Price]]/Table2[[#This Row],[Day Low]])-1</f>
        <v>1.5113871635610954E-2</v>
      </c>
      <c r="AD600" s="1">
        <f>(Table2[[#This Row],[Day High]]/Table2[[#This Row],[Close Price]])-1</f>
        <v>4.8745665918825232E-2</v>
      </c>
      <c r="AE600" s="1">
        <f>(Table2[[#This Row],[Close Price]]/Table2[[#This Row],[Current Week Low]])-1</f>
        <v>1.5113871635610954E-2</v>
      </c>
      <c r="AF600" s="1">
        <f>(Table2[[#This Row],[Current Week High]]/Table2[[#This Row],[Close Price]])-1</f>
        <v>4.8745665918825232E-2</v>
      </c>
      <c r="AG600" s="1">
        <f>(Table2[[#This Row],[Close Price]]/Table2[[#This Row],[Current Month Low]])-1</f>
        <v>1.5113871635610954E-2</v>
      </c>
      <c r="AH600" s="1">
        <f>(Table2[[#This Row],[Current Month High]]/Table2[[#This Row],[Close Price]])-1</f>
        <v>0.24821537833979201</v>
      </c>
      <c r="AI600">
        <v>103.202121150316</v>
      </c>
      <c r="AJ600">
        <v>39.1909155429382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-0.28000000000000003</v>
      </c>
      <c r="AM600" t="s">
        <v>3191</v>
      </c>
      <c r="AN600">
        <v>-17.190000000000001</v>
      </c>
      <c r="AO600" t="s">
        <v>3191</v>
      </c>
      <c r="AP600">
        <v>1.298442851492E-2</v>
      </c>
      <c r="AQ600">
        <f>(Table2[[#This Row],[Sharpe Ratio]]-AVERAGE(Table2[Sharpe Ratio]))/_xlfn.STDEV.P(Table2[Sharpe Ratio])</f>
        <v>-0.60447160720686632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442</v>
      </c>
      <c r="AT600">
        <f>_xlfn.RANK.AVG(Table2[[#This Row],[6M Return vs Nifty Z-Score]],Table2[6M Return vs Nifty Z-Score])</f>
        <v>729</v>
      </c>
      <c r="AU600">
        <f>_xlfn.RANK.AVG(Table2[[#This Row],[Sharpe Ratio Z-Score]],Table2[Sharpe Ratio Z-Score])</f>
        <v>487</v>
      </c>
      <c r="AV600">
        <f>(Table2[[#This Row],[Rank 1Y]]+Table2[[#This Row],[Rank 6M]]+Table2[[#This Row],[Rank Sharpe]])/3</f>
        <v>552.66666666666663</v>
      </c>
    </row>
    <row r="601" spans="1:48" x14ac:dyDescent="0.3">
      <c r="A601" t="s">
        <v>256</v>
      </c>
      <c r="B601" t="s">
        <v>257</v>
      </c>
      <c r="C601" t="s">
        <v>3148</v>
      </c>
      <c r="D601" t="s">
        <v>195</v>
      </c>
      <c r="E601">
        <v>100702.73266841999</v>
      </c>
      <c r="F601">
        <v>568.20000000000005</v>
      </c>
      <c r="G601">
        <v>-17.8189327254848</v>
      </c>
      <c r="H601">
        <f>(Table2[[#This Row],[1Y Return vs Nifty]]-AVERAGE(Table2[1Y Return vs Nifty]))/_xlfn.STDEV.P(Table2[1Y Return vs Nifty])</f>
        <v>-0.75872466143147743</v>
      </c>
      <c r="I601">
        <v>-10.423734174043</v>
      </c>
      <c r="J601">
        <f>(Table2[[#This Row],[1M Return vs Nifty]]-AVERAGE(Table2[1M Return vs Nifty]))/_xlfn.STDEV.P(Table2[1M Return vs Nifty])</f>
        <v>-1.3537842158653699</v>
      </c>
      <c r="K601">
        <v>0.36550148707986801</v>
      </c>
      <c r="L601">
        <f>(Table2[[#This Row],[6M Return vs Nifty]]-AVERAGE(Table2[6M Return vs Nifty]))/_xlfn.STDEV.P(Table2[6M Return vs Nifty])</f>
        <v>-0.18642760243261677</v>
      </c>
      <c r="M601">
        <v>1.1620520240102199</v>
      </c>
      <c r="N601">
        <f>(Table2[[#This Row],[1W Return vs Nifty]]-AVERAGE(Table2[1W Return vs Nifty]))/_xlfn.STDEV.P(Table2[1W Return vs Nifty])</f>
        <v>0.17278681514370398</v>
      </c>
      <c r="O601">
        <v>590.70000000000005</v>
      </c>
      <c r="P601">
        <v>610.194609386411</v>
      </c>
      <c r="Q601">
        <v>589.52113795166304</v>
      </c>
      <c r="R601">
        <v>29.531310267558499</v>
      </c>
      <c r="S601" s="1">
        <f>(Table2[[#This Row],[Close Price]]-Table2[[#This Row],[20D EMA]])/Table2[[#This Row],[20D EMA]]</f>
        <v>-3.8090401218892837E-2</v>
      </c>
      <c r="T601" s="1">
        <f>(Table2[[#This Row],[Close Price]]-Table2[[#This Row],[50D EMA]])/Table2[[#This Row],[50D EMA]]</f>
        <v>-6.8821665646373334E-2</v>
      </c>
      <c r="U601" s="1">
        <f>(Table2[[#This Row],[Close Price]]-Table2[[#This Row],[200D EMA]])/Table2[[#This Row],[200D EMA]]</f>
        <v>-3.616687609496911E-2</v>
      </c>
      <c r="V601">
        <v>0.83373258048490995</v>
      </c>
      <c r="W601">
        <v>566.1</v>
      </c>
      <c r="X601">
        <v>575</v>
      </c>
      <c r="Y601">
        <v>566.1</v>
      </c>
      <c r="Z601">
        <v>575</v>
      </c>
      <c r="AA601">
        <v>562</v>
      </c>
      <c r="AB601">
        <v>629.75</v>
      </c>
      <c r="AC601" s="1">
        <f>(Table2[[#This Row],[Close Price]]/Table2[[#This Row],[Day Low]])-1</f>
        <v>3.7095919448861814E-3</v>
      </c>
      <c r="AD601" s="1">
        <f>(Table2[[#This Row],[Day High]]/Table2[[#This Row],[Close Price]])-1</f>
        <v>1.1967617036254818E-2</v>
      </c>
      <c r="AE601" s="1">
        <f>(Table2[[#This Row],[Close Price]]/Table2[[#This Row],[Current Week Low]])-1</f>
        <v>3.7095919448861814E-3</v>
      </c>
      <c r="AF601" s="1">
        <f>(Table2[[#This Row],[Current Week High]]/Table2[[#This Row],[Close Price]])-1</f>
        <v>1.1967617036254818E-2</v>
      </c>
      <c r="AG601" s="1">
        <f>(Table2[[#This Row],[Close Price]]/Table2[[#This Row],[Current Month Low]])-1</f>
        <v>1.1032028469750932E-2</v>
      </c>
      <c r="AH601" s="1">
        <f>(Table2[[#This Row],[Current Month High]]/Table2[[#This Row],[Close Price]])-1</f>
        <v>0.10832453361492433</v>
      </c>
      <c r="AI601">
        <v>18.2682154171066</v>
      </c>
      <c r="AJ601">
        <v>16.148814390842201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-0.09</v>
      </c>
      <c r="AM601" t="s">
        <v>3191</v>
      </c>
      <c r="AN601">
        <v>-2.0699999999999998</v>
      </c>
      <c r="AO601" t="s">
        <v>3191</v>
      </c>
      <c r="AP601">
        <v>-7.7110626606020999E-2</v>
      </c>
      <c r="AQ601">
        <f>(Table2[[#This Row],[Sharpe Ratio]]-AVERAGE(Table2[Sharpe Ratio]))/_xlfn.STDEV.P(Table2[Sharpe Ratio])</f>
        <v>-1.6550352243277922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577</v>
      </c>
      <c r="AT601">
        <f>_xlfn.RANK.AVG(Table2[[#This Row],[6M Return vs Nifty Z-Score]],Table2[6M Return vs Nifty Z-Score])</f>
        <v>385</v>
      </c>
      <c r="AU601">
        <f>_xlfn.RANK.AVG(Table2[[#This Row],[Sharpe Ratio Z-Score]],Table2[Sharpe Ratio Z-Score])</f>
        <v>697</v>
      </c>
      <c r="AV601">
        <f>(Table2[[#This Row],[Rank 1Y]]+Table2[[#This Row],[Rank 6M]]+Table2[[#This Row],[Rank Sharpe]])/3</f>
        <v>553</v>
      </c>
    </row>
    <row r="602" spans="1:48" x14ac:dyDescent="0.3">
      <c r="A602" t="s">
        <v>1344</v>
      </c>
      <c r="B602" t="s">
        <v>1345</v>
      </c>
      <c r="C602" t="s">
        <v>3163</v>
      </c>
      <c r="D602" t="s">
        <v>1196</v>
      </c>
      <c r="E602">
        <v>8375.5881520000003</v>
      </c>
      <c r="F602">
        <v>80</v>
      </c>
      <c r="G602">
        <v>-12.5195040444507</v>
      </c>
      <c r="H602">
        <f>(Table2[[#This Row],[1Y Return vs Nifty]]-AVERAGE(Table2[1Y Return vs Nifty]))/_xlfn.STDEV.P(Table2[1Y Return vs Nifty])</f>
        <v>-0.67119996022084116</v>
      </c>
      <c r="I602">
        <v>-0.44045114258235102</v>
      </c>
      <c r="J602">
        <f>(Table2[[#This Row],[1M Return vs Nifty]]-AVERAGE(Table2[1M Return vs Nifty]))/_xlfn.STDEV.P(Table2[1M Return vs Nifty])</f>
        <v>-0.21597629639712157</v>
      </c>
      <c r="K602">
        <v>-20.150590943002602</v>
      </c>
      <c r="L602">
        <f>(Table2[[#This Row],[6M Return vs Nifty]]-AVERAGE(Table2[6M Return vs Nifty]))/_xlfn.STDEV.P(Table2[6M Return vs Nifty])</f>
        <v>-0.86377742842080463</v>
      </c>
      <c r="M602">
        <v>2.03344696507477</v>
      </c>
      <c r="N602">
        <f>(Table2[[#This Row],[1W Return vs Nifty]]-AVERAGE(Table2[1W Return vs Nifty]))/_xlfn.STDEV.P(Table2[1W Return vs Nifty])</f>
        <v>0.33969007710433047</v>
      </c>
      <c r="O602">
        <v>82.16</v>
      </c>
      <c r="P602">
        <v>85.148909319415594</v>
      </c>
      <c r="Q602">
        <v>86.447311919865896</v>
      </c>
      <c r="R602">
        <v>45.070657335929901</v>
      </c>
      <c r="S602" s="1">
        <f>(Table2[[#This Row],[Close Price]]-Table2[[#This Row],[20D EMA]])/Table2[[#This Row],[20D EMA]]</f>
        <v>-2.629016553067182E-2</v>
      </c>
      <c r="T602" s="1">
        <f>(Table2[[#This Row],[Close Price]]-Table2[[#This Row],[50D EMA]])/Table2[[#This Row],[50D EMA]]</f>
        <v>-6.0469468846637869E-2</v>
      </c>
      <c r="U602" s="1">
        <f>(Table2[[#This Row],[Close Price]]-Table2[[#This Row],[200D EMA]])/Table2[[#This Row],[200D EMA]]</f>
        <v>-7.4580825900548112E-2</v>
      </c>
      <c r="V602">
        <v>1.1646395104762599</v>
      </c>
      <c r="W602">
        <v>79.55</v>
      </c>
      <c r="X602">
        <v>84.6</v>
      </c>
      <c r="Y602">
        <v>79.55</v>
      </c>
      <c r="Z602">
        <v>84.6</v>
      </c>
      <c r="AA602">
        <v>72.510000000000005</v>
      </c>
      <c r="AB602">
        <v>88.62</v>
      </c>
      <c r="AC602" s="1">
        <f>(Table2[[#This Row],[Close Price]]/Table2[[#This Row],[Day Low]])-1</f>
        <v>5.6568196103079504E-3</v>
      </c>
      <c r="AD602" s="1">
        <f>(Table2[[#This Row],[Day High]]/Table2[[#This Row],[Close Price]])-1</f>
        <v>5.7499999999999885E-2</v>
      </c>
      <c r="AE602" s="1">
        <f>(Table2[[#This Row],[Close Price]]/Table2[[#This Row],[Current Week Low]])-1</f>
        <v>5.6568196103079504E-3</v>
      </c>
      <c r="AF602" s="1">
        <f>(Table2[[#This Row],[Current Week High]]/Table2[[#This Row],[Close Price]])-1</f>
        <v>5.7499999999999885E-2</v>
      </c>
      <c r="AG602" s="1">
        <f>(Table2[[#This Row],[Close Price]]/Table2[[#This Row],[Current Month Low]])-1</f>
        <v>0.10329609709005649</v>
      </c>
      <c r="AH602" s="1">
        <f>(Table2[[#This Row],[Current Month High]]/Table2[[#This Row],[Close Price]])-1</f>
        <v>0.10775000000000001</v>
      </c>
      <c r="AI602">
        <v>69.624999999999901</v>
      </c>
      <c r="AJ602">
        <v>21.673003802281301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3191</v>
      </c>
      <c r="AN602">
        <v>-0.44</v>
      </c>
      <c r="AO602" t="s">
        <v>3191</v>
      </c>
      <c r="AP602">
        <v>1.2013263869005E-2</v>
      </c>
      <c r="AQ602">
        <f>(Table2[[#This Row],[Sharpe Ratio]]-AVERAGE(Table2[Sharpe Ratio]))/_xlfn.STDEV.P(Table2[Sharpe Ratio])</f>
        <v>-0.61579598279954273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552</v>
      </c>
      <c r="AT602">
        <f>_xlfn.RANK.AVG(Table2[[#This Row],[6M Return vs Nifty Z-Score]],Table2[6M Return vs Nifty Z-Score])</f>
        <v>617</v>
      </c>
      <c r="AU602">
        <f>_xlfn.RANK.AVG(Table2[[#This Row],[Sharpe Ratio Z-Score]],Table2[Sharpe Ratio Z-Score])</f>
        <v>490</v>
      </c>
      <c r="AV602">
        <f>(Table2[[#This Row],[Rank 1Y]]+Table2[[#This Row],[Rank 6M]]+Table2[[#This Row],[Rank Sharpe]])/3</f>
        <v>553</v>
      </c>
    </row>
    <row r="603" spans="1:48" x14ac:dyDescent="0.3">
      <c r="A603" t="s">
        <v>87</v>
      </c>
      <c r="B603" t="s">
        <v>88</v>
      </c>
      <c r="C603" t="s">
        <v>3156</v>
      </c>
      <c r="D603" t="s">
        <v>89</v>
      </c>
      <c r="E603">
        <v>298335.49706949998</v>
      </c>
      <c r="F603">
        <v>3363.25</v>
      </c>
      <c r="G603">
        <v>-22.3483505609282</v>
      </c>
      <c r="H603">
        <f>(Table2[[#This Row],[1Y Return vs Nifty]]-AVERAGE(Table2[1Y Return vs Nifty]))/_xlfn.STDEV.P(Table2[1Y Return vs Nifty])</f>
        <v>-0.83353195983405759</v>
      </c>
      <c r="I603">
        <v>-7.0872427671428397</v>
      </c>
      <c r="J603">
        <f>(Table2[[#This Row],[1M Return vs Nifty]]-AVERAGE(Table2[1M Return vs Nifty]))/_xlfn.STDEV.P(Table2[1M Return vs Nifty])</f>
        <v>-0.97351989459496246</v>
      </c>
      <c r="K603">
        <v>-18.385682128151199</v>
      </c>
      <c r="L603">
        <f>(Table2[[#This Row],[6M Return vs Nifty]]-AVERAGE(Table2[6M Return vs Nifty]))/_xlfn.STDEV.P(Table2[6M Return vs Nifty])</f>
        <v>-0.8055080146570156</v>
      </c>
      <c r="M603">
        <v>-1.3928897789151</v>
      </c>
      <c r="N603">
        <f>(Table2[[#This Row],[1W Return vs Nifty]]-AVERAGE(Table2[1W Return vs Nifty]))/_xlfn.STDEV.P(Table2[1W Return vs Nifty])</f>
        <v>-0.31657581588884359</v>
      </c>
      <c r="O603">
        <v>3540.61</v>
      </c>
      <c r="P603">
        <v>3565.43093185101</v>
      </c>
      <c r="Q603">
        <v>3473.7268624370599</v>
      </c>
      <c r="R603">
        <v>19.0933745329618</v>
      </c>
      <c r="S603" s="1">
        <f>(Table2[[#This Row],[Close Price]]-Table2[[#This Row],[20D EMA]])/Table2[[#This Row],[20D EMA]]</f>
        <v>-5.0093063059755277E-2</v>
      </c>
      <c r="T603" s="1">
        <f>(Table2[[#This Row],[Close Price]]-Table2[[#This Row],[50D EMA]])/Table2[[#This Row],[50D EMA]]</f>
        <v>-5.6705889334405589E-2</v>
      </c>
      <c r="U603" s="1">
        <f>(Table2[[#This Row],[Close Price]]-Table2[[#This Row],[200D EMA]])/Table2[[#This Row],[200D EMA]]</f>
        <v>-3.1803554744529561E-2</v>
      </c>
      <c r="V603">
        <v>0.79379394131369396</v>
      </c>
      <c r="W603">
        <v>3335.5</v>
      </c>
      <c r="X603">
        <v>3419.85</v>
      </c>
      <c r="Y603">
        <v>3335.5</v>
      </c>
      <c r="Z603">
        <v>3419.85</v>
      </c>
      <c r="AA603">
        <v>3296.1</v>
      </c>
      <c r="AB603">
        <v>3837.95</v>
      </c>
      <c r="AC603" s="1">
        <f>(Table2[[#This Row],[Close Price]]/Table2[[#This Row],[Day Low]])-1</f>
        <v>8.3195922650276533E-3</v>
      </c>
      <c r="AD603" s="1">
        <f>(Table2[[#This Row],[Day High]]/Table2[[#This Row],[Close Price]])-1</f>
        <v>1.6828960083252742E-2</v>
      </c>
      <c r="AE603" s="1">
        <f>(Table2[[#This Row],[Close Price]]/Table2[[#This Row],[Current Week Low]])-1</f>
        <v>8.3195922650276533E-3</v>
      </c>
      <c r="AF603" s="1">
        <f>(Table2[[#This Row],[Current Week High]]/Table2[[#This Row],[Close Price]])-1</f>
        <v>1.6828960083252742E-2</v>
      </c>
      <c r="AG603" s="1">
        <f>(Table2[[#This Row],[Close Price]]/Table2[[#This Row],[Current Month Low]])-1</f>
        <v>2.0372561512089993E-2</v>
      </c>
      <c r="AH603" s="1">
        <f>(Table2[[#This Row],[Current Month High]]/Table2[[#This Row],[Close Price]])-1</f>
        <v>0.14114323942615026</v>
      </c>
      <c r="AI603">
        <v>15.5712480487623</v>
      </c>
      <c r="AJ603">
        <v>10.066597941518101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-0.04</v>
      </c>
      <c r="AM603" t="s">
        <v>3191</v>
      </c>
      <c r="AN603">
        <v>-8.48</v>
      </c>
      <c r="AO603" t="s">
        <v>3191</v>
      </c>
      <c r="AP603">
        <v>2.3947444611049001E-2</v>
      </c>
      <c r="AQ603">
        <f>(Table2[[#This Row],[Sharpe Ratio]]-AVERAGE(Table2[Sharpe Ratio]))/_xlfn.STDEV.P(Table2[Sharpe Ratio])</f>
        <v>-0.476636113582453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602</v>
      </c>
      <c r="AT603">
        <f>_xlfn.RANK.AVG(Table2[[#This Row],[6M Return vs Nifty Z-Score]],Table2[6M Return vs Nifty Z-Score])</f>
        <v>597</v>
      </c>
      <c r="AU603">
        <f>_xlfn.RANK.AVG(Table2[[#This Row],[Sharpe Ratio Z-Score]],Table2[Sharpe Ratio Z-Score])</f>
        <v>464</v>
      </c>
      <c r="AV603">
        <f>(Table2[[#This Row],[Rank 1Y]]+Table2[[#This Row],[Rank 6M]]+Table2[[#This Row],[Rank Sharpe]])/3</f>
        <v>554.33333333333337</v>
      </c>
    </row>
    <row r="604" spans="1:48" x14ac:dyDescent="0.3">
      <c r="A604" t="s">
        <v>476</v>
      </c>
      <c r="B604" t="s">
        <v>477</v>
      </c>
      <c r="C604" t="s">
        <v>3145</v>
      </c>
      <c r="D604" t="s">
        <v>278</v>
      </c>
      <c r="E604">
        <v>46145.961657920001</v>
      </c>
      <c r="F604">
        <v>7409.2</v>
      </c>
      <c r="G604">
        <v>-25.8135943158256</v>
      </c>
      <c r="H604">
        <f>(Table2[[#This Row],[1Y Return vs Nifty]]-AVERAGE(Table2[1Y Return vs Nifty]))/_xlfn.STDEV.P(Table2[1Y Return vs Nifty])</f>
        <v>-0.89076349223581741</v>
      </c>
      <c r="I604">
        <v>-3.3178862062541699</v>
      </c>
      <c r="J604">
        <f>(Table2[[#This Row],[1M Return vs Nifty]]-AVERAGE(Table2[1M Return vs Nifty]))/_xlfn.STDEV.P(Table2[1M Return vs Nifty])</f>
        <v>-0.5439213614507773</v>
      </c>
      <c r="K604">
        <v>-12.2628280242029</v>
      </c>
      <c r="L604">
        <f>(Table2[[#This Row],[6M Return vs Nifty]]-AVERAGE(Table2[6M Return vs Nifty]))/_xlfn.STDEV.P(Table2[6M Return vs Nifty])</f>
        <v>-0.60335869328920522</v>
      </c>
      <c r="M604">
        <v>-3.7896577635397901</v>
      </c>
      <c r="N604">
        <f>(Table2[[#This Row],[1W Return vs Nifty]]-AVERAGE(Table2[1W Return vs Nifty]))/_xlfn.STDEV.P(Table2[1W Return vs Nifty])</f>
        <v>-0.77564250992766604</v>
      </c>
      <c r="O604">
        <v>7554.88</v>
      </c>
      <c r="P604">
        <v>7522.57254985285</v>
      </c>
      <c r="Q604">
        <v>7458.4807338499404</v>
      </c>
      <c r="R604">
        <v>39.281389079942997</v>
      </c>
      <c r="S604" s="1">
        <f>(Table2[[#This Row],[Close Price]]-Table2[[#This Row],[20D EMA]])/Table2[[#This Row],[20D EMA]]</f>
        <v>-1.9282900588758561E-2</v>
      </c>
      <c r="T604" s="1">
        <f>(Table2[[#This Row],[Close Price]]-Table2[[#This Row],[50D EMA]])/Table2[[#This Row],[50D EMA]]</f>
        <v>-1.5070981250299523E-2</v>
      </c>
      <c r="U604" s="1">
        <f>(Table2[[#This Row],[Close Price]]-Table2[[#This Row],[200D EMA]])/Table2[[#This Row],[200D EMA]]</f>
        <v>-6.607342112755276E-3</v>
      </c>
      <c r="V604">
        <v>0.670420136518322</v>
      </c>
      <c r="W604">
        <v>7290.9</v>
      </c>
      <c r="X604">
        <v>7485</v>
      </c>
      <c r="Y604">
        <v>7290.9</v>
      </c>
      <c r="Z604">
        <v>7485</v>
      </c>
      <c r="AA604">
        <v>7275</v>
      </c>
      <c r="AB604">
        <v>8027</v>
      </c>
      <c r="AC604" s="1">
        <f>(Table2[[#This Row],[Close Price]]/Table2[[#This Row],[Day Low]])-1</f>
        <v>1.6225706017089836E-2</v>
      </c>
      <c r="AD604" s="1">
        <f>(Table2[[#This Row],[Day High]]/Table2[[#This Row],[Close Price]])-1</f>
        <v>1.0230524213140413E-2</v>
      </c>
      <c r="AE604" s="1">
        <f>(Table2[[#This Row],[Close Price]]/Table2[[#This Row],[Current Week Low]])-1</f>
        <v>1.6225706017089836E-2</v>
      </c>
      <c r="AF604" s="1">
        <f>(Table2[[#This Row],[Current Week High]]/Table2[[#This Row],[Close Price]])-1</f>
        <v>1.0230524213140413E-2</v>
      </c>
      <c r="AG604" s="1">
        <f>(Table2[[#This Row],[Close Price]]/Table2[[#This Row],[Current Month Low]])-1</f>
        <v>1.8446735395188929E-2</v>
      </c>
      <c r="AH604" s="1">
        <f>(Table2[[#This Row],[Current Month High]]/Table2[[#This Row],[Close Price]])-1</f>
        <v>8.3382821357231629E-2</v>
      </c>
      <c r="AI604">
        <v>24.169950871889</v>
      </c>
      <c r="AJ604">
        <v>15.566508609932599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0.05</v>
      </c>
      <c r="AM604" t="s">
        <v>3192</v>
      </c>
      <c r="AN604">
        <v>-2.38</v>
      </c>
      <c r="AO604" t="s">
        <v>3191</v>
      </c>
      <c r="AP604">
        <v>3.1090804258720002E-3</v>
      </c>
      <c r="AQ604">
        <f>(Table2[[#This Row],[Sharpe Ratio]]-AVERAGE(Table2[Sharpe Ratio]))/_xlfn.STDEV.P(Table2[Sharpe Ratio])</f>
        <v>-0.71962422457118025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-3.5333102814746464</v>
      </c>
      <c r="AS604">
        <f>_xlfn.RANK.AVG(Table2[[#This Row],[1Y Return vs Nifty Z-Score]],Table2[1Y Return vs Nifty Z-Score])</f>
        <v>628</v>
      </c>
      <c r="AT604">
        <f>_xlfn.RANK.AVG(Table2[[#This Row],[6M Return vs Nifty Z-Score]],Table2[6M Return vs Nifty Z-Score])</f>
        <v>524</v>
      </c>
      <c r="AU604">
        <f>_xlfn.RANK.AVG(Table2[[#This Row],[Sharpe Ratio Z-Score]],Table2[Sharpe Ratio Z-Score])</f>
        <v>512</v>
      </c>
      <c r="AV604">
        <f>(Table2[[#This Row],[Rank 1Y]]+Table2[[#This Row],[Rank 6M]]+Table2[[#This Row],[Rank Sharpe]])/3</f>
        <v>554.66666666666663</v>
      </c>
    </row>
    <row r="605" spans="1:48" x14ac:dyDescent="0.3">
      <c r="A605" t="s">
        <v>101</v>
      </c>
      <c r="B605" t="s">
        <v>102</v>
      </c>
      <c r="C605" t="s">
        <v>3146</v>
      </c>
      <c r="D605" t="s">
        <v>43</v>
      </c>
      <c r="E605">
        <v>280229.82975568</v>
      </c>
      <c r="F605">
        <v>1758.4</v>
      </c>
      <c r="G605">
        <v>-17.801095960887501</v>
      </c>
      <c r="H605">
        <f>(Table2[[#This Row],[1Y Return vs Nifty]]-AVERAGE(Table2[1Y Return vs Nifty]))/_xlfn.STDEV.P(Table2[1Y Return vs Nifty])</f>
        <v>-0.75843007165852128</v>
      </c>
      <c r="I605">
        <v>-1.6251846150504501</v>
      </c>
      <c r="J605">
        <f>(Table2[[#This Row],[1M Return vs Nifty]]-AVERAGE(Table2[1M Return vs Nifty]))/_xlfn.STDEV.P(Table2[1M Return vs Nifty])</f>
        <v>-0.35100193106913552</v>
      </c>
      <c r="K605">
        <v>-3.9799969929417802</v>
      </c>
      <c r="L605">
        <f>(Table2[[#This Row],[6M Return vs Nifty]]-AVERAGE(Table2[6M Return vs Nifty]))/_xlfn.STDEV.P(Table2[6M Return vs Nifty])</f>
        <v>-0.3298965719406064</v>
      </c>
      <c r="M605">
        <v>-1.9604336241447899</v>
      </c>
      <c r="N605">
        <f>(Table2[[#This Row],[1W Return vs Nifty]]-AVERAGE(Table2[1W Return vs Nifty]))/_xlfn.STDEV.P(Table2[1W Return vs Nifty])</f>
        <v>-0.42528073786003429</v>
      </c>
      <c r="O605">
        <v>1856.31</v>
      </c>
      <c r="P605">
        <v>1811.65982831017</v>
      </c>
      <c r="Q605">
        <v>1680.0268377191101</v>
      </c>
      <c r="R605">
        <v>21.3552371931554</v>
      </c>
      <c r="S605" s="1">
        <f>(Table2[[#This Row],[Close Price]]-Table2[[#This Row],[20D EMA]])/Table2[[#This Row],[20D EMA]]</f>
        <v>-5.2744423075887031E-2</v>
      </c>
      <c r="T605" s="1">
        <f>(Table2[[#This Row],[Close Price]]-Table2[[#This Row],[50D EMA]])/Table2[[#This Row],[50D EMA]]</f>
        <v>-2.9398360264933501E-2</v>
      </c>
      <c r="U605" s="1">
        <f>(Table2[[#This Row],[Close Price]]-Table2[[#This Row],[200D EMA]])/Table2[[#This Row],[200D EMA]]</f>
        <v>4.6649946608765737E-2</v>
      </c>
      <c r="V605">
        <v>0.592344723454161</v>
      </c>
      <c r="W605">
        <v>1753.95</v>
      </c>
      <c r="X605">
        <v>1823.9</v>
      </c>
      <c r="Y605">
        <v>1753.95</v>
      </c>
      <c r="Z605">
        <v>1823.9</v>
      </c>
      <c r="AA605">
        <v>1753.95</v>
      </c>
      <c r="AB605">
        <v>2007.1</v>
      </c>
      <c r="AC605" s="1">
        <f>(Table2[[#This Row],[Close Price]]/Table2[[#This Row],[Day Low]])-1</f>
        <v>2.5371304769234992E-3</v>
      </c>
      <c r="AD605" s="1">
        <f>(Table2[[#This Row],[Day High]]/Table2[[#This Row],[Close Price]])-1</f>
        <v>3.7249772520473234E-2</v>
      </c>
      <c r="AE605" s="1">
        <f>(Table2[[#This Row],[Close Price]]/Table2[[#This Row],[Current Week Low]])-1</f>
        <v>2.5371304769234992E-3</v>
      </c>
      <c r="AF605" s="1">
        <f>(Table2[[#This Row],[Current Week High]]/Table2[[#This Row],[Close Price]])-1</f>
        <v>3.7249772520473234E-2</v>
      </c>
      <c r="AG605" s="1">
        <f>(Table2[[#This Row],[Close Price]]/Table2[[#This Row],[Current Month Low]])-1</f>
        <v>2.5371304769234992E-3</v>
      </c>
      <c r="AH605" s="1">
        <f>(Table2[[#This Row],[Current Month High]]/Table2[[#This Row],[Close Price]])-1</f>
        <v>0.14143539581437659</v>
      </c>
      <c r="AI605">
        <v>15.440172884440299</v>
      </c>
      <c r="AJ605">
        <v>23.913886050526699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0.05</v>
      </c>
      <c r="AM605" t="s">
        <v>3192</v>
      </c>
      <c r="AN605">
        <v>-8.1</v>
      </c>
      <c r="AO605" t="s">
        <v>3191</v>
      </c>
      <c r="AP605">
        <v>-4.5304241859691001E-2</v>
      </c>
      <c r="AQ605">
        <f>(Table2[[#This Row],[Sharpe Ratio]]-AVERAGE(Table2[Sharpe Ratio]))/_xlfn.STDEV.P(Table2[Sharpe Ratio])</f>
        <v>-1.2841532645821718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-3.1487625771104693</v>
      </c>
      <c r="AS605">
        <f>_xlfn.RANK.AVG(Table2[[#This Row],[1Y Return vs Nifty Z-Score]],Table2[1Y Return vs Nifty Z-Score])</f>
        <v>576</v>
      </c>
      <c r="AT605">
        <f>_xlfn.RANK.AVG(Table2[[#This Row],[6M Return vs Nifty Z-Score]],Table2[6M Return vs Nifty Z-Score])</f>
        <v>433</v>
      </c>
      <c r="AU605">
        <f>_xlfn.RANK.AVG(Table2[[#This Row],[Sharpe Ratio Z-Score]],Table2[Sharpe Ratio Z-Score])</f>
        <v>659</v>
      </c>
      <c r="AV605">
        <f>(Table2[[#This Row],[Rank 1Y]]+Table2[[#This Row],[Rank 6M]]+Table2[[#This Row],[Rank Sharpe]])/3</f>
        <v>556</v>
      </c>
    </row>
    <row r="606" spans="1:48" x14ac:dyDescent="0.3">
      <c r="A606" t="s">
        <v>258</v>
      </c>
      <c r="B606" t="s">
        <v>259</v>
      </c>
      <c r="C606" t="s">
        <v>3148</v>
      </c>
      <c r="D606" t="s">
        <v>260</v>
      </c>
      <c r="E606">
        <v>100627.287747635</v>
      </c>
      <c r="F606">
        <v>1017.05</v>
      </c>
      <c r="G606">
        <v>-10.2055585788926</v>
      </c>
      <c r="H606">
        <f>(Table2[[#This Row],[1Y Return vs Nifty]]-AVERAGE(Table2[1Y Return vs Nifty]))/_xlfn.STDEV.P(Table2[1Y Return vs Nifty])</f>
        <v>-0.63298312635429699</v>
      </c>
      <c r="I606">
        <v>-6.7557216364426997</v>
      </c>
      <c r="J606">
        <f>(Table2[[#This Row],[1M Return vs Nifty]]-AVERAGE(Table2[1M Return vs Nifty]))/_xlfn.STDEV.P(Table2[1M Return vs Nifty])</f>
        <v>-0.93573599456999268</v>
      </c>
      <c r="K606">
        <v>-23.957282926638499</v>
      </c>
      <c r="L606">
        <f>(Table2[[#This Row],[6M Return vs Nifty]]-AVERAGE(Table2[6M Return vs Nifty]))/_xlfn.STDEV.P(Table2[6M Return vs Nifty])</f>
        <v>-0.98945741165804335</v>
      </c>
      <c r="M606">
        <v>-0.64941632667015703</v>
      </c>
      <c r="N606">
        <f>(Table2[[#This Row],[1W Return vs Nifty]]-AVERAGE(Table2[1W Return vs Nifty]))/_xlfn.STDEV.P(Table2[1W Return vs Nifty])</f>
        <v>-0.17417408905621448</v>
      </c>
      <c r="O606">
        <v>1127.28</v>
      </c>
      <c r="P606">
        <v>1155.03744261371</v>
      </c>
      <c r="Q606">
        <v>1109.02673503447</v>
      </c>
      <c r="R606">
        <v>8.2213805611494308</v>
      </c>
      <c r="S606" s="1">
        <f>(Table2[[#This Row],[Close Price]]-Table2[[#This Row],[20D EMA]])/Table2[[#This Row],[20D EMA]]</f>
        <v>-9.7784046554538373E-2</v>
      </c>
      <c r="T606" s="1">
        <f>(Table2[[#This Row],[Close Price]]-Table2[[#This Row],[50D EMA]])/Table2[[#This Row],[50D EMA]]</f>
        <v>-0.11946577446135528</v>
      </c>
      <c r="U606" s="1">
        <f>(Table2[[#This Row],[Close Price]]-Table2[[#This Row],[200D EMA]])/Table2[[#This Row],[200D EMA]]</f>
        <v>-8.2934641816016536E-2</v>
      </c>
      <c r="V606">
        <v>1.13137352539963</v>
      </c>
      <c r="W606">
        <v>986.35</v>
      </c>
      <c r="X606">
        <v>1059.45</v>
      </c>
      <c r="Y606">
        <v>986.35</v>
      </c>
      <c r="Z606">
        <v>1059.45</v>
      </c>
      <c r="AA606">
        <v>986.35</v>
      </c>
      <c r="AB606">
        <v>1205.45</v>
      </c>
      <c r="AC606" s="1">
        <f>(Table2[[#This Row],[Close Price]]/Table2[[#This Row],[Day Low]])-1</f>
        <v>3.1124854260657919E-2</v>
      </c>
      <c r="AD606" s="1">
        <f>(Table2[[#This Row],[Day High]]/Table2[[#This Row],[Close Price]])-1</f>
        <v>4.1689199154417267E-2</v>
      </c>
      <c r="AE606" s="1">
        <f>(Table2[[#This Row],[Close Price]]/Table2[[#This Row],[Current Week Low]])-1</f>
        <v>3.1124854260657919E-2</v>
      </c>
      <c r="AF606" s="1">
        <f>(Table2[[#This Row],[Current Week High]]/Table2[[#This Row],[Close Price]])-1</f>
        <v>4.1689199154417267E-2</v>
      </c>
      <c r="AG606" s="1">
        <f>(Table2[[#This Row],[Close Price]]/Table2[[#This Row],[Current Month Low]])-1</f>
        <v>3.1124854260657919E-2</v>
      </c>
      <c r="AH606" s="1">
        <f>(Table2[[#This Row],[Current Month High]]/Table2[[#This Row],[Close Price]])-1</f>
        <v>0.18524163020500484</v>
      </c>
      <c r="AI606">
        <v>23.240784506478999</v>
      </c>
      <c r="AJ606">
        <v>18.083898539390599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-0.13</v>
      </c>
      <c r="AM606" t="s">
        <v>3191</v>
      </c>
      <c r="AN606">
        <v>-11.77</v>
      </c>
      <c r="AO606" t="s">
        <v>3191</v>
      </c>
      <c r="AP606">
        <v>1.1386786254634001E-2</v>
      </c>
      <c r="AQ606">
        <f>(Table2[[#This Row],[Sharpe Ratio]]-AVERAGE(Table2[Sharpe Ratio]))/_xlfn.STDEV.P(Table2[Sharpe Ratio])</f>
        <v>-0.62310109613473519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534</v>
      </c>
      <c r="AT606">
        <f>_xlfn.RANK.AVG(Table2[[#This Row],[6M Return vs Nifty Z-Score]],Table2[6M Return vs Nifty Z-Score])</f>
        <v>644</v>
      </c>
      <c r="AU606">
        <f>_xlfn.RANK.AVG(Table2[[#This Row],[Sharpe Ratio Z-Score]],Table2[Sharpe Ratio Z-Score])</f>
        <v>491</v>
      </c>
      <c r="AV606">
        <f>(Table2[[#This Row],[Rank 1Y]]+Table2[[#This Row],[Rank 6M]]+Table2[[#This Row],[Rank Sharpe]])/3</f>
        <v>556.33333333333337</v>
      </c>
    </row>
    <row r="607" spans="1:48" x14ac:dyDescent="0.3">
      <c r="A607" t="s">
        <v>455</v>
      </c>
      <c r="B607" t="s">
        <v>456</v>
      </c>
      <c r="C607" t="s">
        <v>3146</v>
      </c>
      <c r="D607" t="s">
        <v>54</v>
      </c>
      <c r="E607">
        <v>49434.076725649997</v>
      </c>
      <c r="F607">
        <v>664.85</v>
      </c>
      <c r="G607">
        <v>-31.205247088522899</v>
      </c>
      <c r="H607">
        <f>(Table2[[#This Row],[1Y Return vs Nifty]]-AVERAGE(Table2[1Y Return vs Nifty]))/_xlfn.STDEV.P(Table2[1Y Return vs Nifty])</f>
        <v>-0.97981135500840322</v>
      </c>
      <c r="I607">
        <v>-2.7024276133361802</v>
      </c>
      <c r="J607">
        <f>(Table2[[#This Row],[1M Return vs Nifty]]-AVERAGE(Table2[1M Return vs Nifty]))/_xlfn.STDEV.P(Table2[1M Return vs Nifty])</f>
        <v>-0.4737767347863745</v>
      </c>
      <c r="K607">
        <v>-2.4713928950352702</v>
      </c>
      <c r="L607">
        <f>(Table2[[#This Row],[6M Return vs Nifty]]-AVERAGE(Table2[6M Return vs Nifty]))/_xlfn.STDEV.P(Table2[6M Return vs Nifty])</f>
        <v>-0.28008919625810491</v>
      </c>
      <c r="M607">
        <v>-4.7103097638897001E-2</v>
      </c>
      <c r="N607">
        <f>(Table2[[#This Row],[1W Return vs Nifty]]-AVERAGE(Table2[1W Return vs Nifty]))/_xlfn.STDEV.P(Table2[1W Return vs Nifty])</f>
        <v>-5.8809587944303139E-2</v>
      </c>
      <c r="O607">
        <v>702.14</v>
      </c>
      <c r="P607">
        <v>693.09197612335402</v>
      </c>
      <c r="Q607">
        <v>669.88785051943603</v>
      </c>
      <c r="R607">
        <v>20.7055166606638</v>
      </c>
      <c r="S607" s="1">
        <f>(Table2[[#This Row],[Close Price]]-Table2[[#This Row],[20D EMA]])/Table2[[#This Row],[20D EMA]]</f>
        <v>-5.3109066567920873E-2</v>
      </c>
      <c r="T607" s="1">
        <f>(Table2[[#This Row],[Close Price]]-Table2[[#This Row],[50D EMA]])/Table2[[#This Row],[50D EMA]]</f>
        <v>-4.0747804182236828E-2</v>
      </c>
      <c r="U607" s="1">
        <f>(Table2[[#This Row],[Close Price]]-Table2[[#This Row],[200D EMA]])/Table2[[#This Row],[200D EMA]]</f>
        <v>-7.5204387055678333E-3</v>
      </c>
      <c r="V607">
        <v>0.58287748265908201</v>
      </c>
      <c r="W607">
        <v>661.25</v>
      </c>
      <c r="X607">
        <v>688.75</v>
      </c>
      <c r="Y607">
        <v>661.25</v>
      </c>
      <c r="Z607">
        <v>688.75</v>
      </c>
      <c r="AA607">
        <v>661.25</v>
      </c>
      <c r="AB607">
        <v>748.15</v>
      </c>
      <c r="AC607" s="1">
        <f>(Table2[[#This Row],[Close Price]]/Table2[[#This Row],[Day Low]])-1</f>
        <v>5.4442344045368962E-3</v>
      </c>
      <c r="AD607" s="1">
        <f>(Table2[[#This Row],[Day High]]/Table2[[#This Row],[Close Price]])-1</f>
        <v>3.5947958186056894E-2</v>
      </c>
      <c r="AE607" s="1">
        <f>(Table2[[#This Row],[Close Price]]/Table2[[#This Row],[Current Week Low]])-1</f>
        <v>5.4442344045368962E-3</v>
      </c>
      <c r="AF607" s="1">
        <f>(Table2[[#This Row],[Current Week High]]/Table2[[#This Row],[Close Price]])-1</f>
        <v>3.5947958186056894E-2</v>
      </c>
      <c r="AG607" s="1">
        <f>(Table2[[#This Row],[Close Price]]/Table2[[#This Row],[Current Month Low]])-1</f>
        <v>5.4442344045368962E-3</v>
      </c>
      <c r="AH607" s="1">
        <f>(Table2[[#This Row],[Current Month High]]/Table2[[#This Row],[Close Price]])-1</f>
        <v>0.12529141911709396</v>
      </c>
      <c r="AI607">
        <v>22.343385726103602</v>
      </c>
      <c r="AJ607">
        <v>20.074047318042201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0.02</v>
      </c>
      <c r="AM607" t="s">
        <v>3192</v>
      </c>
      <c r="AN607">
        <v>-9.14</v>
      </c>
      <c r="AO607" t="s">
        <v>3191</v>
      </c>
      <c r="AP607">
        <v>-1.4198668603052999E-2</v>
      </c>
      <c r="AQ607">
        <f>(Table2[[#This Row],[Sharpe Ratio]]-AVERAGE(Table2[Sharpe Ratio]))/_xlfn.STDEV.P(Table2[Sharpe Ratio])</f>
        <v>-0.92144319676272213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-2.7139300707599077</v>
      </c>
      <c r="AS607">
        <f>_xlfn.RANK.AVG(Table2[[#This Row],[1Y Return vs Nifty Z-Score]],Table2[1Y Return vs Nifty Z-Score])</f>
        <v>650</v>
      </c>
      <c r="AT607">
        <f>_xlfn.RANK.AVG(Table2[[#This Row],[6M Return vs Nifty Z-Score]],Table2[6M Return vs Nifty Z-Score])</f>
        <v>420</v>
      </c>
      <c r="AU607">
        <f>_xlfn.RANK.AVG(Table2[[#This Row],[Sharpe Ratio Z-Score]],Table2[Sharpe Ratio Z-Score])</f>
        <v>605</v>
      </c>
      <c r="AV607">
        <f>(Table2[[#This Row],[Rank 1Y]]+Table2[[#This Row],[Rank 6M]]+Table2[[#This Row],[Rank Sharpe]])/3</f>
        <v>558.33333333333337</v>
      </c>
    </row>
    <row r="608" spans="1:48" x14ac:dyDescent="0.3">
      <c r="A608" t="s">
        <v>839</v>
      </c>
      <c r="B608" t="s">
        <v>840</v>
      </c>
      <c r="C608" t="s">
        <v>3156</v>
      </c>
      <c r="D608" t="s">
        <v>37</v>
      </c>
      <c r="E608">
        <v>18906.654485229999</v>
      </c>
      <c r="F608">
        <v>855.95</v>
      </c>
      <c r="G608">
        <v>-18.689770559544801</v>
      </c>
      <c r="H608">
        <f>(Table2[[#This Row],[1Y Return vs Nifty]]-AVERAGE(Table2[1Y Return vs Nifty]))/_xlfn.STDEV.P(Table2[1Y Return vs Nifty])</f>
        <v>-0.77310731016902878</v>
      </c>
      <c r="I608">
        <v>2.8462453590825101</v>
      </c>
      <c r="J608">
        <f>(Table2[[#This Row],[1M Return vs Nifty]]-AVERAGE(Table2[1M Return vs Nifty]))/_xlfn.STDEV.P(Table2[1M Return vs Nifty])</f>
        <v>0.15861283392183753</v>
      </c>
      <c r="K608">
        <v>-14.8637266461715</v>
      </c>
      <c r="L608">
        <f>(Table2[[#This Row],[6M Return vs Nifty]]-AVERAGE(Table2[6M Return vs Nifty]))/_xlfn.STDEV.P(Table2[6M Return vs Nifty])</f>
        <v>-0.68922876016510626</v>
      </c>
      <c r="M608">
        <v>-0.85112990444597403</v>
      </c>
      <c r="N608">
        <f>(Table2[[#This Row],[1W Return vs Nifty]]-AVERAGE(Table2[1W Return vs Nifty]))/_xlfn.STDEV.P(Table2[1W Return vs Nifty])</f>
        <v>-0.21280944545546454</v>
      </c>
      <c r="O608">
        <v>883.35</v>
      </c>
      <c r="P608">
        <v>893.296566214221</v>
      </c>
      <c r="Q608">
        <v>868.47951958836495</v>
      </c>
      <c r="R608">
        <v>29.228657364801499</v>
      </c>
      <c r="S608" s="1">
        <f>(Table2[[#This Row],[Close Price]]-Table2[[#This Row],[20D EMA]])/Table2[[#This Row],[20D EMA]]</f>
        <v>-3.1018282673911785E-2</v>
      </c>
      <c r="T608" s="1">
        <f>(Table2[[#This Row],[Close Price]]-Table2[[#This Row],[50D EMA]])/Table2[[#This Row],[50D EMA]]</f>
        <v>-4.1807578386308157E-2</v>
      </c>
      <c r="U608" s="1">
        <f>(Table2[[#This Row],[Close Price]]-Table2[[#This Row],[200D EMA]])/Table2[[#This Row],[200D EMA]]</f>
        <v>-1.4426960343640053E-2</v>
      </c>
      <c r="V608">
        <v>0.45799466266366001</v>
      </c>
      <c r="W608">
        <v>849.55</v>
      </c>
      <c r="X608">
        <v>872.4</v>
      </c>
      <c r="Y608">
        <v>849.55</v>
      </c>
      <c r="Z608">
        <v>872.4</v>
      </c>
      <c r="AA608">
        <v>849.55</v>
      </c>
      <c r="AB608">
        <v>913.35</v>
      </c>
      <c r="AC608" s="1">
        <f>(Table2[[#This Row],[Close Price]]/Table2[[#This Row],[Day Low]])-1</f>
        <v>7.5334000353128872E-3</v>
      </c>
      <c r="AD608" s="1">
        <f>(Table2[[#This Row],[Day High]]/Table2[[#This Row],[Close Price]])-1</f>
        <v>1.9218412290437525E-2</v>
      </c>
      <c r="AE608" s="1">
        <f>(Table2[[#This Row],[Close Price]]/Table2[[#This Row],[Current Week Low]])-1</f>
        <v>7.5334000353128872E-3</v>
      </c>
      <c r="AF608" s="1">
        <f>(Table2[[#This Row],[Current Week High]]/Table2[[#This Row],[Close Price]])-1</f>
        <v>1.9218412290437525E-2</v>
      </c>
      <c r="AG608" s="1">
        <f>(Table2[[#This Row],[Close Price]]/Table2[[#This Row],[Current Month Low]])-1</f>
        <v>7.5334000353128872E-3</v>
      </c>
      <c r="AH608" s="1">
        <f>(Table2[[#This Row],[Current Month High]]/Table2[[#This Row],[Close Price]])-1</f>
        <v>6.7059991821952103E-2</v>
      </c>
      <c r="AI608">
        <v>19.749985396343199</v>
      </c>
      <c r="AJ608">
        <v>20.352924634420599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3191</v>
      </c>
      <c r="AN608">
        <v>-3.74</v>
      </c>
      <c r="AO608" t="s">
        <v>3191</v>
      </c>
      <c r="AQ608">
        <f>(Table2[[#This Row],[Sharpe Ratio]]-AVERAGE(Table2[Sharpe Ratio]))/_xlfn.STDEV.P(Table2[Sharpe Ratio])</f>
        <v>-0.75587800979545683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585</v>
      </c>
      <c r="AT608">
        <f>_xlfn.RANK.AVG(Table2[[#This Row],[6M Return vs Nifty Z-Score]],Table2[6M Return vs Nifty Z-Score])</f>
        <v>547</v>
      </c>
      <c r="AU608">
        <f>_xlfn.RANK.AVG(Table2[[#This Row],[Sharpe Ratio Z-Score]],Table2[Sharpe Ratio Z-Score])</f>
        <v>544.5</v>
      </c>
      <c r="AV608">
        <f>(Table2[[#This Row],[Rank 1Y]]+Table2[[#This Row],[Rank 6M]]+Table2[[#This Row],[Rank Sharpe]])/3</f>
        <v>558.83333333333337</v>
      </c>
    </row>
    <row r="609" spans="1:48" x14ac:dyDescent="0.3">
      <c r="A609" t="s">
        <v>1070</v>
      </c>
      <c r="B609" t="s">
        <v>1071</v>
      </c>
      <c r="C609" t="s">
        <v>3155</v>
      </c>
      <c r="D609" t="s">
        <v>77</v>
      </c>
      <c r="E609">
        <v>12246.56706893</v>
      </c>
      <c r="F609">
        <v>593.04999999999995</v>
      </c>
      <c r="G609">
        <v>-39.649659508796802</v>
      </c>
      <c r="H609">
        <f>(Table2[[#This Row],[1Y Return vs Nifty]]-AVERAGE(Table2[1Y Return vs Nifty]))/_xlfn.STDEV.P(Table2[1Y Return vs Nifty])</f>
        <v>-1.1192782142623023</v>
      </c>
      <c r="I609">
        <v>3.7013527148344401</v>
      </c>
      <c r="J609">
        <f>(Table2[[#This Row],[1M Return vs Nifty]]-AVERAGE(Table2[1M Return vs Nifty]))/_xlfn.STDEV.P(Table2[1M Return vs Nifty])</f>
        <v>0.25607054580920124</v>
      </c>
      <c r="K609">
        <v>-21.771379079204301</v>
      </c>
      <c r="L609">
        <f>(Table2[[#This Row],[6M Return vs Nifty]]-AVERAGE(Table2[6M Return vs Nifty]))/_xlfn.STDEV.P(Table2[6M Return vs Nifty])</f>
        <v>-0.91728862046487014</v>
      </c>
      <c r="M609">
        <v>2.9652411035790598</v>
      </c>
      <c r="N609">
        <f>(Table2[[#This Row],[1W Return vs Nifty]]-AVERAGE(Table2[1W Return vs Nifty]))/_xlfn.STDEV.P(Table2[1W Return vs Nifty])</f>
        <v>0.51816194314725872</v>
      </c>
      <c r="O609">
        <v>604.17999999999995</v>
      </c>
      <c r="P609">
        <v>606.06978771891204</v>
      </c>
      <c r="Q609">
        <v>632.094026386324</v>
      </c>
      <c r="R609">
        <v>40.644964973554004</v>
      </c>
      <c r="S609" s="1">
        <f>(Table2[[#This Row],[Close Price]]-Table2[[#This Row],[20D EMA]])/Table2[[#This Row],[20D EMA]]</f>
        <v>-1.8421662418484551E-2</v>
      </c>
      <c r="T609" s="1">
        <f>(Table2[[#This Row],[Close Price]]-Table2[[#This Row],[50D EMA]])/Table2[[#This Row],[50D EMA]]</f>
        <v>-2.148232428465896E-2</v>
      </c>
      <c r="U609" s="1">
        <f>(Table2[[#This Row],[Close Price]]-Table2[[#This Row],[200D EMA]])/Table2[[#This Row],[200D EMA]]</f>
        <v>-6.1769332973352721E-2</v>
      </c>
      <c r="V609">
        <v>0.71962459971442205</v>
      </c>
      <c r="W609">
        <v>589.95000000000005</v>
      </c>
      <c r="X609">
        <v>611.29999999999995</v>
      </c>
      <c r="Y609">
        <v>589.95000000000005</v>
      </c>
      <c r="Z609">
        <v>611.29999999999995</v>
      </c>
      <c r="AA609">
        <v>576.9</v>
      </c>
      <c r="AB609">
        <v>640</v>
      </c>
      <c r="AC609" s="1">
        <f>(Table2[[#This Row],[Close Price]]/Table2[[#This Row],[Day Low]])-1</f>
        <v>5.2546826002202174E-3</v>
      </c>
      <c r="AD609" s="1">
        <f>(Table2[[#This Row],[Day High]]/Table2[[#This Row],[Close Price]])-1</f>
        <v>3.0773121996459096E-2</v>
      </c>
      <c r="AE609" s="1">
        <f>(Table2[[#This Row],[Close Price]]/Table2[[#This Row],[Current Week Low]])-1</f>
        <v>5.2546826002202174E-3</v>
      </c>
      <c r="AF609" s="1">
        <f>(Table2[[#This Row],[Current Week High]]/Table2[[#This Row],[Close Price]])-1</f>
        <v>3.0773121996459096E-2</v>
      </c>
      <c r="AG609" s="1">
        <f>(Table2[[#This Row],[Close Price]]/Table2[[#This Row],[Current Month Low]])-1</f>
        <v>2.7994453111457762E-2</v>
      </c>
      <c r="AH609" s="1">
        <f>(Table2[[#This Row],[Current Month High]]/Table2[[#This Row],[Close Price]])-1</f>
        <v>7.916701795801373E-2</v>
      </c>
      <c r="AI609">
        <v>38.942753562094197</v>
      </c>
      <c r="AJ609">
        <v>17.610312345066902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0.03</v>
      </c>
      <c r="AM609" t="s">
        <v>3192</v>
      </c>
      <c r="AN609">
        <v>-3.61</v>
      </c>
      <c r="AO609" t="s">
        <v>3191</v>
      </c>
      <c r="AP609">
        <v>5.3178063457154999E-2</v>
      </c>
      <c r="AQ609">
        <f>(Table2[[#This Row],[Sharpe Ratio]]-AVERAGE(Table2[Sharpe Ratio]))/_xlfn.STDEV.P(Table2[Sharpe Ratio])</f>
        <v>-0.13578916449711367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686</v>
      </c>
      <c r="AT609">
        <f>_xlfn.RANK.AVG(Table2[[#This Row],[6M Return vs Nifty Z-Score]],Table2[6M Return vs Nifty Z-Score])</f>
        <v>627</v>
      </c>
      <c r="AU609">
        <f>_xlfn.RANK.AVG(Table2[[#This Row],[Sharpe Ratio Z-Score]],Table2[Sharpe Ratio Z-Score])</f>
        <v>371</v>
      </c>
      <c r="AV609">
        <f>(Table2[[#This Row],[Rank 1Y]]+Table2[[#This Row],[Rank 6M]]+Table2[[#This Row],[Rank Sharpe]])/3</f>
        <v>561.33333333333337</v>
      </c>
    </row>
    <row r="610" spans="1:48" x14ac:dyDescent="0.3">
      <c r="A610" t="s">
        <v>533</v>
      </c>
      <c r="B610" t="s">
        <v>534</v>
      </c>
      <c r="C610" t="s">
        <v>3152</v>
      </c>
      <c r="D610" t="s">
        <v>188</v>
      </c>
      <c r="E610">
        <v>39359.616226949998</v>
      </c>
      <c r="F610">
        <v>633.54999999999995</v>
      </c>
      <c r="G610">
        <v>-2.3234421242508998</v>
      </c>
      <c r="H610">
        <f>(Table2[[#This Row],[1Y Return vs Nifty]]-AVERAGE(Table2[1Y Return vs Nifty]))/_xlfn.STDEV.P(Table2[1Y Return vs Nifty])</f>
        <v>-0.50280307693332149</v>
      </c>
      <c r="I610">
        <v>-12.1905807397359</v>
      </c>
      <c r="J610">
        <f>(Table2[[#This Row],[1M Return vs Nifty]]-AVERAGE(Table2[1M Return vs Nifty]))/_xlfn.STDEV.P(Table2[1M Return vs Nifty])</f>
        <v>-1.5551540466710712</v>
      </c>
      <c r="K610">
        <v>-16.0755008926632</v>
      </c>
      <c r="L610">
        <f>(Table2[[#This Row],[6M Return vs Nifty]]-AVERAGE(Table2[6M Return vs Nifty]))/_xlfn.STDEV.P(Table2[6M Return vs Nifty])</f>
        <v>-0.72923613865569059</v>
      </c>
      <c r="M610">
        <v>-3.1869002561094599</v>
      </c>
      <c r="N610">
        <f>(Table2[[#This Row],[1W Return vs Nifty]]-AVERAGE(Table2[1W Return vs Nifty]))/_xlfn.STDEV.P(Table2[1W Return vs Nifty])</f>
        <v>-0.660192913630404</v>
      </c>
      <c r="O610">
        <v>678.12</v>
      </c>
      <c r="P610">
        <v>690.35450299820297</v>
      </c>
      <c r="Q610">
        <v>657.34123187416606</v>
      </c>
      <c r="R610">
        <v>16.5938932705232</v>
      </c>
      <c r="S610" s="1">
        <f>(Table2[[#This Row],[Close Price]]-Table2[[#This Row],[20D EMA]])/Table2[[#This Row],[20D EMA]]</f>
        <v>-6.5725830236536373E-2</v>
      </c>
      <c r="T610" s="1">
        <f>(Table2[[#This Row],[Close Price]]-Table2[[#This Row],[50D EMA]])/Table2[[#This Row],[50D EMA]]</f>
        <v>-8.2283091877436321E-2</v>
      </c>
      <c r="U610" s="1">
        <f>(Table2[[#This Row],[Close Price]]-Table2[[#This Row],[200D EMA]])/Table2[[#This Row],[200D EMA]]</f>
        <v>-3.6193122720043255E-2</v>
      </c>
      <c r="V610">
        <v>0.99862582238351705</v>
      </c>
      <c r="W610">
        <v>626.85</v>
      </c>
      <c r="X610">
        <v>639</v>
      </c>
      <c r="Y610">
        <v>626.85</v>
      </c>
      <c r="Z610">
        <v>639</v>
      </c>
      <c r="AA610">
        <v>626.85</v>
      </c>
      <c r="AB610">
        <v>745.7</v>
      </c>
      <c r="AC610" s="1">
        <f>(Table2[[#This Row],[Close Price]]/Table2[[#This Row],[Day Low]])-1</f>
        <v>1.0688362447156319E-2</v>
      </c>
      <c r="AD610" s="1">
        <f>(Table2[[#This Row],[Day High]]/Table2[[#This Row],[Close Price]])-1</f>
        <v>8.6023202588589864E-3</v>
      </c>
      <c r="AE610" s="1">
        <f>(Table2[[#This Row],[Close Price]]/Table2[[#This Row],[Current Week Low]])-1</f>
        <v>1.0688362447156319E-2</v>
      </c>
      <c r="AF610" s="1">
        <f>(Table2[[#This Row],[Current Week High]]/Table2[[#This Row],[Close Price]])-1</f>
        <v>8.6023202588589864E-3</v>
      </c>
      <c r="AG610" s="1">
        <f>(Table2[[#This Row],[Close Price]]/Table2[[#This Row],[Current Month Low]])-1</f>
        <v>1.0688362447156319E-2</v>
      </c>
      <c r="AH610" s="1">
        <f>(Table2[[#This Row],[Current Month High]]/Table2[[#This Row],[Close Price]])-1</f>
        <v>0.17701838844605811</v>
      </c>
      <c r="AI610">
        <v>21.3242837976481</v>
      </c>
      <c r="AJ610">
        <v>29.79922147101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-0.01</v>
      </c>
      <c r="AM610" t="s">
        <v>3191</v>
      </c>
      <c r="AN610">
        <v>-10.34</v>
      </c>
      <c r="AO610" t="s">
        <v>3191</v>
      </c>
      <c r="AP610">
        <v>-3.5617304035022002E-2</v>
      </c>
      <c r="AQ610">
        <f>(Table2[[#This Row],[Sharpe Ratio]]-AVERAGE(Table2[Sharpe Ratio]))/_xlfn.STDEV.P(Table2[Sharpe Ratio])</f>
        <v>-1.171197626492503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484</v>
      </c>
      <c r="AT610">
        <f>_xlfn.RANK.AVG(Table2[[#This Row],[6M Return vs Nifty Z-Score]],Table2[6M Return vs Nifty Z-Score])</f>
        <v>567</v>
      </c>
      <c r="AU610">
        <f>_xlfn.RANK.AVG(Table2[[#This Row],[Sharpe Ratio Z-Score]],Table2[Sharpe Ratio Z-Score])</f>
        <v>638</v>
      </c>
      <c r="AV610">
        <f>(Table2[[#This Row],[Rank 1Y]]+Table2[[#This Row],[Rank 6M]]+Table2[[#This Row],[Rank Sharpe]])/3</f>
        <v>563</v>
      </c>
    </row>
    <row r="611" spans="1:48" x14ac:dyDescent="0.3">
      <c r="A611" t="s">
        <v>1255</v>
      </c>
      <c r="B611" t="s">
        <v>1256</v>
      </c>
      <c r="C611" t="s">
        <v>3160</v>
      </c>
      <c r="D611" t="s">
        <v>406</v>
      </c>
      <c r="E611">
        <v>9401.2648983399995</v>
      </c>
      <c r="F611">
        <v>639.79999999999995</v>
      </c>
      <c r="G611">
        <v>-28.796639898792399</v>
      </c>
      <c r="H611">
        <f>(Table2[[#This Row],[1Y Return vs Nifty]]-AVERAGE(Table2[1Y Return vs Nifty]))/_xlfn.STDEV.P(Table2[1Y Return vs Nifty])</f>
        <v>-0.94003109994630185</v>
      </c>
      <c r="I611">
        <v>3.0349398799717999</v>
      </c>
      <c r="J611">
        <f>(Table2[[#This Row],[1M Return vs Nifty]]-AVERAGE(Table2[1M Return vs Nifty]))/_xlfn.STDEV.P(Table2[1M Return vs Nifty])</f>
        <v>0.18011859706122921</v>
      </c>
      <c r="K611">
        <v>-18.225603921084499</v>
      </c>
      <c r="L611">
        <f>(Table2[[#This Row],[6M Return vs Nifty]]-AVERAGE(Table2[6M Return vs Nifty]))/_xlfn.STDEV.P(Table2[6M Return vs Nifty])</f>
        <v>-0.8002229465539813</v>
      </c>
      <c r="M611">
        <v>8.8027750894013407E-2</v>
      </c>
      <c r="N611">
        <f>(Table2[[#This Row],[1W Return vs Nifty]]-AVERAGE(Table2[1W Return vs Nifty]))/_xlfn.STDEV.P(Table2[1W Return vs Nifty])</f>
        <v>-3.2927202875488081E-2</v>
      </c>
      <c r="O611">
        <v>651.30999999999995</v>
      </c>
      <c r="P611">
        <v>661.17639868367303</v>
      </c>
      <c r="Q611">
        <v>668.02719377161804</v>
      </c>
      <c r="R611">
        <v>37.502407875734697</v>
      </c>
      <c r="S611" s="1">
        <f>(Table2[[#This Row],[Close Price]]-Table2[[#This Row],[20D EMA]])/Table2[[#This Row],[20D EMA]]</f>
        <v>-1.7672076277041641E-2</v>
      </c>
      <c r="T611" s="1">
        <f>(Table2[[#This Row],[Close Price]]-Table2[[#This Row],[50D EMA]])/Table2[[#This Row],[50D EMA]]</f>
        <v>-3.2330855617700591E-2</v>
      </c>
      <c r="U611" s="1">
        <f>(Table2[[#This Row],[Close Price]]-Table2[[#This Row],[200D EMA]])/Table2[[#This Row],[200D EMA]]</f>
        <v>-4.2254557950328397E-2</v>
      </c>
      <c r="V611">
        <v>0.37850400186136801</v>
      </c>
      <c r="W611">
        <v>630.04999999999995</v>
      </c>
      <c r="X611">
        <v>644.20000000000005</v>
      </c>
      <c r="Y611">
        <v>630.04999999999995</v>
      </c>
      <c r="Z611">
        <v>644.20000000000005</v>
      </c>
      <c r="AA611">
        <v>621.1</v>
      </c>
      <c r="AB611">
        <v>701.95</v>
      </c>
      <c r="AC611" s="1">
        <f>(Table2[[#This Row],[Close Price]]/Table2[[#This Row],[Day Low]])-1</f>
        <v>1.5474962304578899E-2</v>
      </c>
      <c r="AD611" s="1">
        <f>(Table2[[#This Row],[Day High]]/Table2[[#This Row],[Close Price]])-1</f>
        <v>6.8771491090966475E-3</v>
      </c>
      <c r="AE611" s="1">
        <f>(Table2[[#This Row],[Close Price]]/Table2[[#This Row],[Current Week Low]])-1</f>
        <v>1.5474962304578899E-2</v>
      </c>
      <c r="AF611" s="1">
        <f>(Table2[[#This Row],[Current Week High]]/Table2[[#This Row],[Close Price]])-1</f>
        <v>6.8771491090966475E-3</v>
      </c>
      <c r="AG611" s="1">
        <f>(Table2[[#This Row],[Close Price]]/Table2[[#This Row],[Current Month Low]])-1</f>
        <v>3.0107873128320639E-2</v>
      </c>
      <c r="AH611" s="1">
        <f>(Table2[[#This Row],[Current Month High]]/Table2[[#This Row],[Close Price]])-1</f>
        <v>9.7139731165989618E-2</v>
      </c>
      <c r="AI611">
        <v>27.3679274773366</v>
      </c>
      <c r="AJ611">
        <v>8.39474798814061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-0.04</v>
      </c>
      <c r="AM611" t="s">
        <v>3191</v>
      </c>
      <c r="AN611">
        <v>-5.56</v>
      </c>
      <c r="AO611" t="s">
        <v>3191</v>
      </c>
      <c r="AP611">
        <v>2.8073195662676999E-2</v>
      </c>
      <c r="AQ611">
        <f>(Table2[[#This Row],[Sharpe Ratio]]-AVERAGE(Table2[Sharpe Ratio]))/_xlfn.STDEV.P(Table2[Sharpe Ratio])</f>
        <v>-0.42852732512208253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640</v>
      </c>
      <c r="AT611">
        <f>_xlfn.RANK.AVG(Table2[[#This Row],[6M Return vs Nifty Z-Score]],Table2[6M Return vs Nifty Z-Score])</f>
        <v>595</v>
      </c>
      <c r="AU611">
        <f>_xlfn.RANK.AVG(Table2[[#This Row],[Sharpe Ratio Z-Score]],Table2[Sharpe Ratio Z-Score])</f>
        <v>455</v>
      </c>
      <c r="AV611">
        <f>(Table2[[#This Row],[Rank 1Y]]+Table2[[#This Row],[Rank 6M]]+Table2[[#This Row],[Rank Sharpe]])/3</f>
        <v>563.33333333333337</v>
      </c>
    </row>
    <row r="612" spans="1:48" x14ac:dyDescent="0.3">
      <c r="A612" t="s">
        <v>745</v>
      </c>
      <c r="B612" t="s">
        <v>746</v>
      </c>
      <c r="C612" t="s">
        <v>3147</v>
      </c>
      <c r="D612" t="s">
        <v>734</v>
      </c>
      <c r="E612">
        <v>22479.949914510002</v>
      </c>
      <c r="F612">
        <v>233.95</v>
      </c>
      <c r="G612">
        <v>-38.488872539300502</v>
      </c>
      <c r="H612">
        <f>(Table2[[#This Row],[1Y Return vs Nifty]]-AVERAGE(Table2[1Y Return vs Nifty]))/_xlfn.STDEV.P(Table2[1Y Return vs Nifty])</f>
        <v>-1.1001068018725166</v>
      </c>
      <c r="I612">
        <v>-10.839450836535899</v>
      </c>
      <c r="J612">
        <f>(Table2[[#This Row],[1M Return vs Nifty]]-AVERAGE(Table2[1M Return vs Nifty]))/_xlfn.STDEV.P(Table2[1M Return vs Nifty])</f>
        <v>-1.4011639915712908</v>
      </c>
      <c r="K612">
        <v>-28.175692674615</v>
      </c>
      <c r="L612">
        <f>(Table2[[#This Row],[6M Return vs Nifty]]-AVERAGE(Table2[6M Return vs Nifty]))/_xlfn.STDEV.P(Table2[6M Return vs Nifty])</f>
        <v>-1.1287304783239489</v>
      </c>
      <c r="M612">
        <v>-2.5804567152299702</v>
      </c>
      <c r="N612">
        <f>(Table2[[#This Row],[1W Return vs Nifty]]-AVERAGE(Table2[1W Return vs Nifty]))/_xlfn.STDEV.P(Table2[1W Return vs Nifty])</f>
        <v>-0.54403731024339574</v>
      </c>
      <c r="O612">
        <v>253.22</v>
      </c>
      <c r="P612">
        <v>270.72983576943801</v>
      </c>
      <c r="Q612">
        <v>275.00802807034302</v>
      </c>
      <c r="R612">
        <v>23.4865175359745</v>
      </c>
      <c r="S612" s="1">
        <f>(Table2[[#This Row],[Close Price]]-Table2[[#This Row],[20D EMA]])/Table2[[#This Row],[20D EMA]]</f>
        <v>-7.6099834136324179E-2</v>
      </c>
      <c r="T612" s="1">
        <f>(Table2[[#This Row],[Close Price]]-Table2[[#This Row],[50D EMA]])/Table2[[#This Row],[50D EMA]]</f>
        <v>-0.13585438658767141</v>
      </c>
      <c r="U612" s="1">
        <f>(Table2[[#This Row],[Close Price]]-Table2[[#This Row],[200D EMA]])/Table2[[#This Row],[200D EMA]]</f>
        <v>-0.14929756181459905</v>
      </c>
      <c r="V612">
        <v>0.39786341022152399</v>
      </c>
      <c r="W612">
        <v>232.95</v>
      </c>
      <c r="X612">
        <v>252.4</v>
      </c>
      <c r="Y612">
        <v>232.95</v>
      </c>
      <c r="Z612">
        <v>252.4</v>
      </c>
      <c r="AA612">
        <v>227.1</v>
      </c>
      <c r="AB612">
        <v>269</v>
      </c>
      <c r="AC612" s="1">
        <f>(Table2[[#This Row],[Close Price]]/Table2[[#This Row],[Day Low]])-1</f>
        <v>4.2927666881305004E-3</v>
      </c>
      <c r="AD612" s="1">
        <f>(Table2[[#This Row],[Day High]]/Table2[[#This Row],[Close Price]])-1</f>
        <v>7.8863004915580293E-2</v>
      </c>
      <c r="AE612" s="1">
        <f>(Table2[[#This Row],[Close Price]]/Table2[[#This Row],[Current Week Low]])-1</f>
        <v>4.2927666881305004E-3</v>
      </c>
      <c r="AF612" s="1">
        <f>(Table2[[#This Row],[Current Week High]]/Table2[[#This Row],[Close Price]])-1</f>
        <v>7.8863004915580293E-2</v>
      </c>
      <c r="AG612" s="1">
        <f>(Table2[[#This Row],[Close Price]]/Table2[[#This Row],[Current Month Low]])-1</f>
        <v>3.0162923822104837E-2</v>
      </c>
      <c r="AH612" s="1">
        <f>(Table2[[#This Row],[Current Month High]]/Table2[[#This Row],[Close Price]])-1</f>
        <v>0.14981833725154958</v>
      </c>
      <c r="AI612">
        <v>64.265868775379303</v>
      </c>
      <c r="AJ612">
        <v>3.2663871110130098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-0.25</v>
      </c>
      <c r="AM612" t="s">
        <v>3191</v>
      </c>
      <c r="AN612">
        <v>-9.43</v>
      </c>
      <c r="AO612" t="s">
        <v>3191</v>
      </c>
      <c r="AP612">
        <v>6.6977647993872999E-2</v>
      </c>
      <c r="AQ612">
        <f>(Table2[[#This Row],[Sharpe Ratio]]-AVERAGE(Table2[Sharpe Ratio]))/_xlfn.STDEV.P(Table2[Sharpe Ratio])</f>
        <v>2.5122457413763066E-2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682</v>
      </c>
      <c r="AT612">
        <f>_xlfn.RANK.AVG(Table2[[#This Row],[6M Return vs Nifty Z-Score]],Table2[6M Return vs Nifty Z-Score])</f>
        <v>678</v>
      </c>
      <c r="AU612">
        <f>_xlfn.RANK.AVG(Table2[[#This Row],[Sharpe Ratio Z-Score]],Table2[Sharpe Ratio Z-Score])</f>
        <v>332</v>
      </c>
      <c r="AV612">
        <f>(Table2[[#This Row],[Rank 1Y]]+Table2[[#This Row],[Rank 6M]]+Table2[[#This Row],[Rank Sharpe]])/3</f>
        <v>564</v>
      </c>
    </row>
    <row r="613" spans="1:48" x14ac:dyDescent="0.3">
      <c r="A613" t="s">
        <v>938</v>
      </c>
      <c r="B613" t="s">
        <v>939</v>
      </c>
      <c r="C613" t="s">
        <v>3163</v>
      </c>
      <c r="D613" t="s">
        <v>940</v>
      </c>
      <c r="E613">
        <v>15521.414298719999</v>
      </c>
      <c r="F613">
        <v>1580.7</v>
      </c>
      <c r="G613">
        <v>-29.0622057157697</v>
      </c>
      <c r="H613">
        <f>(Table2[[#This Row],[1Y Return vs Nifty]]-AVERAGE(Table2[1Y Return vs Nifty]))/_xlfn.STDEV.P(Table2[1Y Return vs Nifty])</f>
        <v>-0.9444171517608837</v>
      </c>
      <c r="I613">
        <v>0.90949665798760304</v>
      </c>
      <c r="J613">
        <f>(Table2[[#This Row],[1M Return vs Nifty]]-AVERAGE(Table2[1M Return vs Nifty]))/_xlfn.STDEV.P(Table2[1M Return vs Nifty])</f>
        <v>-6.2120967091436372E-2</v>
      </c>
      <c r="K613">
        <v>-1.61359718711603</v>
      </c>
      <c r="L613">
        <f>(Table2[[#This Row],[6M Return vs Nifty]]-AVERAGE(Table2[6M Return vs Nifty]))/_xlfn.STDEV.P(Table2[6M Return vs Nifty])</f>
        <v>-0.25176860960289182</v>
      </c>
      <c r="M613">
        <v>0.53052942066335695</v>
      </c>
      <c r="N613">
        <f>(Table2[[#This Row],[1W Return vs Nifty]]-AVERAGE(Table2[1W Return vs Nifty]))/_xlfn.STDEV.P(Table2[1W Return vs Nifty])</f>
        <v>5.182767534001035E-2</v>
      </c>
      <c r="O613">
        <v>1614.88</v>
      </c>
      <c r="P613">
        <v>1584.4110436493399</v>
      </c>
      <c r="Q613">
        <v>1513.38604424307</v>
      </c>
      <c r="R613">
        <v>37.8117726440505</v>
      </c>
      <c r="S613" s="1">
        <f>(Table2[[#This Row],[Close Price]]-Table2[[#This Row],[20D EMA]])/Table2[[#This Row],[20D EMA]]</f>
        <v>-2.1165659367878766E-2</v>
      </c>
      <c r="T613" s="1">
        <f>(Table2[[#This Row],[Close Price]]-Table2[[#This Row],[50D EMA]])/Table2[[#This Row],[50D EMA]]</f>
        <v>-2.342222786324647E-3</v>
      </c>
      <c r="U613" s="1">
        <f>(Table2[[#This Row],[Close Price]]-Table2[[#This Row],[200D EMA]])/Table2[[#This Row],[200D EMA]]</f>
        <v>4.4479038255303534E-2</v>
      </c>
      <c r="V613">
        <v>1.2027444656855599</v>
      </c>
      <c r="W613">
        <v>1573</v>
      </c>
      <c r="X613">
        <v>1623.9</v>
      </c>
      <c r="Y613">
        <v>1573</v>
      </c>
      <c r="Z613">
        <v>1623.9</v>
      </c>
      <c r="AA613">
        <v>1545</v>
      </c>
      <c r="AB613">
        <v>1675.05</v>
      </c>
      <c r="AC613" s="1">
        <f>(Table2[[#This Row],[Close Price]]/Table2[[#This Row],[Day Low]])-1</f>
        <v>4.8951048951049181E-3</v>
      </c>
      <c r="AD613" s="1">
        <f>(Table2[[#This Row],[Day High]]/Table2[[#This Row],[Close Price]])-1</f>
        <v>2.7329664072879067E-2</v>
      </c>
      <c r="AE613" s="1">
        <f>(Table2[[#This Row],[Close Price]]/Table2[[#This Row],[Current Week Low]])-1</f>
        <v>4.8951048951049181E-3</v>
      </c>
      <c r="AF613" s="1">
        <f>(Table2[[#This Row],[Current Week High]]/Table2[[#This Row],[Close Price]])-1</f>
        <v>2.7329664072879067E-2</v>
      </c>
      <c r="AG613" s="1">
        <f>(Table2[[#This Row],[Close Price]]/Table2[[#This Row],[Current Month Low]])-1</f>
        <v>2.3106796116504791E-2</v>
      </c>
      <c r="AH613" s="1">
        <f>(Table2[[#This Row],[Current Month High]]/Table2[[#This Row],[Close Price]])-1</f>
        <v>5.9688745492503248E-2</v>
      </c>
      <c r="AI613">
        <v>15.796798886569199</v>
      </c>
      <c r="AJ613">
        <v>31.2655705032386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0.13</v>
      </c>
      <c r="AM613" t="s">
        <v>3192</v>
      </c>
      <c r="AN613">
        <v>-3.01</v>
      </c>
      <c r="AO613" t="s">
        <v>3191</v>
      </c>
      <c r="AP613">
        <v>-4.0359017918340997E-2</v>
      </c>
      <c r="AQ613">
        <f>(Table2[[#This Row],[Sharpe Ratio]]-AVERAGE(Table2[Sharpe Ratio]))/_xlfn.STDEV.P(Table2[Sharpe Ratio])</f>
        <v>-1.2264889194710702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-2.4329679725862721</v>
      </c>
      <c r="AS613">
        <f>_xlfn.RANK.AVG(Table2[[#This Row],[1Y Return vs Nifty Z-Score]],Table2[1Y Return vs Nifty Z-Score])</f>
        <v>641</v>
      </c>
      <c r="AT613">
        <f>_xlfn.RANK.AVG(Table2[[#This Row],[6M Return vs Nifty Z-Score]],Table2[6M Return vs Nifty Z-Score])</f>
        <v>408</v>
      </c>
      <c r="AU613">
        <f>_xlfn.RANK.AVG(Table2[[#This Row],[Sharpe Ratio Z-Score]],Table2[Sharpe Ratio Z-Score])</f>
        <v>648</v>
      </c>
      <c r="AV613">
        <f>(Table2[[#This Row],[Rank 1Y]]+Table2[[#This Row],[Rank 6M]]+Table2[[#This Row],[Rank Sharpe]])/3</f>
        <v>565.66666666666663</v>
      </c>
    </row>
    <row r="614" spans="1:48" x14ac:dyDescent="0.3">
      <c r="A614" t="s">
        <v>618</v>
      </c>
      <c r="B614" t="s">
        <v>619</v>
      </c>
      <c r="C614" t="s">
        <v>3144</v>
      </c>
      <c r="D614" t="s">
        <v>181</v>
      </c>
      <c r="E614">
        <v>31020.535452</v>
      </c>
      <c r="F614">
        <v>443.15</v>
      </c>
      <c r="G614">
        <v>-13.843199467050001</v>
      </c>
      <c r="H614">
        <f>(Table2[[#This Row],[1Y Return vs Nifty]]-AVERAGE(Table2[1Y Return vs Nifty]))/_xlfn.STDEV.P(Table2[1Y Return vs Nifty])</f>
        <v>-0.69306194824447898</v>
      </c>
      <c r="I614">
        <v>-12.0003392605188</v>
      </c>
      <c r="J614">
        <f>(Table2[[#This Row],[1M Return vs Nifty]]-AVERAGE(Table2[1M Return vs Nifty]))/_xlfn.STDEV.P(Table2[1M Return vs Nifty])</f>
        <v>-1.5334719746530348</v>
      </c>
      <c r="K614">
        <v>-10.5211836163549</v>
      </c>
      <c r="L614">
        <f>(Table2[[#This Row],[6M Return vs Nifty]]-AVERAGE(Table2[6M Return vs Nifty]))/_xlfn.STDEV.P(Table2[6M Return vs Nifty])</f>
        <v>-0.54585736643520055</v>
      </c>
      <c r="M614">
        <v>-14.847409363919899</v>
      </c>
      <c r="N614">
        <f>(Table2[[#This Row],[1W Return vs Nifty]]-AVERAGE(Table2[1W Return vs Nifty]))/_xlfn.STDEV.P(Table2[1W Return vs Nifty])</f>
        <v>-2.8935969816384031</v>
      </c>
      <c r="O614">
        <v>518.33000000000004</v>
      </c>
      <c r="P614">
        <v>527.58147451939305</v>
      </c>
      <c r="Q614">
        <v>493.33725469267699</v>
      </c>
      <c r="R614">
        <v>10.9487415271934</v>
      </c>
      <c r="S614" s="1">
        <f>(Table2[[#This Row],[Close Price]]-Table2[[#This Row],[20D EMA]])/Table2[[#This Row],[20D EMA]]</f>
        <v>-0.14504273339378398</v>
      </c>
      <c r="T614" s="1">
        <f>(Table2[[#This Row],[Close Price]]-Table2[[#This Row],[50D EMA]])/Table2[[#This Row],[50D EMA]]</f>
        <v>-0.16003494928685089</v>
      </c>
      <c r="U614" s="1">
        <f>(Table2[[#This Row],[Close Price]]-Table2[[#This Row],[200D EMA]])/Table2[[#This Row],[200D EMA]]</f>
        <v>-0.10173011305205608</v>
      </c>
      <c r="V614">
        <v>1.5076276860154101</v>
      </c>
      <c r="W614">
        <v>440.7</v>
      </c>
      <c r="X614">
        <v>462</v>
      </c>
      <c r="Y614">
        <v>440.7</v>
      </c>
      <c r="Z614">
        <v>462</v>
      </c>
      <c r="AA614">
        <v>439.35</v>
      </c>
      <c r="AB614">
        <v>569.54999999999995</v>
      </c>
      <c r="AC614" s="1">
        <f>(Table2[[#This Row],[Close Price]]/Table2[[#This Row],[Day Low]])-1</f>
        <v>5.5593374177445032E-3</v>
      </c>
      <c r="AD614" s="1">
        <f>(Table2[[#This Row],[Day High]]/Table2[[#This Row],[Close Price]])-1</f>
        <v>4.2536387227801065E-2</v>
      </c>
      <c r="AE614" s="1">
        <f>(Table2[[#This Row],[Close Price]]/Table2[[#This Row],[Current Week Low]])-1</f>
        <v>5.5593374177445032E-3</v>
      </c>
      <c r="AF614" s="1">
        <f>(Table2[[#This Row],[Current Week High]]/Table2[[#This Row],[Close Price]])-1</f>
        <v>4.2536387227801065E-2</v>
      </c>
      <c r="AG614" s="1">
        <f>(Table2[[#This Row],[Close Price]]/Table2[[#This Row],[Current Month Low]])-1</f>
        <v>8.6491407761464245E-3</v>
      </c>
      <c r="AH614" s="1">
        <f>(Table2[[#This Row],[Current Month High]]/Table2[[#This Row],[Close Price]])-1</f>
        <v>0.28523073451427283</v>
      </c>
      <c r="AI614">
        <v>28.703599232765399</v>
      </c>
      <c r="AJ614">
        <v>17.953154112323599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</v>
      </c>
      <c r="AM614" t="s">
        <v>3191</v>
      </c>
      <c r="AN614">
        <v>-20.05</v>
      </c>
      <c r="AO614" t="s">
        <v>3191</v>
      </c>
      <c r="AP614">
        <v>-3.7474819330377003E-2</v>
      </c>
      <c r="AQ614">
        <f>(Table2[[#This Row],[Sharpe Ratio]]-AVERAGE(Table2[Sharpe Ratio]))/_xlfn.STDEV.P(Table2[Sharpe Ratio])</f>
        <v>-1.1928573944445402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558</v>
      </c>
      <c r="AT614">
        <f>_xlfn.RANK.AVG(Table2[[#This Row],[6M Return vs Nifty Z-Score]],Table2[6M Return vs Nifty Z-Score])</f>
        <v>502</v>
      </c>
      <c r="AU614">
        <f>_xlfn.RANK.AVG(Table2[[#This Row],[Sharpe Ratio Z-Score]],Table2[Sharpe Ratio Z-Score])</f>
        <v>641</v>
      </c>
      <c r="AV614">
        <f>(Table2[[#This Row],[Rank 1Y]]+Table2[[#This Row],[Rank 6M]]+Table2[[#This Row],[Rank Sharpe]])/3</f>
        <v>567</v>
      </c>
    </row>
    <row r="615" spans="1:48" x14ac:dyDescent="0.3">
      <c r="A615" t="s">
        <v>660</v>
      </c>
      <c r="B615" t="s">
        <v>661</v>
      </c>
      <c r="C615" t="s">
        <v>3152</v>
      </c>
      <c r="D615" t="s">
        <v>552</v>
      </c>
      <c r="E615">
        <v>28113.825339587998</v>
      </c>
      <c r="F615">
        <v>63.59</v>
      </c>
      <c r="G615">
        <v>-23.322712227642601</v>
      </c>
      <c r="H615">
        <f>(Table2[[#This Row],[1Y Return vs Nifty]]-AVERAGE(Table2[1Y Return vs Nifty]))/_xlfn.STDEV.P(Table2[1Y Return vs Nifty])</f>
        <v>-0.8496243952423278</v>
      </c>
      <c r="I615">
        <v>-3.78342873476196</v>
      </c>
      <c r="J615">
        <f>(Table2[[#This Row],[1M Return vs Nifty]]-AVERAGE(Table2[1M Return vs Nifty]))/_xlfn.STDEV.P(Table2[1M Return vs Nifty])</f>
        <v>-0.59697985674898546</v>
      </c>
      <c r="K615">
        <v>-20.528767680322002</v>
      </c>
      <c r="L615">
        <f>(Table2[[#This Row],[6M Return vs Nifty]]-AVERAGE(Table2[6M Return vs Nifty]))/_xlfn.STDEV.P(Table2[6M Return vs Nifty])</f>
        <v>-0.87626313680260526</v>
      </c>
      <c r="M615">
        <v>-1.78995441187075</v>
      </c>
      <c r="N615">
        <f>(Table2[[#This Row],[1W Return vs Nifty]]-AVERAGE(Table2[1W Return vs Nifty]))/_xlfn.STDEV.P(Table2[1W Return vs Nifty])</f>
        <v>-0.39262787830790663</v>
      </c>
      <c r="O615">
        <v>66.56</v>
      </c>
      <c r="P615">
        <v>68.628719638053994</v>
      </c>
      <c r="Q615">
        <v>68.201102549700295</v>
      </c>
      <c r="R615">
        <v>21.088667524500099</v>
      </c>
      <c r="S615" s="1">
        <f>(Table2[[#This Row],[Close Price]]-Table2[[#This Row],[20D EMA]])/Table2[[#This Row],[20D EMA]]</f>
        <v>-4.4621394230769211E-2</v>
      </c>
      <c r="T615" s="1">
        <f>(Table2[[#This Row],[Close Price]]-Table2[[#This Row],[50D EMA]])/Table2[[#This Row],[50D EMA]]</f>
        <v>-7.3419986044152674E-2</v>
      </c>
      <c r="U615" s="1">
        <f>(Table2[[#This Row],[Close Price]]-Table2[[#This Row],[200D EMA]])/Table2[[#This Row],[200D EMA]]</f>
        <v>-6.761038131810311E-2</v>
      </c>
      <c r="V615">
        <v>1.2374400874861899</v>
      </c>
      <c r="W615">
        <v>63.25</v>
      </c>
      <c r="X615">
        <v>64.650000000000006</v>
      </c>
      <c r="Y615">
        <v>63.25</v>
      </c>
      <c r="Z615">
        <v>64.650000000000006</v>
      </c>
      <c r="AA615">
        <v>62.97</v>
      </c>
      <c r="AB615">
        <v>71.86</v>
      </c>
      <c r="AC615" s="1">
        <f>(Table2[[#This Row],[Close Price]]/Table2[[#This Row],[Day Low]])-1</f>
        <v>5.3754940711463473E-3</v>
      </c>
      <c r="AD615" s="1">
        <f>(Table2[[#This Row],[Day High]]/Table2[[#This Row],[Close Price]])-1</f>
        <v>1.6669287623840345E-2</v>
      </c>
      <c r="AE615" s="1">
        <f>(Table2[[#This Row],[Close Price]]/Table2[[#This Row],[Current Week Low]])-1</f>
        <v>5.3754940711463473E-3</v>
      </c>
      <c r="AF615" s="1">
        <f>(Table2[[#This Row],[Current Week High]]/Table2[[#This Row],[Close Price]])-1</f>
        <v>1.6669287623840345E-2</v>
      </c>
      <c r="AG615" s="1">
        <f>(Table2[[#This Row],[Close Price]]/Table2[[#This Row],[Current Month Low]])-1</f>
        <v>9.8459583928856009E-3</v>
      </c>
      <c r="AH615" s="1">
        <f>(Table2[[#This Row],[Current Month High]]/Table2[[#This Row],[Close Price]])-1</f>
        <v>0.1300518949520364</v>
      </c>
      <c r="AI615">
        <v>25.8059443308696</v>
      </c>
      <c r="AJ615">
        <v>9.9222126188418294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-0.14000000000000001</v>
      </c>
      <c r="AM615" t="s">
        <v>3191</v>
      </c>
      <c r="AN615">
        <v>-6.81</v>
      </c>
      <c r="AO615" t="s">
        <v>3191</v>
      </c>
      <c r="AP615">
        <v>1.8913876470721E-2</v>
      </c>
      <c r="AQ615">
        <f>(Table2[[#This Row],[Sharpe Ratio]]-AVERAGE(Table2[Sharpe Ratio]))/_xlfn.STDEV.P(Table2[Sharpe Ratio])</f>
        <v>-0.53533060625387729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609</v>
      </c>
      <c r="AT615">
        <f>_xlfn.RANK.AVG(Table2[[#This Row],[6M Return vs Nifty Z-Score]],Table2[6M Return vs Nifty Z-Score])</f>
        <v>620</v>
      </c>
      <c r="AU615">
        <f>_xlfn.RANK.AVG(Table2[[#This Row],[Sharpe Ratio Z-Score]],Table2[Sharpe Ratio Z-Score])</f>
        <v>476</v>
      </c>
      <c r="AV615">
        <f>(Table2[[#This Row],[Rank 1Y]]+Table2[[#This Row],[Rank 6M]]+Table2[[#This Row],[Rank Sharpe]])/3</f>
        <v>568.33333333333337</v>
      </c>
    </row>
    <row r="616" spans="1:48" x14ac:dyDescent="0.3">
      <c r="A616" t="s">
        <v>1028</v>
      </c>
      <c r="B616" t="s">
        <v>1029</v>
      </c>
      <c r="C616" t="s">
        <v>3146</v>
      </c>
      <c r="D616" t="s">
        <v>592</v>
      </c>
      <c r="E616">
        <v>13503.927795400001</v>
      </c>
      <c r="F616">
        <v>1706.3</v>
      </c>
      <c r="G616">
        <v>-18.275769150671302</v>
      </c>
      <c r="H616">
        <f>(Table2[[#This Row],[1Y Return vs Nifty]]-AVERAGE(Table2[1Y Return vs Nifty]))/_xlfn.STDEV.P(Table2[1Y Return vs Nifty])</f>
        <v>-0.76626971468593152</v>
      </c>
      <c r="I616">
        <v>-4.4892411503887404</v>
      </c>
      <c r="J616">
        <f>(Table2[[#This Row],[1M Return vs Nifty]]-AVERAGE(Table2[1M Return vs Nifty]))/_xlfn.STDEV.P(Table2[1M Return vs Nifty])</f>
        <v>-0.67742222762321558</v>
      </c>
      <c r="K616">
        <v>-1.74232710328314</v>
      </c>
      <c r="L616">
        <f>(Table2[[#This Row],[6M Return vs Nifty]]-AVERAGE(Table2[6M Return vs Nifty]))/_xlfn.STDEV.P(Table2[6M Return vs Nifty])</f>
        <v>-0.25601869702145957</v>
      </c>
      <c r="M616">
        <v>-2.4419929548093502</v>
      </c>
      <c r="N616">
        <f>(Table2[[#This Row],[1W Return vs Nifty]]-AVERAGE(Table2[1W Return vs Nifty]))/_xlfn.STDEV.P(Table2[1W Return vs Nifty])</f>
        <v>-0.51751655347918557</v>
      </c>
      <c r="O616">
        <v>1760.21</v>
      </c>
      <c r="P616">
        <v>1763.8729341053599</v>
      </c>
      <c r="Q616">
        <v>1684.0392773138699</v>
      </c>
      <c r="R616">
        <v>33.996584023913599</v>
      </c>
      <c r="S616" s="1">
        <f>(Table2[[#This Row],[Close Price]]-Table2[[#This Row],[20D EMA]])/Table2[[#This Row],[20D EMA]]</f>
        <v>-3.0627027456951204E-2</v>
      </c>
      <c r="T616" s="1">
        <f>(Table2[[#This Row],[Close Price]]-Table2[[#This Row],[50D EMA]])/Table2[[#This Row],[50D EMA]]</f>
        <v>-3.2640068903013755E-2</v>
      </c>
      <c r="U616" s="1">
        <f>(Table2[[#This Row],[Close Price]]-Table2[[#This Row],[200D EMA]])/Table2[[#This Row],[200D EMA]]</f>
        <v>1.32186481550698E-2</v>
      </c>
      <c r="V616">
        <v>0.52876457142404598</v>
      </c>
      <c r="W616">
        <v>1694.7</v>
      </c>
      <c r="X616">
        <v>1747</v>
      </c>
      <c r="Y616">
        <v>1694.7</v>
      </c>
      <c r="Z616">
        <v>1747</v>
      </c>
      <c r="AA616">
        <v>1690</v>
      </c>
      <c r="AB616">
        <v>1869.4</v>
      </c>
      <c r="AC616" s="1">
        <f>(Table2[[#This Row],[Close Price]]/Table2[[#This Row],[Day Low]])-1</f>
        <v>6.8448692984008908E-3</v>
      </c>
      <c r="AD616" s="1">
        <f>(Table2[[#This Row],[Day High]]/Table2[[#This Row],[Close Price]])-1</f>
        <v>2.3852780870890156E-2</v>
      </c>
      <c r="AE616" s="1">
        <f>(Table2[[#This Row],[Close Price]]/Table2[[#This Row],[Current Week Low]])-1</f>
        <v>6.8448692984008908E-3</v>
      </c>
      <c r="AF616" s="1">
        <f>(Table2[[#This Row],[Current Week High]]/Table2[[#This Row],[Close Price]])-1</f>
        <v>2.3852780870890156E-2</v>
      </c>
      <c r="AG616" s="1">
        <f>(Table2[[#This Row],[Close Price]]/Table2[[#This Row],[Current Month Low]])-1</f>
        <v>9.6449704142012038E-3</v>
      </c>
      <c r="AH616" s="1">
        <f>(Table2[[#This Row],[Current Month High]]/Table2[[#This Row],[Close Price]])-1</f>
        <v>9.5586942507179362E-2</v>
      </c>
      <c r="AI616">
        <v>15.9790189298482</v>
      </c>
      <c r="AJ616">
        <v>30.550879877582201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</v>
      </c>
      <c r="AM616" t="s">
        <v>3193</v>
      </c>
      <c r="AN616">
        <v>-4.05</v>
      </c>
      <c r="AO616" t="s">
        <v>3191</v>
      </c>
      <c r="AP616">
        <v>-9.6374883668002995E-2</v>
      </c>
      <c r="AQ616">
        <f>(Table2[[#This Row],[Sharpe Ratio]]-AVERAGE(Table2[Sharpe Ratio]))/_xlfn.STDEV.P(Table2[Sharpe Ratio])</f>
        <v>-1.8796682805262237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581</v>
      </c>
      <c r="AT616">
        <f>_xlfn.RANK.AVG(Table2[[#This Row],[6M Return vs Nifty Z-Score]],Table2[6M Return vs Nifty Z-Score])</f>
        <v>411</v>
      </c>
      <c r="AU616">
        <f>_xlfn.RANK.AVG(Table2[[#This Row],[Sharpe Ratio Z-Score]],Table2[Sharpe Ratio Z-Score])</f>
        <v>715</v>
      </c>
      <c r="AV616">
        <f>(Table2[[#This Row],[Rank 1Y]]+Table2[[#This Row],[Rank 6M]]+Table2[[#This Row],[Rank Sharpe]])/3</f>
        <v>569</v>
      </c>
    </row>
    <row r="617" spans="1:48" x14ac:dyDescent="0.3">
      <c r="A617" t="s">
        <v>1330</v>
      </c>
      <c r="B617" t="s">
        <v>1331</v>
      </c>
      <c r="C617" t="s">
        <v>3150</v>
      </c>
      <c r="D617" t="s">
        <v>51</v>
      </c>
      <c r="E617">
        <v>8567.0240471100005</v>
      </c>
      <c r="F617">
        <v>5161.05</v>
      </c>
      <c r="G617">
        <v>-23.752194758586601</v>
      </c>
      <c r="H617">
        <f>(Table2[[#This Row],[1Y Return vs Nifty]]-AVERAGE(Table2[1Y Return vs Nifty]))/_xlfn.STDEV.P(Table2[1Y Return vs Nifty])</f>
        <v>-0.85671767500106699</v>
      </c>
      <c r="I617">
        <v>3.3402826591350498</v>
      </c>
      <c r="J617">
        <f>(Table2[[#This Row],[1M Return vs Nifty]]-AVERAGE(Table2[1M Return vs Nifty]))/_xlfn.STDEV.P(Table2[1M Return vs Nifty])</f>
        <v>0.21491891587314205</v>
      </c>
      <c r="K617">
        <v>-2.1098298406332399</v>
      </c>
      <c r="L617">
        <f>(Table2[[#This Row],[6M Return vs Nifty]]-AVERAGE(Table2[6M Return vs Nifty]))/_xlfn.STDEV.P(Table2[6M Return vs Nifty])</f>
        <v>-0.2681519975533519</v>
      </c>
      <c r="M617">
        <v>1.09093439830156</v>
      </c>
      <c r="N617">
        <f>(Table2[[#This Row],[1W Return vs Nifty]]-AVERAGE(Table2[1W Return vs Nifty]))/_xlfn.STDEV.P(Table2[1W Return vs Nifty])</f>
        <v>0.15916524913005534</v>
      </c>
      <c r="O617">
        <v>5266.51</v>
      </c>
      <c r="P617">
        <v>5246.8077237813804</v>
      </c>
      <c r="Q617">
        <v>5105.6763532978603</v>
      </c>
      <c r="R617">
        <v>35.018123023365703</v>
      </c>
      <c r="S617" s="1">
        <f>(Table2[[#This Row],[Close Price]]-Table2[[#This Row],[20D EMA]])/Table2[[#This Row],[20D EMA]]</f>
        <v>-2.0024646302769771E-2</v>
      </c>
      <c r="T617" s="1">
        <f>(Table2[[#This Row],[Close Price]]-Table2[[#This Row],[50D EMA]])/Table2[[#This Row],[50D EMA]]</f>
        <v>-1.6344742993473861E-2</v>
      </c>
      <c r="U617" s="1">
        <f>(Table2[[#This Row],[Close Price]]-Table2[[#This Row],[200D EMA]])/Table2[[#This Row],[200D EMA]]</f>
        <v>1.0845506622520826E-2</v>
      </c>
      <c r="V617">
        <v>0.491520861541901</v>
      </c>
      <c r="W617">
        <v>5150</v>
      </c>
      <c r="X617">
        <v>5251.15</v>
      </c>
      <c r="Y617">
        <v>5150</v>
      </c>
      <c r="Z617">
        <v>5251.15</v>
      </c>
      <c r="AA617">
        <v>5127.6000000000004</v>
      </c>
      <c r="AB617">
        <v>5550</v>
      </c>
      <c r="AC617" s="1">
        <f>(Table2[[#This Row],[Close Price]]/Table2[[#This Row],[Day Low]])-1</f>
        <v>2.1456310679612844E-3</v>
      </c>
      <c r="AD617" s="1">
        <f>(Table2[[#This Row],[Day High]]/Table2[[#This Row],[Close Price]])-1</f>
        <v>1.7457687873591476E-2</v>
      </c>
      <c r="AE617" s="1">
        <f>(Table2[[#This Row],[Close Price]]/Table2[[#This Row],[Current Week Low]])-1</f>
        <v>2.1456310679612844E-3</v>
      </c>
      <c r="AF617" s="1">
        <f>(Table2[[#This Row],[Current Week High]]/Table2[[#This Row],[Close Price]])-1</f>
        <v>1.7457687873591476E-2</v>
      </c>
      <c r="AG617" s="1">
        <f>(Table2[[#This Row],[Close Price]]/Table2[[#This Row],[Current Month Low]])-1</f>
        <v>6.5235197753334973E-3</v>
      </c>
      <c r="AH617" s="1">
        <f>(Table2[[#This Row],[Current Month High]]/Table2[[#This Row],[Close Price]])-1</f>
        <v>7.5362571569738579E-2</v>
      </c>
      <c r="AI617">
        <v>9.3353096753567595</v>
      </c>
      <c r="AJ617">
        <v>11.312290388327501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-0.08</v>
      </c>
      <c r="AM617" t="s">
        <v>3191</v>
      </c>
      <c r="AN617">
        <v>-6.29</v>
      </c>
      <c r="AO617" t="s">
        <v>3191</v>
      </c>
      <c r="AP617">
        <v>-5.798780194323E-2</v>
      </c>
      <c r="AQ617">
        <f>(Table2[[#This Row],[Sharpe Ratio]]-AVERAGE(Table2[Sharpe Ratio]))/_xlfn.STDEV.P(Table2[Sharpe Ratio])</f>
        <v>-1.4320513566744224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-2.1828368642256435</v>
      </c>
      <c r="AS617">
        <f>_xlfn.RANK.AVG(Table2[[#This Row],[1Y Return vs Nifty Z-Score]],Table2[1Y Return vs Nifty Z-Score])</f>
        <v>612</v>
      </c>
      <c r="AT617">
        <f>_xlfn.RANK.AVG(Table2[[#This Row],[6M Return vs Nifty Z-Score]],Table2[6M Return vs Nifty Z-Score])</f>
        <v>416</v>
      </c>
      <c r="AU617">
        <f>_xlfn.RANK.AVG(Table2[[#This Row],[Sharpe Ratio Z-Score]],Table2[Sharpe Ratio Z-Score])</f>
        <v>679</v>
      </c>
      <c r="AV617">
        <f>(Table2[[#This Row],[Rank 1Y]]+Table2[[#This Row],[Rank 6M]]+Table2[[#This Row],[Rank Sharpe]])/3</f>
        <v>569</v>
      </c>
    </row>
    <row r="618" spans="1:48" x14ac:dyDescent="0.3">
      <c r="A618" t="s">
        <v>1021</v>
      </c>
      <c r="B618" t="s">
        <v>1022</v>
      </c>
      <c r="C618" t="s">
        <v>3157</v>
      </c>
      <c r="D618" t="s">
        <v>1023</v>
      </c>
      <c r="E618">
        <v>13637.273174364</v>
      </c>
      <c r="F618">
        <v>174.44</v>
      </c>
      <c r="G618">
        <v>-4.5199046252929698</v>
      </c>
      <c r="H618">
        <f>(Table2[[#This Row],[1Y Return vs Nifty]]-AVERAGE(Table2[1Y Return vs Nifty]))/_xlfn.STDEV.P(Table2[1Y Return vs Nifty])</f>
        <v>-0.53907957685341479</v>
      </c>
      <c r="I618">
        <v>-4.0366922870457103</v>
      </c>
      <c r="J618">
        <f>(Table2[[#This Row],[1M Return vs Nifty]]-AVERAGE(Table2[1M Return vs Nifty]))/_xlfn.STDEV.P(Table2[1M Return vs Nifty])</f>
        <v>-0.62584463746220442</v>
      </c>
      <c r="K618">
        <v>-31.857004542620299</v>
      </c>
      <c r="L618">
        <f>(Table2[[#This Row],[6M Return vs Nifty]]-AVERAGE(Table2[6M Return vs Nifty]))/_xlfn.STDEV.P(Table2[6M Return vs Nifty])</f>
        <v>-1.2502709696089953</v>
      </c>
      <c r="M618">
        <v>-4.2321847942510704</v>
      </c>
      <c r="N618">
        <f>(Table2[[#This Row],[1W Return vs Nifty]]-AVERAGE(Table2[1W Return vs Nifty]))/_xlfn.STDEV.P(Table2[1W Return vs Nifty])</f>
        <v>-0.86040224566956969</v>
      </c>
      <c r="O618">
        <v>182.75</v>
      </c>
      <c r="P618">
        <v>190.20697638248299</v>
      </c>
      <c r="Q618">
        <v>195.034587213896</v>
      </c>
      <c r="R618">
        <v>21.9128306248036</v>
      </c>
      <c r="S618" s="1">
        <f>(Table2[[#This Row],[Close Price]]-Table2[[#This Row],[20D EMA]])/Table2[[#This Row],[20D EMA]]</f>
        <v>-4.547195622435022E-2</v>
      </c>
      <c r="T618" s="1">
        <f>(Table2[[#This Row],[Close Price]]-Table2[[#This Row],[50D EMA]])/Table2[[#This Row],[50D EMA]]</f>
        <v>-8.2893785929163452E-2</v>
      </c>
      <c r="U618" s="1">
        <f>(Table2[[#This Row],[Close Price]]-Table2[[#This Row],[200D EMA]])/Table2[[#This Row],[200D EMA]]</f>
        <v>-0.10559453842568835</v>
      </c>
      <c r="V618">
        <v>0.74477490310335104</v>
      </c>
      <c r="W618">
        <v>172.75</v>
      </c>
      <c r="X618">
        <v>177.3</v>
      </c>
      <c r="Y618">
        <v>172.75</v>
      </c>
      <c r="Z618">
        <v>177.3</v>
      </c>
      <c r="AA618">
        <v>171</v>
      </c>
      <c r="AB618">
        <v>192.65</v>
      </c>
      <c r="AC618" s="1">
        <f>(Table2[[#This Row],[Close Price]]/Table2[[#This Row],[Day Low]])-1</f>
        <v>9.782923299565871E-3</v>
      </c>
      <c r="AD618" s="1">
        <f>(Table2[[#This Row],[Day High]]/Table2[[#This Row],[Close Price]])-1</f>
        <v>1.6395322173813343E-2</v>
      </c>
      <c r="AE618" s="1">
        <f>(Table2[[#This Row],[Close Price]]/Table2[[#This Row],[Current Week Low]])-1</f>
        <v>9.782923299565871E-3</v>
      </c>
      <c r="AF618" s="1">
        <f>(Table2[[#This Row],[Current Week High]]/Table2[[#This Row],[Close Price]])-1</f>
        <v>1.6395322173813343E-2</v>
      </c>
      <c r="AG618" s="1">
        <f>(Table2[[#This Row],[Close Price]]/Table2[[#This Row],[Current Month Low]])-1</f>
        <v>2.0116959064327533E-2</v>
      </c>
      <c r="AH618" s="1">
        <f>(Table2[[#This Row],[Current Month High]]/Table2[[#This Row],[Close Price]])-1</f>
        <v>0.10439119468011926</v>
      </c>
      <c r="AI618">
        <v>36.178628754872697</v>
      </c>
      <c r="AJ618">
        <v>28.076358296622601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-0.16</v>
      </c>
      <c r="AM618" t="s">
        <v>3191</v>
      </c>
      <c r="AN618">
        <v>-4.3499999999999996</v>
      </c>
      <c r="AO618" t="s">
        <v>3191</v>
      </c>
      <c r="AP618">
        <v>2.4940163891559999E-3</v>
      </c>
      <c r="AQ618">
        <f>(Table2[[#This Row],[Sharpe Ratio]]-AVERAGE(Table2[Sharpe Ratio]))/_xlfn.STDEV.P(Table2[Sharpe Ratio])</f>
        <v>-0.72679624858854686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496</v>
      </c>
      <c r="AT618">
        <f>_xlfn.RANK.AVG(Table2[[#This Row],[6M Return vs Nifty Z-Score]],Table2[6M Return vs Nifty Z-Score])</f>
        <v>698</v>
      </c>
      <c r="AU618">
        <f>_xlfn.RANK.AVG(Table2[[#This Row],[Sharpe Ratio Z-Score]],Table2[Sharpe Ratio Z-Score])</f>
        <v>514</v>
      </c>
      <c r="AV618">
        <f>(Table2[[#This Row],[Rank 1Y]]+Table2[[#This Row],[Rank 6M]]+Table2[[#This Row],[Rank Sharpe]])/3</f>
        <v>569.33333333333337</v>
      </c>
    </row>
    <row r="619" spans="1:48" x14ac:dyDescent="0.3">
      <c r="A619" t="s">
        <v>1253</v>
      </c>
      <c r="B619" t="s">
        <v>1254</v>
      </c>
      <c r="C619" t="s">
        <v>3149</v>
      </c>
      <c r="D619" t="s">
        <v>48</v>
      </c>
      <c r="E619">
        <v>9409.8565722000003</v>
      </c>
      <c r="F619">
        <v>366.8</v>
      </c>
      <c r="G619">
        <v>-19.333785573059799</v>
      </c>
      <c r="H619">
        <f>(Table2[[#This Row],[1Y Return vs Nifty]]-AVERAGE(Table2[1Y Return vs Nifty]))/_xlfn.STDEV.P(Table2[1Y Return vs Nifty])</f>
        <v>-0.78374378157486069</v>
      </c>
      <c r="I619">
        <v>8.7394805166045195</v>
      </c>
      <c r="J619">
        <f>(Table2[[#This Row],[1M Return vs Nifty]]-AVERAGE(Table2[1M Return vs Nifty]))/_xlfn.STDEV.P(Table2[1M Return vs Nifty])</f>
        <v>0.83027260880615172</v>
      </c>
      <c r="K619">
        <v>-26.946975609706101</v>
      </c>
      <c r="L619">
        <f>(Table2[[#This Row],[6M Return vs Nifty]]-AVERAGE(Table2[6M Return vs Nifty]))/_xlfn.STDEV.P(Table2[6M Return vs Nifty])</f>
        <v>-1.0881637235707675</v>
      </c>
      <c r="M619">
        <v>2.50517002635124</v>
      </c>
      <c r="N619">
        <f>(Table2[[#This Row],[1W Return vs Nifty]]-AVERAGE(Table2[1W Return vs Nifty]))/_xlfn.STDEV.P(Table2[1W Return vs Nifty])</f>
        <v>0.43004189573310431</v>
      </c>
      <c r="O619">
        <v>438.53</v>
      </c>
      <c r="P619">
        <v>449.611793902839</v>
      </c>
      <c r="Q619">
        <v>440.71847885235002</v>
      </c>
      <c r="R619">
        <v>21.3171486193013</v>
      </c>
      <c r="S619" s="1">
        <f>(Table2[[#This Row],[Close Price]]-Table2[[#This Row],[20D EMA]])/Table2[[#This Row],[20D EMA]]</f>
        <v>-0.16356919709027881</v>
      </c>
      <c r="T619" s="1">
        <f>(Table2[[#This Row],[Close Price]]-Table2[[#This Row],[50D EMA]])/Table2[[#This Row],[50D EMA]]</f>
        <v>-0.18418510151611947</v>
      </c>
      <c r="U619" s="1">
        <f>(Table2[[#This Row],[Close Price]]-Table2[[#This Row],[200D EMA]])/Table2[[#This Row],[200D EMA]]</f>
        <v>-0.16772266741534625</v>
      </c>
      <c r="V619">
        <v>2.30084119898018</v>
      </c>
      <c r="W619">
        <v>366.8</v>
      </c>
      <c r="X619">
        <v>435</v>
      </c>
      <c r="Y619">
        <v>366.8</v>
      </c>
      <c r="Z619">
        <v>435</v>
      </c>
      <c r="AA619">
        <v>366.8</v>
      </c>
      <c r="AB619">
        <v>469.65</v>
      </c>
      <c r="AC619" s="1">
        <f>(Table2[[#This Row],[Close Price]]/Table2[[#This Row],[Day Low]])-1</f>
        <v>0</v>
      </c>
      <c r="AD619" s="1">
        <f>(Table2[[#This Row],[Day High]]/Table2[[#This Row],[Close Price]])-1</f>
        <v>0.18593238822246461</v>
      </c>
      <c r="AE619" s="1">
        <f>(Table2[[#This Row],[Close Price]]/Table2[[#This Row],[Current Week Low]])-1</f>
        <v>0</v>
      </c>
      <c r="AF619" s="1">
        <f>(Table2[[#This Row],[Current Week High]]/Table2[[#This Row],[Close Price]])-1</f>
        <v>0.18593238822246461</v>
      </c>
      <c r="AG619" s="1">
        <f>(Table2[[#This Row],[Close Price]]/Table2[[#This Row],[Current Month Low]])-1</f>
        <v>0</v>
      </c>
      <c r="AH619" s="1">
        <f>(Table2[[#This Row],[Current Month High]]/Table2[[#This Row],[Close Price]])-1</f>
        <v>0.28039803707742639</v>
      </c>
      <c r="AI619">
        <v>56.706652126499399</v>
      </c>
      <c r="AJ619">
        <v>18.284424379232501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-0.23</v>
      </c>
      <c r="AM619" t="s">
        <v>3191</v>
      </c>
      <c r="AN619">
        <v>-15.01</v>
      </c>
      <c r="AO619" t="s">
        <v>3191</v>
      </c>
      <c r="AP619">
        <v>2.5809243544420001E-2</v>
      </c>
      <c r="AQ619">
        <f>(Table2[[#This Row],[Sharpe Ratio]]-AVERAGE(Table2[Sharpe Ratio]))/_xlfn.STDEV.P(Table2[Sharpe Ratio])</f>
        <v>-0.45492639578308514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591</v>
      </c>
      <c r="AT619">
        <f>_xlfn.RANK.AVG(Table2[[#This Row],[6M Return vs Nifty Z-Score]],Table2[6M Return vs Nifty Z-Score])</f>
        <v>667</v>
      </c>
      <c r="AU619">
        <f>_xlfn.RANK.AVG(Table2[[#This Row],[Sharpe Ratio Z-Score]],Table2[Sharpe Ratio Z-Score])</f>
        <v>460</v>
      </c>
      <c r="AV619">
        <f>(Table2[[#This Row],[Rank 1Y]]+Table2[[#This Row],[Rank 6M]]+Table2[[#This Row],[Rank Sharpe]])/3</f>
        <v>572.66666666666663</v>
      </c>
    </row>
    <row r="620" spans="1:48" x14ac:dyDescent="0.3">
      <c r="A620" t="s">
        <v>934</v>
      </c>
      <c r="B620" t="s">
        <v>935</v>
      </c>
      <c r="C620" t="s">
        <v>3146</v>
      </c>
      <c r="D620" t="s">
        <v>54</v>
      </c>
      <c r="E620">
        <v>15819.873843044001</v>
      </c>
      <c r="F620">
        <v>191.77</v>
      </c>
      <c r="G620">
        <v>-23.0054889661596</v>
      </c>
      <c r="H620">
        <f>(Table2[[#This Row],[1Y Return vs Nifty]]-AVERAGE(Table2[1Y Return vs Nifty]))/_xlfn.STDEV.P(Table2[1Y Return vs Nifty])</f>
        <v>-0.84438517553592263</v>
      </c>
      <c r="I620">
        <v>-2.5343955736211101</v>
      </c>
      <c r="J620">
        <f>(Table2[[#This Row],[1M Return vs Nifty]]-AVERAGE(Table2[1M Return vs Nifty]))/_xlfn.STDEV.P(Table2[1M Return vs Nifty])</f>
        <v>-0.45462590184798018</v>
      </c>
      <c r="K620">
        <v>-28.004821320168698</v>
      </c>
      <c r="L620">
        <f>(Table2[[#This Row],[6M Return vs Nifty]]-AVERAGE(Table2[6M Return vs Nifty]))/_xlfn.STDEV.P(Table2[6M Return vs Nifty])</f>
        <v>-1.1230890686551731</v>
      </c>
      <c r="M620">
        <v>0.123711673330388</v>
      </c>
      <c r="N620">
        <f>(Table2[[#This Row],[1W Return vs Nifty]]-AVERAGE(Table2[1W Return vs Nifty]))/_xlfn.STDEV.P(Table2[1W Return vs Nifty])</f>
        <v>-2.6092456914139053E-2</v>
      </c>
      <c r="O620">
        <v>200.3</v>
      </c>
      <c r="P620">
        <v>205.52297639205401</v>
      </c>
      <c r="Q620">
        <v>209.99744523087199</v>
      </c>
      <c r="R620">
        <v>24.618585722385799</v>
      </c>
      <c r="S620" s="1">
        <f>(Table2[[#This Row],[Close Price]]-Table2[[#This Row],[20D EMA]])/Table2[[#This Row],[20D EMA]]</f>
        <v>-4.2586120818771847E-2</v>
      </c>
      <c r="T620" s="1">
        <f>(Table2[[#This Row],[Close Price]]-Table2[[#This Row],[50D EMA]])/Table2[[#This Row],[50D EMA]]</f>
        <v>-6.6916977524784996E-2</v>
      </c>
      <c r="U620" s="1">
        <f>(Table2[[#This Row],[Close Price]]-Table2[[#This Row],[200D EMA]])/Table2[[#This Row],[200D EMA]]</f>
        <v>-8.6798414194194873E-2</v>
      </c>
      <c r="V620">
        <v>0.34953852322951201</v>
      </c>
      <c r="W620">
        <v>191</v>
      </c>
      <c r="X620">
        <v>196.24</v>
      </c>
      <c r="Y620">
        <v>191</v>
      </c>
      <c r="Z620">
        <v>196.24</v>
      </c>
      <c r="AA620">
        <v>191</v>
      </c>
      <c r="AB620">
        <v>208</v>
      </c>
      <c r="AC620" s="1">
        <f>(Table2[[#This Row],[Close Price]]/Table2[[#This Row],[Day Low]])-1</f>
        <v>4.0314136125654265E-3</v>
      </c>
      <c r="AD620" s="1">
        <f>(Table2[[#This Row],[Day High]]/Table2[[#This Row],[Close Price]])-1</f>
        <v>2.3309172446159376E-2</v>
      </c>
      <c r="AE620" s="1">
        <f>(Table2[[#This Row],[Close Price]]/Table2[[#This Row],[Current Week Low]])-1</f>
        <v>4.0314136125654265E-3</v>
      </c>
      <c r="AF620" s="1">
        <f>(Table2[[#This Row],[Current Week High]]/Table2[[#This Row],[Close Price]])-1</f>
        <v>2.3309172446159376E-2</v>
      </c>
      <c r="AG620" s="1">
        <f>(Table2[[#This Row],[Close Price]]/Table2[[#This Row],[Current Month Low]])-1</f>
        <v>4.0314136125654265E-3</v>
      </c>
      <c r="AH620" s="1">
        <f>(Table2[[#This Row],[Current Month High]]/Table2[[#This Row],[Close Price]])-1</f>
        <v>8.4632632841424638E-2</v>
      </c>
      <c r="AI620">
        <v>50.831725504510601</v>
      </c>
      <c r="AJ620">
        <v>4.7780357874607198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-0.17</v>
      </c>
      <c r="AM620" t="s">
        <v>3191</v>
      </c>
      <c r="AN620">
        <v>-6.23</v>
      </c>
      <c r="AO620" t="s">
        <v>3191</v>
      </c>
      <c r="AP620">
        <v>3.1185373766706E-2</v>
      </c>
      <c r="AQ620">
        <f>(Table2[[#This Row],[Sharpe Ratio]]-AVERAGE(Table2[Sharpe Ratio]))/_xlfn.STDEV.P(Table2[Sharpe Ratio])</f>
        <v>-0.39223741907003207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605</v>
      </c>
      <c r="AT620">
        <f>_xlfn.RANK.AVG(Table2[[#This Row],[6M Return vs Nifty Z-Score]],Table2[6M Return vs Nifty Z-Score])</f>
        <v>674</v>
      </c>
      <c r="AU620">
        <f>_xlfn.RANK.AVG(Table2[[#This Row],[Sharpe Ratio Z-Score]],Table2[Sharpe Ratio Z-Score])</f>
        <v>440</v>
      </c>
      <c r="AV620">
        <f>(Table2[[#This Row],[Rank 1Y]]+Table2[[#This Row],[Rank 6M]]+Table2[[#This Row],[Rank Sharpe]])/3</f>
        <v>573</v>
      </c>
    </row>
    <row r="621" spans="1:48" x14ac:dyDescent="0.3">
      <c r="A621" t="s">
        <v>1275</v>
      </c>
      <c r="B621" t="s">
        <v>1276</v>
      </c>
      <c r="C621" t="s">
        <v>3146</v>
      </c>
      <c r="D621" t="s">
        <v>143</v>
      </c>
      <c r="E621">
        <v>9096.8950500859992</v>
      </c>
      <c r="F621">
        <v>84.58</v>
      </c>
      <c r="G621">
        <v>-24.0348659607847</v>
      </c>
      <c r="H621">
        <f>(Table2[[#This Row],[1Y Return vs Nifty]]-AVERAGE(Table2[1Y Return vs Nifty]))/_xlfn.STDEV.P(Table2[1Y Return vs Nifty])</f>
        <v>-0.8613862372183082</v>
      </c>
      <c r="I621">
        <v>-3.5091222916342399</v>
      </c>
      <c r="J621">
        <f>(Table2[[#This Row],[1M Return vs Nifty]]-AVERAGE(Table2[1M Return vs Nifty]))/_xlfn.STDEV.P(Table2[1M Return vs Nifty])</f>
        <v>-0.56571679004354092</v>
      </c>
      <c r="K621">
        <v>-15.7800738454212</v>
      </c>
      <c r="L621">
        <f>(Table2[[#This Row],[6M Return vs Nifty]]-AVERAGE(Table2[6M Return vs Nifty]))/_xlfn.STDEV.P(Table2[6M Return vs Nifty])</f>
        <v>-0.71948245579802517</v>
      </c>
      <c r="M621">
        <v>-1.3641090012427399</v>
      </c>
      <c r="N621">
        <f>(Table2[[#This Row],[1W Return vs Nifty]]-AVERAGE(Table2[1W Return vs Nifty]))/_xlfn.STDEV.P(Table2[1W Return vs Nifty])</f>
        <v>-0.31106326876593732</v>
      </c>
      <c r="O621">
        <v>88.91</v>
      </c>
      <c r="P621">
        <v>87.688319452500394</v>
      </c>
      <c r="Q621">
        <v>86.002872637817404</v>
      </c>
      <c r="R621">
        <v>31.864356730215199</v>
      </c>
      <c r="S621" s="1">
        <f>(Table2[[#This Row],[Close Price]]-Table2[[#This Row],[20D EMA]])/Table2[[#This Row],[20D EMA]]</f>
        <v>-4.8700933528287013E-2</v>
      </c>
      <c r="T621" s="1">
        <f>(Table2[[#This Row],[Close Price]]-Table2[[#This Row],[50D EMA]])/Table2[[#This Row],[50D EMA]]</f>
        <v>-3.544736028592875E-2</v>
      </c>
      <c r="U621" s="1">
        <f>(Table2[[#This Row],[Close Price]]-Table2[[#This Row],[200D EMA]])/Table2[[#This Row],[200D EMA]]</f>
        <v>-1.6544478040978094E-2</v>
      </c>
      <c r="V621">
        <v>0.49876755998285299</v>
      </c>
      <c r="W621">
        <v>84.23</v>
      </c>
      <c r="X621">
        <v>88.27</v>
      </c>
      <c r="Y621">
        <v>84.23</v>
      </c>
      <c r="Z621">
        <v>88.27</v>
      </c>
      <c r="AA621">
        <v>84.23</v>
      </c>
      <c r="AB621">
        <v>96</v>
      </c>
      <c r="AC621" s="1">
        <f>(Table2[[#This Row],[Close Price]]/Table2[[#This Row],[Day Low]])-1</f>
        <v>4.1552890893981065E-3</v>
      </c>
      <c r="AD621" s="1">
        <f>(Table2[[#This Row],[Day High]]/Table2[[#This Row],[Close Price]])-1</f>
        <v>4.3627335067391693E-2</v>
      </c>
      <c r="AE621" s="1">
        <f>(Table2[[#This Row],[Close Price]]/Table2[[#This Row],[Current Week Low]])-1</f>
        <v>4.1552890893981065E-3</v>
      </c>
      <c r="AF621" s="1">
        <f>(Table2[[#This Row],[Current Week High]]/Table2[[#This Row],[Close Price]])-1</f>
        <v>4.3627335067391693E-2</v>
      </c>
      <c r="AG621" s="1">
        <f>(Table2[[#This Row],[Close Price]]/Table2[[#This Row],[Current Month Low]])-1</f>
        <v>4.1552890893981065E-3</v>
      </c>
      <c r="AH621" s="1">
        <f>(Table2[[#This Row],[Current Month High]]/Table2[[#This Row],[Close Price]])-1</f>
        <v>0.13502009931425873</v>
      </c>
      <c r="AI621">
        <v>25.100496571293402</v>
      </c>
      <c r="AJ621">
        <v>16.8232044198894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-0.02</v>
      </c>
      <c r="AM621" t="s">
        <v>3191</v>
      </c>
      <c r="AN621">
        <v>-5.68</v>
      </c>
      <c r="AO621" t="s">
        <v>3191</v>
      </c>
      <c r="AQ621">
        <f>(Table2[[#This Row],[Sharpe Ratio]]-AVERAGE(Table2[Sharpe Ratio]))/_xlfn.STDEV.P(Table2[Sharpe Ratio])</f>
        <v>-0.75587800979545683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-3.2135267616212686</v>
      </c>
      <c r="AS621">
        <f>_xlfn.RANK.AVG(Table2[[#This Row],[1Y Return vs Nifty Z-Score]],Table2[1Y Return vs Nifty Z-Score])</f>
        <v>615</v>
      </c>
      <c r="AT621">
        <f>_xlfn.RANK.AVG(Table2[[#This Row],[6M Return vs Nifty Z-Score]],Table2[6M Return vs Nifty Z-Score])</f>
        <v>562</v>
      </c>
      <c r="AU621">
        <f>_xlfn.RANK.AVG(Table2[[#This Row],[Sharpe Ratio Z-Score]],Table2[Sharpe Ratio Z-Score])</f>
        <v>544.5</v>
      </c>
      <c r="AV621">
        <f>(Table2[[#This Row],[Rank 1Y]]+Table2[[#This Row],[Rank 6M]]+Table2[[#This Row],[Rank Sharpe]])/3</f>
        <v>573.83333333333337</v>
      </c>
    </row>
    <row r="622" spans="1:48" x14ac:dyDescent="0.3">
      <c r="A622" t="s">
        <v>1380</v>
      </c>
      <c r="B622" t="s">
        <v>1381</v>
      </c>
      <c r="C622" t="s">
        <v>3157</v>
      </c>
      <c r="D622" t="s">
        <v>446</v>
      </c>
      <c r="E622">
        <v>8051.494741298</v>
      </c>
      <c r="F622">
        <v>182.74</v>
      </c>
      <c r="G622">
        <v>-39.910306299732298</v>
      </c>
      <c r="H622">
        <f>(Table2[[#This Row],[1Y Return vs Nifty]]-AVERAGE(Table2[1Y Return vs Nifty]))/_xlfn.STDEV.P(Table2[1Y Return vs Nifty])</f>
        <v>-1.12358302405808</v>
      </c>
      <c r="I622">
        <v>-4.1167451952724097</v>
      </c>
      <c r="J622">
        <f>(Table2[[#This Row],[1M Return vs Nifty]]-AVERAGE(Table2[1M Return vs Nifty]))/_xlfn.STDEV.P(Table2[1M Return vs Nifty])</f>
        <v>-0.63496837287767494</v>
      </c>
      <c r="K622">
        <v>-9.4896754654319704</v>
      </c>
      <c r="L622">
        <f>(Table2[[#This Row],[6M Return vs Nifty]]-AVERAGE(Table2[6M Return vs Nifty]))/_xlfn.STDEV.P(Table2[6M Return vs Nifty])</f>
        <v>-0.51180157004443361</v>
      </c>
      <c r="M622">
        <v>-0.854359494954405</v>
      </c>
      <c r="N622">
        <f>(Table2[[#This Row],[1W Return vs Nifty]]-AVERAGE(Table2[1W Return vs Nifty]))/_xlfn.STDEV.P(Table2[1W Return vs Nifty])</f>
        <v>-0.21342802741555222</v>
      </c>
      <c r="O622">
        <v>193.21</v>
      </c>
      <c r="P622">
        <v>194.41034316148699</v>
      </c>
      <c r="Q622">
        <v>193.16024110708599</v>
      </c>
      <c r="R622">
        <v>25.52245973754</v>
      </c>
      <c r="S622" s="1">
        <f>(Table2[[#This Row],[Close Price]]-Table2[[#This Row],[20D EMA]])/Table2[[#This Row],[20D EMA]]</f>
        <v>-5.4189741731794409E-2</v>
      </c>
      <c r="T622" s="1">
        <f>(Table2[[#This Row],[Close Price]]-Table2[[#This Row],[50D EMA]])/Table2[[#This Row],[50D EMA]]</f>
        <v>-6.0029435531591083E-2</v>
      </c>
      <c r="U622" s="1">
        <f>(Table2[[#This Row],[Close Price]]-Table2[[#This Row],[200D EMA]])/Table2[[#This Row],[200D EMA]]</f>
        <v>-5.394609701956788E-2</v>
      </c>
      <c r="V622">
        <v>0.26878081783921298</v>
      </c>
      <c r="W622">
        <v>181.8</v>
      </c>
      <c r="X622">
        <v>188.11</v>
      </c>
      <c r="Y622">
        <v>181.8</v>
      </c>
      <c r="Z622">
        <v>188.11</v>
      </c>
      <c r="AA622">
        <v>181.8</v>
      </c>
      <c r="AB622">
        <v>207</v>
      </c>
      <c r="AC622" s="1">
        <f>(Table2[[#This Row],[Close Price]]/Table2[[#This Row],[Day Low]])-1</f>
        <v>5.1705170517051258E-3</v>
      </c>
      <c r="AD622" s="1">
        <f>(Table2[[#This Row],[Day High]]/Table2[[#This Row],[Close Price]])-1</f>
        <v>2.9386012914523363E-2</v>
      </c>
      <c r="AE622" s="1">
        <f>(Table2[[#This Row],[Close Price]]/Table2[[#This Row],[Current Week Low]])-1</f>
        <v>5.1705170517051258E-3</v>
      </c>
      <c r="AF622" s="1">
        <f>(Table2[[#This Row],[Current Week High]]/Table2[[#This Row],[Close Price]])-1</f>
        <v>2.9386012914523363E-2</v>
      </c>
      <c r="AG622" s="1">
        <f>(Table2[[#This Row],[Close Price]]/Table2[[#This Row],[Current Month Low]])-1</f>
        <v>5.1705170517051258E-3</v>
      </c>
      <c r="AH622" s="1">
        <f>(Table2[[#This Row],[Current Month High]]/Table2[[#This Row],[Close Price]])-1</f>
        <v>0.13275692240341463</v>
      </c>
      <c r="AI622">
        <v>23.672978001532201</v>
      </c>
      <c r="AJ622">
        <v>26.027586206896501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</v>
      </c>
      <c r="AM622" t="s">
        <v>3193</v>
      </c>
      <c r="AN622">
        <v>-8.25</v>
      </c>
      <c r="AO622" t="s">
        <v>3191</v>
      </c>
      <c r="AQ622">
        <f>(Table2[[#This Row],[Sharpe Ratio]]-AVERAGE(Table2[Sharpe Ratio]))/_xlfn.STDEV.P(Table2[Sharpe Ratio])</f>
        <v>-0.75587800979545683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688</v>
      </c>
      <c r="AT622">
        <f>_xlfn.RANK.AVG(Table2[[#This Row],[6M Return vs Nifty Z-Score]],Table2[6M Return vs Nifty Z-Score])</f>
        <v>494</v>
      </c>
      <c r="AU622">
        <f>_xlfn.RANK.AVG(Table2[[#This Row],[Sharpe Ratio Z-Score]],Table2[Sharpe Ratio Z-Score])</f>
        <v>544.5</v>
      </c>
      <c r="AV622">
        <f>(Table2[[#This Row],[Rank 1Y]]+Table2[[#This Row],[Rank 6M]]+Table2[[#This Row],[Rank Sharpe]])/3</f>
        <v>575.5</v>
      </c>
    </row>
    <row r="623" spans="1:48" x14ac:dyDescent="0.3">
      <c r="A623" t="s">
        <v>490</v>
      </c>
      <c r="B623" t="s">
        <v>491</v>
      </c>
      <c r="C623" t="s">
        <v>3154</v>
      </c>
      <c r="D623" t="s">
        <v>77</v>
      </c>
      <c r="E623">
        <v>43222.055388394998</v>
      </c>
      <c r="F623">
        <v>2301.65</v>
      </c>
      <c r="G623">
        <v>-5.4965509783322002</v>
      </c>
      <c r="H623">
        <f>(Table2[[#This Row],[1Y Return vs Nifty]]-AVERAGE(Table2[1Y Return vs Nifty]))/_xlfn.STDEV.P(Table2[1Y Return vs Nifty])</f>
        <v>-0.55520974585524319</v>
      </c>
      <c r="I623">
        <v>-2.9769574011149502</v>
      </c>
      <c r="J623">
        <f>(Table2[[#This Row],[1M Return vs Nifty]]-AVERAGE(Table2[1M Return vs Nifty]))/_xlfn.STDEV.P(Table2[1M Return vs Nifty])</f>
        <v>-0.50506525637594235</v>
      </c>
      <c r="K623">
        <v>-16.1332725231347</v>
      </c>
      <c r="L623">
        <f>(Table2[[#This Row],[6M Return vs Nifty]]-AVERAGE(Table2[6M Return vs Nifty]))/_xlfn.STDEV.P(Table2[6M Return vs Nifty])</f>
        <v>-0.73114350010769613</v>
      </c>
      <c r="M623">
        <v>1.75415221103003E-3</v>
      </c>
      <c r="N623">
        <f>(Table2[[#This Row],[1W Return vs Nifty]]-AVERAGE(Table2[1W Return vs Nifty]))/_xlfn.STDEV.P(Table2[1W Return vs Nifty])</f>
        <v>-4.9451679163680436E-2</v>
      </c>
      <c r="O623">
        <v>2358.09</v>
      </c>
      <c r="P623">
        <v>2406.9932251355099</v>
      </c>
      <c r="Q623">
        <v>2408.2540691353802</v>
      </c>
      <c r="R623">
        <v>38.029155637952499</v>
      </c>
      <c r="S623" s="1">
        <f>(Table2[[#This Row],[Close Price]]-Table2[[#This Row],[20D EMA]])/Table2[[#This Row],[20D EMA]]</f>
        <v>-2.3934625056719654E-2</v>
      </c>
      <c r="T623" s="1">
        <f>(Table2[[#This Row],[Close Price]]-Table2[[#This Row],[50D EMA]])/Table2[[#This Row],[50D EMA]]</f>
        <v>-4.3765484686638087E-2</v>
      </c>
      <c r="U623" s="1">
        <f>(Table2[[#This Row],[Close Price]]-Table2[[#This Row],[200D EMA]])/Table2[[#This Row],[200D EMA]]</f>
        <v>-4.4266122292343286E-2</v>
      </c>
      <c r="V623">
        <v>0.76373006427855605</v>
      </c>
      <c r="W623">
        <v>2282</v>
      </c>
      <c r="X623">
        <v>2320</v>
      </c>
      <c r="Y623">
        <v>2282</v>
      </c>
      <c r="Z623">
        <v>2320</v>
      </c>
      <c r="AA623">
        <v>2236.15</v>
      </c>
      <c r="AB623">
        <v>2519.4</v>
      </c>
      <c r="AC623" s="1">
        <f>(Table2[[#This Row],[Close Price]]/Table2[[#This Row],[Day Low]])-1</f>
        <v>8.6108676599474521E-3</v>
      </c>
      <c r="AD623" s="1">
        <f>(Table2[[#This Row],[Day High]]/Table2[[#This Row],[Close Price]])-1</f>
        <v>7.9725414376643489E-3</v>
      </c>
      <c r="AE623" s="1">
        <f>(Table2[[#This Row],[Close Price]]/Table2[[#This Row],[Current Week Low]])-1</f>
        <v>8.6108676599474521E-3</v>
      </c>
      <c r="AF623" s="1">
        <f>(Table2[[#This Row],[Current Week High]]/Table2[[#This Row],[Close Price]])-1</f>
        <v>7.9725414376643489E-3</v>
      </c>
      <c r="AG623" s="1">
        <f>(Table2[[#This Row],[Close Price]]/Table2[[#This Row],[Current Month Low]])-1</f>
        <v>2.9291416049907149E-2</v>
      </c>
      <c r="AH623" s="1">
        <f>(Table2[[#This Row],[Current Month High]]/Table2[[#This Row],[Close Price]])-1</f>
        <v>9.460604349053936E-2</v>
      </c>
      <c r="AI623">
        <v>23.563530510720501</v>
      </c>
      <c r="AJ623">
        <v>27.6566833056017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-0.03</v>
      </c>
      <c r="AM623" t="s">
        <v>3191</v>
      </c>
      <c r="AN623">
        <v>-6.39</v>
      </c>
      <c r="AO623" t="s">
        <v>3191</v>
      </c>
      <c r="AP623">
        <v>-4.0875711326955E-2</v>
      </c>
      <c r="AQ623">
        <f>(Table2[[#This Row],[Sharpe Ratio]]-AVERAGE(Table2[Sharpe Ratio]))/_xlfn.STDEV.P(Table2[Sharpe Ratio])</f>
        <v>-1.2325138816131922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504</v>
      </c>
      <c r="AT623">
        <f>_xlfn.RANK.AVG(Table2[[#This Row],[6M Return vs Nifty Z-Score]],Table2[6M Return vs Nifty Z-Score])</f>
        <v>571</v>
      </c>
      <c r="AU623">
        <f>_xlfn.RANK.AVG(Table2[[#This Row],[Sharpe Ratio Z-Score]],Table2[Sharpe Ratio Z-Score])</f>
        <v>652</v>
      </c>
      <c r="AV623">
        <f>(Table2[[#This Row],[Rank 1Y]]+Table2[[#This Row],[Rank 6M]]+Table2[[#This Row],[Rank Sharpe]])/3</f>
        <v>575.66666666666663</v>
      </c>
    </row>
    <row r="624" spans="1:48" x14ac:dyDescent="0.3">
      <c r="A624" t="s">
        <v>1179</v>
      </c>
      <c r="B624" t="s">
        <v>1180</v>
      </c>
      <c r="C624" t="s">
        <v>3155</v>
      </c>
      <c r="D624" t="s">
        <v>1181</v>
      </c>
      <c r="E624">
        <v>10305.28779</v>
      </c>
      <c r="F624">
        <v>1135.4000000000001</v>
      </c>
      <c r="G624">
        <v>-6.0115590929715603</v>
      </c>
      <c r="H624">
        <f>(Table2[[#This Row],[1Y Return vs Nifty]]-AVERAGE(Table2[1Y Return vs Nifty]))/_xlfn.STDEV.P(Table2[1Y Return vs Nifty])</f>
        <v>-0.56371555545622587</v>
      </c>
      <c r="I624">
        <v>6.85537712780223</v>
      </c>
      <c r="J624">
        <f>(Table2[[#This Row],[1M Return vs Nifty]]-AVERAGE(Table2[1M Return vs Nifty]))/_xlfn.STDEV.P(Table2[1M Return vs Nifty])</f>
        <v>0.61553886339188812</v>
      </c>
      <c r="K624">
        <v>-28.078702642527499</v>
      </c>
      <c r="L624">
        <f>(Table2[[#This Row],[6M Return vs Nifty]]-AVERAGE(Table2[6M Return vs Nifty]))/_xlfn.STDEV.P(Table2[6M Return vs Nifty])</f>
        <v>-1.1255283002493013</v>
      </c>
      <c r="M624">
        <v>-1.8475126580641199</v>
      </c>
      <c r="N624">
        <f>(Table2[[#This Row],[1W Return vs Nifty]]-AVERAGE(Table2[1W Return vs Nifty]))/_xlfn.STDEV.P(Table2[1W Return vs Nifty])</f>
        <v>-0.40365233873301554</v>
      </c>
      <c r="O624">
        <v>1156.8900000000001</v>
      </c>
      <c r="P624">
        <v>1179.85542258336</v>
      </c>
      <c r="Q624">
        <v>1185.3153546508399</v>
      </c>
      <c r="R624">
        <v>38.006793633039003</v>
      </c>
      <c r="S624" s="1">
        <f>(Table2[[#This Row],[Close Price]]-Table2[[#This Row],[20D EMA]])/Table2[[#This Row],[20D EMA]]</f>
        <v>-1.8575664064863565E-2</v>
      </c>
      <c r="T624" s="1">
        <f>(Table2[[#This Row],[Close Price]]-Table2[[#This Row],[50D EMA]])/Table2[[#This Row],[50D EMA]]</f>
        <v>-3.7678703451667198E-2</v>
      </c>
      <c r="U624" s="1">
        <f>(Table2[[#This Row],[Close Price]]-Table2[[#This Row],[200D EMA]])/Table2[[#This Row],[200D EMA]]</f>
        <v>-4.211145536501E-2</v>
      </c>
      <c r="V624">
        <v>0.67944210673155703</v>
      </c>
      <c r="W624">
        <v>1131.3499999999999</v>
      </c>
      <c r="X624">
        <v>1158.05</v>
      </c>
      <c r="Y624">
        <v>1131.3499999999999</v>
      </c>
      <c r="Z624">
        <v>1158.05</v>
      </c>
      <c r="AA624">
        <v>1085</v>
      </c>
      <c r="AB624">
        <v>1200</v>
      </c>
      <c r="AC624" s="1">
        <f>(Table2[[#This Row],[Close Price]]/Table2[[#This Row],[Day Low]])-1</f>
        <v>3.5797940513546678E-3</v>
      </c>
      <c r="AD624" s="1">
        <f>(Table2[[#This Row],[Day High]]/Table2[[#This Row],[Close Price]])-1</f>
        <v>1.9948916681345574E-2</v>
      </c>
      <c r="AE624" s="1">
        <f>(Table2[[#This Row],[Close Price]]/Table2[[#This Row],[Current Week Low]])-1</f>
        <v>3.5797940513546678E-3</v>
      </c>
      <c r="AF624" s="1">
        <f>(Table2[[#This Row],[Current Week High]]/Table2[[#This Row],[Close Price]])-1</f>
        <v>1.9948916681345574E-2</v>
      </c>
      <c r="AG624" s="1">
        <f>(Table2[[#This Row],[Close Price]]/Table2[[#This Row],[Current Month Low]])-1</f>
        <v>4.6451612903225969E-2</v>
      </c>
      <c r="AH624" s="1">
        <f>(Table2[[#This Row],[Current Month High]]/Table2[[#This Row],[Close Price]])-1</f>
        <v>5.6896248018319495E-2</v>
      </c>
      <c r="AI624">
        <v>32.7197463449004</v>
      </c>
      <c r="AJ624">
        <v>41.650552055392602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</v>
      </c>
      <c r="AM624" t="s">
        <v>3191</v>
      </c>
      <c r="AN624">
        <v>0.48</v>
      </c>
      <c r="AO624" t="s">
        <v>3192</v>
      </c>
      <c r="AQ624">
        <f>(Table2[[#This Row],[Sharpe Ratio]]-AVERAGE(Table2[Sharpe Ratio]))/_xlfn.STDEV.P(Table2[Sharpe Ratio])</f>
        <v>-0.75587800979545683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508</v>
      </c>
      <c r="AT624">
        <f>_xlfn.RANK.AVG(Table2[[#This Row],[6M Return vs Nifty Z-Score]],Table2[6M Return vs Nifty Z-Score])</f>
        <v>676</v>
      </c>
      <c r="AU624">
        <f>_xlfn.RANK.AVG(Table2[[#This Row],[Sharpe Ratio Z-Score]],Table2[Sharpe Ratio Z-Score])</f>
        <v>544.5</v>
      </c>
      <c r="AV624">
        <f>(Table2[[#This Row],[Rank 1Y]]+Table2[[#This Row],[Rank 6M]]+Table2[[#This Row],[Rank Sharpe]])/3</f>
        <v>576.16666666666663</v>
      </c>
    </row>
    <row r="625" spans="1:48" x14ac:dyDescent="0.3">
      <c r="A625" t="s">
        <v>1952</v>
      </c>
      <c r="B625" t="s">
        <v>1953</v>
      </c>
      <c r="C625" t="s">
        <v>3146</v>
      </c>
      <c r="D625" t="s">
        <v>24</v>
      </c>
      <c r="E625">
        <v>3574.7249040000002</v>
      </c>
      <c r="F625">
        <v>114</v>
      </c>
      <c r="G625">
        <v>-29.076971437751801</v>
      </c>
      <c r="H625">
        <f>(Table2[[#This Row],[1Y Return vs Nifty]]-AVERAGE(Table2[1Y Return vs Nifty]))/_xlfn.STDEV.P(Table2[1Y Return vs Nifty])</f>
        <v>-0.94466102057815216</v>
      </c>
      <c r="I625">
        <v>-0.65947924562684501</v>
      </c>
      <c r="J625">
        <f>(Table2[[#This Row],[1M Return vs Nifty]]-AVERAGE(Table2[1M Return vs Nifty]))/_xlfn.STDEV.P(Table2[1M Return vs Nifty])</f>
        <v>-0.24093921785740502</v>
      </c>
      <c r="K625">
        <v>-18.908392101390401</v>
      </c>
      <c r="L625">
        <f>(Table2[[#This Row],[6M Return vs Nifty]]-AVERAGE(Table2[6M Return vs Nifty]))/_xlfn.STDEV.P(Table2[6M Return vs Nifty])</f>
        <v>-0.82276556555870262</v>
      </c>
      <c r="M625">
        <v>-1.44553013724636</v>
      </c>
      <c r="N625">
        <f>(Table2[[#This Row],[1W Return vs Nifty]]-AVERAGE(Table2[1W Return vs Nifty]))/_xlfn.STDEV.P(Table2[1W Return vs Nifty])</f>
        <v>-0.32665832509589754</v>
      </c>
      <c r="O625">
        <v>117.43</v>
      </c>
      <c r="P625">
        <v>120.510127537001</v>
      </c>
      <c r="Q625">
        <v>125.158525083537</v>
      </c>
      <c r="R625">
        <v>25.752578765023099</v>
      </c>
      <c r="S625" s="1">
        <f>(Table2[[#This Row],[Close Price]]-Table2[[#This Row],[20D EMA]])/Table2[[#This Row],[20D EMA]]</f>
        <v>-2.920889040279321E-2</v>
      </c>
      <c r="T625" s="1">
        <f>(Table2[[#This Row],[Close Price]]-Table2[[#This Row],[50D EMA]])/Table2[[#This Row],[50D EMA]]</f>
        <v>-5.4021414382804889E-2</v>
      </c>
      <c r="U625" s="1">
        <f>(Table2[[#This Row],[Close Price]]-Table2[[#This Row],[200D EMA]])/Table2[[#This Row],[200D EMA]]</f>
        <v>-8.9155134067689337E-2</v>
      </c>
      <c r="V625">
        <v>0.79593916171647805</v>
      </c>
      <c r="W625">
        <v>112.9</v>
      </c>
      <c r="X625">
        <v>115.92</v>
      </c>
      <c r="Y625">
        <v>112.9</v>
      </c>
      <c r="Z625">
        <v>115.92</v>
      </c>
      <c r="AA625">
        <v>112.71</v>
      </c>
      <c r="AB625">
        <v>123.65</v>
      </c>
      <c r="AC625" s="1">
        <f>(Table2[[#This Row],[Close Price]]/Table2[[#This Row],[Day Low]])-1</f>
        <v>9.7431355181576418E-3</v>
      </c>
      <c r="AD625" s="1">
        <f>(Table2[[#This Row],[Day High]]/Table2[[#This Row],[Close Price]])-1</f>
        <v>1.6842105263157992E-2</v>
      </c>
      <c r="AE625" s="1">
        <f>(Table2[[#This Row],[Close Price]]/Table2[[#This Row],[Current Week Low]])-1</f>
        <v>9.7431355181576418E-3</v>
      </c>
      <c r="AF625" s="1">
        <f>(Table2[[#This Row],[Current Week High]]/Table2[[#This Row],[Close Price]])-1</f>
        <v>1.6842105263157992E-2</v>
      </c>
      <c r="AG625" s="1">
        <f>(Table2[[#This Row],[Close Price]]/Table2[[#This Row],[Current Month Low]])-1</f>
        <v>1.1445302102741639E-2</v>
      </c>
      <c r="AH625" s="1">
        <f>(Table2[[#This Row],[Current Month High]]/Table2[[#This Row],[Close Price]])-1</f>
        <v>8.464912280701764E-2</v>
      </c>
      <c r="AI625">
        <v>43.377192982456101</v>
      </c>
      <c r="AJ625">
        <v>3.7306642402183701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-0.09</v>
      </c>
      <c r="AM625" t="s">
        <v>3191</v>
      </c>
      <c r="AN625">
        <v>-4.01</v>
      </c>
      <c r="AO625" t="s">
        <v>3191</v>
      </c>
      <c r="AP625">
        <v>1.4308822605408E-2</v>
      </c>
      <c r="AQ625">
        <f>(Table2[[#This Row],[Sharpe Ratio]]-AVERAGE(Table2[Sharpe Ratio]))/_xlfn.STDEV.P(Table2[Sharpe Ratio])</f>
        <v>-0.58902835957991351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642</v>
      </c>
      <c r="AT625">
        <f>_xlfn.RANK.AVG(Table2[[#This Row],[6M Return vs Nifty Z-Score]],Table2[6M Return vs Nifty Z-Score])</f>
        <v>604</v>
      </c>
      <c r="AU625">
        <f>_xlfn.RANK.AVG(Table2[[#This Row],[Sharpe Ratio Z-Score]],Table2[Sharpe Ratio Z-Score])</f>
        <v>485</v>
      </c>
      <c r="AV625">
        <f>(Table2[[#This Row],[Rank 1Y]]+Table2[[#This Row],[Rank 6M]]+Table2[[#This Row],[Rank Sharpe]])/3</f>
        <v>577</v>
      </c>
    </row>
    <row r="626" spans="1:48" x14ac:dyDescent="0.3">
      <c r="A626" t="s">
        <v>2118</v>
      </c>
      <c r="B626" t="s">
        <v>2119</v>
      </c>
      <c r="C626" t="s">
        <v>3150</v>
      </c>
      <c r="D626" t="s">
        <v>174</v>
      </c>
      <c r="E626">
        <v>2931.53031031</v>
      </c>
      <c r="F626">
        <v>186.98</v>
      </c>
      <c r="G626">
        <v>1.13183264486061</v>
      </c>
      <c r="H626">
        <f>(Table2[[#This Row],[1Y Return vs Nifty]]-AVERAGE(Table2[1Y Return vs Nifty]))/_xlfn.STDEV.P(Table2[1Y Return vs Nifty])</f>
        <v>-0.44573619105381906</v>
      </c>
      <c r="I626">
        <v>7.6480734230960401</v>
      </c>
      <c r="J626">
        <f>(Table2[[#This Row],[1M Return vs Nifty]]-AVERAGE(Table2[1M Return vs Nifty]))/_xlfn.STDEV.P(Table2[1M Return vs Nifty])</f>
        <v>0.70588350449603565</v>
      </c>
      <c r="K626">
        <v>-30.668688488814301</v>
      </c>
      <c r="L626">
        <f>(Table2[[#This Row],[6M Return vs Nifty]]-AVERAGE(Table2[6M Return vs Nifty]))/_xlfn.STDEV.P(Table2[6M Return vs Nifty])</f>
        <v>-1.2110380759667223</v>
      </c>
      <c r="M626">
        <v>9.8120294322727393</v>
      </c>
      <c r="N626">
        <f>(Table2[[#This Row],[1W Return vs Nifty]]-AVERAGE(Table2[1W Return vs Nifty]))/_xlfn.STDEV.P(Table2[1W Return vs Nifty])</f>
        <v>1.8295665108819132</v>
      </c>
      <c r="O626">
        <v>185.92</v>
      </c>
      <c r="P626">
        <v>186.605414536751</v>
      </c>
      <c r="Q626">
        <v>185.93803499703299</v>
      </c>
      <c r="R626">
        <v>51.398722713343901</v>
      </c>
      <c r="S626" s="1">
        <f>(Table2[[#This Row],[Close Price]]-Table2[[#This Row],[20D EMA]])/Table2[[#This Row],[20D EMA]]</f>
        <v>5.7013769363167084E-3</v>
      </c>
      <c r="T626" s="1">
        <f>(Table2[[#This Row],[Close Price]]-Table2[[#This Row],[50D EMA]])/Table2[[#This Row],[50D EMA]]</f>
        <v>2.0073665288807478E-3</v>
      </c>
      <c r="U626" s="1">
        <f>(Table2[[#This Row],[Close Price]]-Table2[[#This Row],[200D EMA]])/Table2[[#This Row],[200D EMA]]</f>
        <v>5.6038292702384985E-3</v>
      </c>
      <c r="V626">
        <v>0.59609876162714004</v>
      </c>
      <c r="W626">
        <v>186.05</v>
      </c>
      <c r="X626">
        <v>199.9</v>
      </c>
      <c r="Y626">
        <v>186.05</v>
      </c>
      <c r="Z626">
        <v>199.9</v>
      </c>
      <c r="AA626">
        <v>161.21</v>
      </c>
      <c r="AB626">
        <v>204</v>
      </c>
      <c r="AC626" s="1">
        <f>(Table2[[#This Row],[Close Price]]/Table2[[#This Row],[Day Low]])-1</f>
        <v>4.9986562751946906E-3</v>
      </c>
      <c r="AD626" s="1">
        <f>(Table2[[#This Row],[Day High]]/Table2[[#This Row],[Close Price]])-1</f>
        <v>6.9098299283345987E-2</v>
      </c>
      <c r="AE626" s="1">
        <f>(Table2[[#This Row],[Close Price]]/Table2[[#This Row],[Current Week Low]])-1</f>
        <v>4.9986562751946906E-3</v>
      </c>
      <c r="AF626" s="1">
        <f>(Table2[[#This Row],[Current Week High]]/Table2[[#This Row],[Close Price]])-1</f>
        <v>6.9098299283345987E-2</v>
      </c>
      <c r="AG626" s="1">
        <f>(Table2[[#This Row],[Close Price]]/Table2[[#This Row],[Current Month Low]])-1</f>
        <v>0.15985360709633389</v>
      </c>
      <c r="AH626" s="1">
        <f>(Table2[[#This Row],[Current Month High]]/Table2[[#This Row],[Close Price]])-1</f>
        <v>9.1025778158091875E-2</v>
      </c>
      <c r="AI626">
        <v>51.353085891539202</v>
      </c>
      <c r="AJ626">
        <v>40.586466165413498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-0.08</v>
      </c>
      <c r="AM626" t="s">
        <v>3191</v>
      </c>
      <c r="AN626">
        <v>6.37</v>
      </c>
      <c r="AO626" t="s">
        <v>3192</v>
      </c>
      <c r="AP626">
        <v>-3.1054509004360001E-3</v>
      </c>
      <c r="AQ626">
        <f>(Table2[[#This Row],[Sharpe Ratio]]-AVERAGE(Table2[Sharpe Ratio]))/_xlfn.STDEV.P(Table2[Sharpe Ratio])</f>
        <v>-0.79208947252639172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460</v>
      </c>
      <c r="AT626">
        <f>_xlfn.RANK.AVG(Table2[[#This Row],[6M Return vs Nifty Z-Score]],Table2[6M Return vs Nifty Z-Score])</f>
        <v>694</v>
      </c>
      <c r="AU626">
        <f>_xlfn.RANK.AVG(Table2[[#This Row],[Sharpe Ratio Z-Score]],Table2[Sharpe Ratio Z-Score])</f>
        <v>577</v>
      </c>
      <c r="AV626">
        <f>(Table2[[#This Row],[Rank 1Y]]+Table2[[#This Row],[Rank 6M]]+Table2[[#This Row],[Rank Sharpe]])/3</f>
        <v>577</v>
      </c>
    </row>
    <row r="627" spans="1:48" x14ac:dyDescent="0.3">
      <c r="A627" t="s">
        <v>1391</v>
      </c>
      <c r="B627" t="s">
        <v>1392</v>
      </c>
      <c r="C627" t="s">
        <v>3160</v>
      </c>
      <c r="D627" t="s">
        <v>249</v>
      </c>
      <c r="E627">
        <v>7974.04539561</v>
      </c>
      <c r="F627">
        <v>646.04999999999995</v>
      </c>
      <c r="G627">
        <v>-19.8432978003637</v>
      </c>
      <c r="H627">
        <f>(Table2[[#This Row],[1Y Return vs Nifty]]-AVERAGE(Table2[1Y Return vs Nifty]))/_xlfn.STDEV.P(Table2[1Y Return vs Nifty])</f>
        <v>-0.79215882178807051</v>
      </c>
      <c r="I627">
        <v>-2.03652035324889</v>
      </c>
      <c r="J627">
        <f>(Table2[[#This Row],[1M Return vs Nifty]]-AVERAGE(Table2[1M Return vs Nifty]))/_xlfn.STDEV.P(Table2[1M Return vs Nifty])</f>
        <v>-0.39788240706161343</v>
      </c>
      <c r="K627">
        <v>-18.648419020488699</v>
      </c>
      <c r="L627">
        <f>(Table2[[#This Row],[6M Return vs Nifty]]-AVERAGE(Table2[6M Return vs Nifty]))/_xlfn.STDEV.P(Table2[6M Return vs Nifty])</f>
        <v>-0.81418241446838191</v>
      </c>
      <c r="M627">
        <v>-0.85276790274385195</v>
      </c>
      <c r="N627">
        <f>(Table2[[#This Row],[1W Return vs Nifty]]-AVERAGE(Table2[1W Return vs Nifty]))/_xlfn.STDEV.P(Table2[1W Return vs Nifty])</f>
        <v>-0.21312318064730279</v>
      </c>
      <c r="O627">
        <v>680.95</v>
      </c>
      <c r="P627">
        <v>698.30514689172003</v>
      </c>
      <c r="Q627">
        <v>675.97496897293399</v>
      </c>
      <c r="R627">
        <v>20.0102052259139</v>
      </c>
      <c r="S627" s="1">
        <f>(Table2[[#This Row],[Close Price]]-Table2[[#This Row],[20D EMA]])/Table2[[#This Row],[20D EMA]]</f>
        <v>-5.1251927454291926E-2</v>
      </c>
      <c r="T627" s="1">
        <f>(Table2[[#This Row],[Close Price]]-Table2[[#This Row],[50D EMA]])/Table2[[#This Row],[50D EMA]]</f>
        <v>-7.4831393015384454E-2</v>
      </c>
      <c r="U627" s="1">
        <f>(Table2[[#This Row],[Close Price]]-Table2[[#This Row],[200D EMA]])/Table2[[#This Row],[200D EMA]]</f>
        <v>-4.4269344793049926E-2</v>
      </c>
      <c r="V627">
        <v>0.44612181803303302</v>
      </c>
      <c r="W627">
        <v>640.6</v>
      </c>
      <c r="X627">
        <v>662</v>
      </c>
      <c r="Y627">
        <v>640.6</v>
      </c>
      <c r="Z627">
        <v>662</v>
      </c>
      <c r="AA627">
        <v>631.9</v>
      </c>
      <c r="AB627">
        <v>729.55</v>
      </c>
      <c r="AC627" s="1">
        <f>(Table2[[#This Row],[Close Price]]/Table2[[#This Row],[Day Low]])-1</f>
        <v>8.5076490789883774E-3</v>
      </c>
      <c r="AD627" s="1">
        <f>(Table2[[#This Row],[Day High]]/Table2[[#This Row],[Close Price]])-1</f>
        <v>2.4688491602817164E-2</v>
      </c>
      <c r="AE627" s="1">
        <f>(Table2[[#This Row],[Close Price]]/Table2[[#This Row],[Current Week Low]])-1</f>
        <v>8.5076490789883774E-3</v>
      </c>
      <c r="AF627" s="1">
        <f>(Table2[[#This Row],[Current Week High]]/Table2[[#This Row],[Close Price]])-1</f>
        <v>2.4688491602817164E-2</v>
      </c>
      <c r="AG627" s="1">
        <f>(Table2[[#This Row],[Close Price]]/Table2[[#This Row],[Current Month Low]])-1</f>
        <v>2.2392783668301997E-2</v>
      </c>
      <c r="AH627" s="1">
        <f>(Table2[[#This Row],[Current Month High]]/Table2[[#This Row],[Close Price]])-1</f>
        <v>0.12924696230941879</v>
      </c>
      <c r="AI627">
        <v>29.664886618682701</v>
      </c>
      <c r="AJ627">
        <v>26.664052543868198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-0.13</v>
      </c>
      <c r="AM627" t="s">
        <v>3191</v>
      </c>
      <c r="AN627">
        <v>-9.81</v>
      </c>
      <c r="AO627" t="s">
        <v>3191</v>
      </c>
      <c r="AQ627">
        <f>(Table2[[#This Row],[Sharpe Ratio]]-AVERAGE(Table2[Sharpe Ratio]))/_xlfn.STDEV.P(Table2[Sharpe Ratio])</f>
        <v>-0.75587800979545683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592</v>
      </c>
      <c r="AT627">
        <f>_xlfn.RANK.AVG(Table2[[#This Row],[6M Return vs Nifty Z-Score]],Table2[6M Return vs Nifty Z-Score])</f>
        <v>601</v>
      </c>
      <c r="AU627">
        <f>_xlfn.RANK.AVG(Table2[[#This Row],[Sharpe Ratio Z-Score]],Table2[Sharpe Ratio Z-Score])</f>
        <v>544.5</v>
      </c>
      <c r="AV627">
        <f>(Table2[[#This Row],[Rank 1Y]]+Table2[[#This Row],[Rank 6M]]+Table2[[#This Row],[Rank Sharpe]])/3</f>
        <v>579.16666666666663</v>
      </c>
    </row>
    <row r="628" spans="1:48" x14ac:dyDescent="0.3">
      <c r="A628" t="s">
        <v>16</v>
      </c>
      <c r="B628" t="s">
        <v>17</v>
      </c>
      <c r="C628" t="s">
        <v>3144</v>
      </c>
      <c r="D628" t="s">
        <v>18</v>
      </c>
      <c r="E628">
        <v>1852891.53719376</v>
      </c>
      <c r="F628">
        <v>2738.4</v>
      </c>
      <c r="G628">
        <v>-5.8083996663262001</v>
      </c>
      <c r="H628">
        <f>(Table2[[#This Row],[1Y Return vs Nifty]]-AVERAGE(Table2[1Y Return vs Nifty]))/_xlfn.STDEV.P(Table2[1Y Return vs Nifty])</f>
        <v>-0.56036019977818907</v>
      </c>
      <c r="I628">
        <v>-4.8608831179151597</v>
      </c>
      <c r="J628">
        <f>(Table2[[#This Row],[1M Return vs Nifty]]-AVERAGE(Table2[1M Return vs Nifty]))/_xlfn.STDEV.P(Table2[1M Return vs Nifty])</f>
        <v>-0.71977875227805677</v>
      </c>
      <c r="K628">
        <v>-19.370819375527201</v>
      </c>
      <c r="L628">
        <f>(Table2[[#This Row],[6M Return vs Nifty]]-AVERAGE(Table2[6M Return vs Nifty]))/_xlfn.STDEV.P(Table2[6M Return vs Nifty])</f>
        <v>-0.83803285072697742</v>
      </c>
      <c r="M628">
        <v>3.7615164496520102E-2</v>
      </c>
      <c r="N628">
        <f>(Table2[[#This Row],[1W Return vs Nifty]]-AVERAGE(Table2[1W Return vs Nifty]))/_xlfn.STDEV.P(Table2[1W Return vs Nifty])</f>
        <v>-4.2583014169657915E-2</v>
      </c>
      <c r="O628">
        <v>2799.56</v>
      </c>
      <c r="P628">
        <v>2881.7372550518999</v>
      </c>
      <c r="Q628">
        <v>2851.708797922</v>
      </c>
      <c r="R628">
        <v>39.926216675460999</v>
      </c>
      <c r="S628" s="1">
        <f>(Table2[[#This Row],[Close Price]]-Table2[[#This Row],[20D EMA]])/Table2[[#This Row],[20D EMA]]</f>
        <v>-2.1846290131306297E-2</v>
      </c>
      <c r="T628" s="1">
        <f>(Table2[[#This Row],[Close Price]]-Table2[[#This Row],[50D EMA]])/Table2[[#This Row],[50D EMA]]</f>
        <v>-4.9739876458417195E-2</v>
      </c>
      <c r="U628" s="1">
        <f>(Table2[[#This Row],[Close Price]]-Table2[[#This Row],[200D EMA]])/Table2[[#This Row],[200D EMA]]</f>
        <v>-3.9733649524301522E-2</v>
      </c>
      <c r="V628">
        <v>1.1901739582238799</v>
      </c>
      <c r="W628">
        <v>2715.45</v>
      </c>
      <c r="X628">
        <v>2748</v>
      </c>
      <c r="Y628">
        <v>2715.45</v>
      </c>
      <c r="Z628">
        <v>2748</v>
      </c>
      <c r="AA628">
        <v>2675.25</v>
      </c>
      <c r="AB628">
        <v>2975.9</v>
      </c>
      <c r="AC628" s="1">
        <f>(Table2[[#This Row],[Close Price]]/Table2[[#This Row],[Day Low]])-1</f>
        <v>8.4516378500802958E-3</v>
      </c>
      <c r="AD628" s="1">
        <f>(Table2[[#This Row],[Day High]]/Table2[[#This Row],[Close Price]])-1</f>
        <v>3.5056967572304476E-3</v>
      </c>
      <c r="AE628" s="1">
        <f>(Table2[[#This Row],[Close Price]]/Table2[[#This Row],[Current Week Low]])-1</f>
        <v>8.4516378500802958E-3</v>
      </c>
      <c r="AF628" s="1">
        <f>(Table2[[#This Row],[Current Week High]]/Table2[[#This Row],[Close Price]])-1</f>
        <v>3.5056967572304476E-3</v>
      </c>
      <c r="AG628" s="1">
        <f>(Table2[[#This Row],[Close Price]]/Table2[[#This Row],[Current Month Low]])-1</f>
        <v>2.3605270535463907E-2</v>
      </c>
      <c r="AH628" s="1">
        <f>(Table2[[#This Row],[Current Month High]]/Table2[[#This Row],[Close Price]])-1</f>
        <v>8.6729477066900484E-2</v>
      </c>
      <c r="AI628">
        <v>17.4992696465088</v>
      </c>
      <c r="AJ628">
        <v>23.334684502094301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-0.01</v>
      </c>
      <c r="AM628" t="s">
        <v>3191</v>
      </c>
      <c r="AN628">
        <v>-2.68</v>
      </c>
      <c r="AO628" t="s">
        <v>3191</v>
      </c>
      <c r="AP628">
        <v>-3.0127568275379001E-2</v>
      </c>
      <c r="AQ628">
        <f>(Table2[[#This Row],[Sharpe Ratio]]-AVERAGE(Table2[Sharpe Ratio]))/_xlfn.STDEV.P(Table2[Sharpe Ratio])</f>
        <v>-1.1071839395154901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506</v>
      </c>
      <c r="AT628">
        <f>_xlfn.RANK.AVG(Table2[[#This Row],[6M Return vs Nifty Z-Score]],Table2[6M Return vs Nifty Z-Score])</f>
        <v>611</v>
      </c>
      <c r="AU628">
        <f>_xlfn.RANK.AVG(Table2[[#This Row],[Sharpe Ratio Z-Score]],Table2[Sharpe Ratio Z-Score])</f>
        <v>628</v>
      </c>
      <c r="AV628">
        <f>(Table2[[#This Row],[Rank 1Y]]+Table2[[#This Row],[Rank 6M]]+Table2[[#This Row],[Rank Sharpe]])/3</f>
        <v>581.66666666666663</v>
      </c>
    </row>
    <row r="629" spans="1:48" x14ac:dyDescent="0.3">
      <c r="A629" t="s">
        <v>1747</v>
      </c>
      <c r="B629" t="s">
        <v>1748</v>
      </c>
      <c r="C629" t="s">
        <v>3160</v>
      </c>
      <c r="D629" t="s">
        <v>429</v>
      </c>
      <c r="E629">
        <v>4596.2307659799999</v>
      </c>
      <c r="F629">
        <v>830.3</v>
      </c>
      <c r="G629">
        <v>-22.496173104034298</v>
      </c>
      <c r="H629">
        <f>(Table2[[#This Row],[1Y Return vs Nifty]]-AVERAGE(Table2[1Y Return vs Nifty]))/_xlfn.STDEV.P(Table2[1Y Return vs Nifty])</f>
        <v>-0.83597337846543984</v>
      </c>
      <c r="I629">
        <v>-2.8249754654117498</v>
      </c>
      <c r="J629">
        <f>(Table2[[#This Row],[1M Return vs Nifty]]-AVERAGE(Table2[1M Return vs Nifty]))/_xlfn.STDEV.P(Table2[1M Return vs Nifty])</f>
        <v>-0.4877436749368238</v>
      </c>
      <c r="K629">
        <v>-1.7889495672329701</v>
      </c>
      <c r="L629">
        <f>(Table2[[#This Row],[6M Return vs Nifty]]-AVERAGE(Table2[6M Return vs Nifty]))/_xlfn.STDEV.P(Table2[6M Return vs Nifty])</f>
        <v>-0.25755796274426618</v>
      </c>
      <c r="M629">
        <v>2.9812635174476299</v>
      </c>
      <c r="N629">
        <f>(Table2[[#This Row],[1W Return vs Nifty]]-AVERAGE(Table2[1W Return vs Nifty]))/_xlfn.STDEV.P(Table2[1W Return vs Nifty])</f>
        <v>0.52123080780681319</v>
      </c>
      <c r="O629">
        <v>874.9</v>
      </c>
      <c r="P629">
        <v>877.11567951352197</v>
      </c>
      <c r="Q629">
        <v>821.49815120885296</v>
      </c>
      <c r="R629">
        <v>26.5795235086802</v>
      </c>
      <c r="S629" s="1">
        <f>(Table2[[#This Row],[Close Price]]-Table2[[#This Row],[20D EMA]])/Table2[[#This Row],[20D EMA]]</f>
        <v>-5.0977254543376413E-2</v>
      </c>
      <c r="T629" s="1">
        <f>(Table2[[#This Row],[Close Price]]-Table2[[#This Row],[50D EMA]])/Table2[[#This Row],[50D EMA]]</f>
        <v>-5.3374578299053524E-2</v>
      </c>
      <c r="U629" s="1">
        <f>(Table2[[#This Row],[Close Price]]-Table2[[#This Row],[200D EMA]])/Table2[[#This Row],[200D EMA]]</f>
        <v>1.0714386609628855E-2</v>
      </c>
      <c r="V629">
        <v>0.36003497871381202</v>
      </c>
      <c r="W629">
        <v>825.75</v>
      </c>
      <c r="X629">
        <v>870</v>
      </c>
      <c r="Y629">
        <v>825.75</v>
      </c>
      <c r="Z629">
        <v>870</v>
      </c>
      <c r="AA629">
        <v>821</v>
      </c>
      <c r="AB629">
        <v>916.2</v>
      </c>
      <c r="AC629" s="1">
        <f>(Table2[[#This Row],[Close Price]]/Table2[[#This Row],[Day Low]])-1</f>
        <v>5.5101422948833356E-3</v>
      </c>
      <c r="AD629" s="1">
        <f>(Table2[[#This Row],[Day High]]/Table2[[#This Row],[Close Price]])-1</f>
        <v>4.7814043116945815E-2</v>
      </c>
      <c r="AE629" s="1">
        <f>(Table2[[#This Row],[Close Price]]/Table2[[#This Row],[Current Week Low]])-1</f>
        <v>5.5101422948833356E-3</v>
      </c>
      <c r="AF629" s="1">
        <f>(Table2[[#This Row],[Current Week High]]/Table2[[#This Row],[Close Price]])-1</f>
        <v>4.7814043116945815E-2</v>
      </c>
      <c r="AG629" s="1">
        <f>(Table2[[#This Row],[Close Price]]/Table2[[#This Row],[Current Month Low]])-1</f>
        <v>1.1327649208282553E-2</v>
      </c>
      <c r="AH629" s="1">
        <f>(Table2[[#This Row],[Current Month High]]/Table2[[#This Row],[Close Price]])-1</f>
        <v>0.10345658195832841</v>
      </c>
      <c r="AI629">
        <v>17.150427556304901</v>
      </c>
      <c r="AJ629">
        <v>26.387091863916499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0.01</v>
      </c>
      <c r="AM629" t="s">
        <v>3192</v>
      </c>
      <c r="AN629">
        <v>-7.16</v>
      </c>
      <c r="AO629" t="s">
        <v>3191</v>
      </c>
      <c r="AP629">
        <v>-0.13015353806701899</v>
      </c>
      <c r="AQ629">
        <f>(Table2[[#This Row],[Sharpe Ratio]]-AVERAGE(Table2[Sharpe Ratio]))/_xlfn.STDEV.P(Table2[Sharpe Ratio])</f>
        <v>-2.2735481144335532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603</v>
      </c>
      <c r="AT629">
        <f>_xlfn.RANK.AVG(Table2[[#This Row],[6M Return vs Nifty Z-Score]],Table2[6M Return vs Nifty Z-Score])</f>
        <v>412</v>
      </c>
      <c r="AU629">
        <f>_xlfn.RANK.AVG(Table2[[#This Row],[Sharpe Ratio Z-Score]],Table2[Sharpe Ratio Z-Score])</f>
        <v>732</v>
      </c>
      <c r="AV629">
        <f>(Table2[[#This Row],[Rank 1Y]]+Table2[[#This Row],[Rank 6M]]+Table2[[#This Row],[Rank Sharpe]])/3</f>
        <v>582.33333333333337</v>
      </c>
    </row>
    <row r="630" spans="1:48" x14ac:dyDescent="0.3">
      <c r="A630" t="s">
        <v>369</v>
      </c>
      <c r="B630" t="s">
        <v>370</v>
      </c>
      <c r="C630" t="s">
        <v>3156</v>
      </c>
      <c r="D630" t="s">
        <v>98</v>
      </c>
      <c r="E630">
        <v>64894.037067584999</v>
      </c>
      <c r="F630">
        <v>556.65</v>
      </c>
      <c r="G630">
        <v>-29.232913334547099</v>
      </c>
      <c r="H630">
        <f>(Table2[[#This Row],[1Y Return vs Nifty]]-AVERAGE(Table2[1Y Return vs Nifty]))/_xlfn.STDEV.P(Table2[1Y Return vs Nifty])</f>
        <v>-0.94723653743944625</v>
      </c>
      <c r="I630">
        <v>-6.7970454468786503</v>
      </c>
      <c r="J630">
        <f>(Table2[[#This Row],[1M Return vs Nifty]]-AVERAGE(Table2[1M Return vs Nifty]))/_xlfn.STDEV.P(Table2[1M Return vs Nifty])</f>
        <v>-0.9404457236870033</v>
      </c>
      <c r="K630">
        <v>-1.9924268921771</v>
      </c>
      <c r="L630">
        <f>(Table2[[#This Row],[6M Return vs Nifty]]-AVERAGE(Table2[6M Return vs Nifty]))/_xlfn.STDEV.P(Table2[6M Return vs Nifty])</f>
        <v>-0.26427587606587694</v>
      </c>
      <c r="M630">
        <v>-1.0999450125388699</v>
      </c>
      <c r="N630">
        <f>(Table2[[#This Row],[1W Return vs Nifty]]-AVERAGE(Table2[1W Return vs Nifty]))/_xlfn.STDEV.P(Table2[1W Return vs Nifty])</f>
        <v>-0.26046642762138911</v>
      </c>
      <c r="O630">
        <v>579.48</v>
      </c>
      <c r="P630">
        <v>577.864336372813</v>
      </c>
      <c r="Q630">
        <v>555.33822756976201</v>
      </c>
      <c r="R630">
        <v>27.426310785041299</v>
      </c>
      <c r="S630" s="1">
        <f>(Table2[[#This Row],[Close Price]]-Table2[[#This Row],[20D EMA]])/Table2[[#This Row],[20D EMA]]</f>
        <v>-3.9397390764133428E-2</v>
      </c>
      <c r="T630" s="1">
        <f>(Table2[[#This Row],[Close Price]]-Table2[[#This Row],[50D EMA]])/Table2[[#This Row],[50D EMA]]</f>
        <v>-3.6711620768938497E-2</v>
      </c>
      <c r="U630" s="1">
        <f>(Table2[[#This Row],[Close Price]]-Table2[[#This Row],[200D EMA]])/Table2[[#This Row],[200D EMA]]</f>
        <v>2.3621144108491609E-3</v>
      </c>
      <c r="V630">
        <v>0.61744066536780096</v>
      </c>
      <c r="W630">
        <v>554.35</v>
      </c>
      <c r="X630">
        <v>565.45000000000005</v>
      </c>
      <c r="Y630">
        <v>554.35</v>
      </c>
      <c r="Z630">
        <v>565.45000000000005</v>
      </c>
      <c r="AA630">
        <v>549.04999999999995</v>
      </c>
      <c r="AB630">
        <v>624</v>
      </c>
      <c r="AC630" s="1">
        <f>(Table2[[#This Row],[Close Price]]/Table2[[#This Row],[Day Low]])-1</f>
        <v>4.1490033372417745E-3</v>
      </c>
      <c r="AD630" s="1">
        <f>(Table2[[#This Row],[Day High]]/Table2[[#This Row],[Close Price]])-1</f>
        <v>1.5808856552591566E-2</v>
      </c>
      <c r="AE630" s="1">
        <f>(Table2[[#This Row],[Close Price]]/Table2[[#This Row],[Current Week Low]])-1</f>
        <v>4.1490033372417745E-3</v>
      </c>
      <c r="AF630" s="1">
        <f>(Table2[[#This Row],[Current Week High]]/Table2[[#This Row],[Close Price]])-1</f>
        <v>1.5808856552591566E-2</v>
      </c>
      <c r="AG630" s="1">
        <f>(Table2[[#This Row],[Close Price]]/Table2[[#This Row],[Current Month Low]])-1</f>
        <v>1.3842090884254699E-2</v>
      </c>
      <c r="AH630" s="1">
        <f>(Table2[[#This Row],[Current Month High]]/Table2[[#This Row],[Close Price]])-1</f>
        <v>0.12099164645648086</v>
      </c>
      <c r="AI630">
        <v>13.087218180184999</v>
      </c>
      <c r="AJ630">
        <v>26.7995444191343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7.0000000000000007E-2</v>
      </c>
      <c r="AM630" t="s">
        <v>3192</v>
      </c>
      <c r="AN630">
        <v>-6.77</v>
      </c>
      <c r="AO630" t="s">
        <v>3191</v>
      </c>
      <c r="AP630">
        <v>-7.2707962942085994E-2</v>
      </c>
      <c r="AQ630">
        <f>(Table2[[#This Row],[Sharpe Ratio]]-AVERAGE(Table2[Sharpe Ratio]))/_xlfn.STDEV.P(Table2[Sharpe Ratio])</f>
        <v>-1.6036974649186706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-4.0161220297323865</v>
      </c>
      <c r="AS630">
        <f>_xlfn.RANK.AVG(Table2[[#This Row],[1Y Return vs Nifty Z-Score]],Table2[1Y Return vs Nifty Z-Score])</f>
        <v>643</v>
      </c>
      <c r="AT630">
        <f>_xlfn.RANK.AVG(Table2[[#This Row],[6M Return vs Nifty Z-Score]],Table2[6M Return vs Nifty Z-Score])</f>
        <v>414</v>
      </c>
      <c r="AU630">
        <f>_xlfn.RANK.AVG(Table2[[#This Row],[Sharpe Ratio Z-Score]],Table2[Sharpe Ratio Z-Score])</f>
        <v>694</v>
      </c>
      <c r="AV630">
        <f>(Table2[[#This Row],[Rank 1Y]]+Table2[[#This Row],[Rank 6M]]+Table2[[#This Row],[Rank Sharpe]])/3</f>
        <v>583.66666666666663</v>
      </c>
    </row>
    <row r="631" spans="1:48" x14ac:dyDescent="0.3">
      <c r="A631" t="s">
        <v>1106</v>
      </c>
      <c r="B631" t="s">
        <v>1107</v>
      </c>
      <c r="C631" t="s">
        <v>3160</v>
      </c>
      <c r="D631" t="s">
        <v>429</v>
      </c>
      <c r="E631">
        <v>11434.413572919901</v>
      </c>
      <c r="F631">
        <v>862.6</v>
      </c>
      <c r="G631">
        <v>-30.046945755852001</v>
      </c>
      <c r="H631">
        <f>(Table2[[#This Row],[1Y Return vs Nifty]]-AVERAGE(Table2[1Y Return vs Nifty]))/_xlfn.STDEV.P(Table2[1Y Return vs Nifty])</f>
        <v>-0.96068099508550686</v>
      </c>
      <c r="I631">
        <v>-0.52777821469901598</v>
      </c>
      <c r="J631">
        <f>(Table2[[#This Row],[1M Return vs Nifty]]-AVERAGE(Table2[1M Return vs Nifty]))/_xlfn.STDEV.P(Table2[1M Return vs Nifty])</f>
        <v>-0.22592907785440325</v>
      </c>
      <c r="K631">
        <v>-8.4892508467944108</v>
      </c>
      <c r="L631">
        <f>(Table2[[#This Row],[6M Return vs Nifty]]-AVERAGE(Table2[6M Return vs Nifty]))/_xlfn.STDEV.P(Table2[6M Return vs Nifty])</f>
        <v>-0.47877201319008639</v>
      </c>
      <c r="M631">
        <v>-1.9366563164728601</v>
      </c>
      <c r="N631">
        <f>(Table2[[#This Row],[1W Return vs Nifty]]-AVERAGE(Table2[1W Return vs Nifty]))/_xlfn.STDEV.P(Table2[1W Return vs Nifty])</f>
        <v>-0.42072653399210919</v>
      </c>
      <c r="O631">
        <v>932.92</v>
      </c>
      <c r="P631">
        <v>929.52302990913097</v>
      </c>
      <c r="Q631">
        <v>897.96651994793797</v>
      </c>
      <c r="R631">
        <v>21.451114423767301</v>
      </c>
      <c r="S631" s="1">
        <f>(Table2[[#This Row],[Close Price]]-Table2[[#This Row],[20D EMA]])/Table2[[#This Row],[20D EMA]]</f>
        <v>-7.5376238048278463E-2</v>
      </c>
      <c r="T631" s="1">
        <f>(Table2[[#This Row],[Close Price]]-Table2[[#This Row],[50D EMA]])/Table2[[#This Row],[50D EMA]]</f>
        <v>-7.1997172480678898E-2</v>
      </c>
      <c r="U631" s="1">
        <f>(Table2[[#This Row],[Close Price]]-Table2[[#This Row],[200D EMA]])/Table2[[#This Row],[200D EMA]]</f>
        <v>-3.9385120895140291E-2</v>
      </c>
      <c r="V631">
        <v>2.3692576817086999</v>
      </c>
      <c r="W631">
        <v>857.55</v>
      </c>
      <c r="X631">
        <v>943.9</v>
      </c>
      <c r="Y631">
        <v>857.55</v>
      </c>
      <c r="Z631">
        <v>943.9</v>
      </c>
      <c r="AA631">
        <v>857.55</v>
      </c>
      <c r="AB631">
        <v>977.7</v>
      </c>
      <c r="AC631" s="1">
        <f>(Table2[[#This Row],[Close Price]]/Table2[[#This Row],[Day Low]])-1</f>
        <v>5.888869453676282E-3</v>
      </c>
      <c r="AD631" s="1">
        <f>(Table2[[#This Row],[Day High]]/Table2[[#This Row],[Close Price]])-1</f>
        <v>9.4249942035705914E-2</v>
      </c>
      <c r="AE631" s="1">
        <f>(Table2[[#This Row],[Close Price]]/Table2[[#This Row],[Current Week Low]])-1</f>
        <v>5.888869453676282E-3</v>
      </c>
      <c r="AF631" s="1">
        <f>(Table2[[#This Row],[Current Week High]]/Table2[[#This Row],[Close Price]])-1</f>
        <v>9.4249942035705914E-2</v>
      </c>
      <c r="AG631" s="1">
        <f>(Table2[[#This Row],[Close Price]]/Table2[[#This Row],[Current Month Low]])-1</f>
        <v>5.888869453676282E-3</v>
      </c>
      <c r="AH631" s="1">
        <f>(Table2[[#This Row],[Current Month High]]/Table2[[#This Row],[Close Price]])-1</f>
        <v>0.13343380477625777</v>
      </c>
      <c r="AI631">
        <v>24.159517737073902</v>
      </c>
      <c r="AJ631">
        <v>13.2689908738756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0.02</v>
      </c>
      <c r="AM631" t="s">
        <v>3192</v>
      </c>
      <c r="AN631">
        <v>-8.2200000000000006</v>
      </c>
      <c r="AO631" t="s">
        <v>3191</v>
      </c>
      <c r="AP631">
        <v>-1.822477093347E-2</v>
      </c>
      <c r="AQ631">
        <f>(Table2[[#This Row],[Sharpe Ratio]]-AVERAGE(Table2[Sharpe Ratio]))/_xlfn.STDEV.P(Table2[Sharpe Ratio])</f>
        <v>-0.96839001999807151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-3.0544986401201775</v>
      </c>
      <c r="AS631">
        <f>_xlfn.RANK.AVG(Table2[[#This Row],[1Y Return vs Nifty Z-Score]],Table2[1Y Return vs Nifty Z-Score])</f>
        <v>649</v>
      </c>
      <c r="AT631">
        <f>_xlfn.RANK.AVG(Table2[[#This Row],[6M Return vs Nifty Z-Score]],Table2[6M Return vs Nifty Z-Score])</f>
        <v>485</v>
      </c>
      <c r="AU631">
        <f>_xlfn.RANK.AVG(Table2[[#This Row],[Sharpe Ratio Z-Score]],Table2[Sharpe Ratio Z-Score])</f>
        <v>617</v>
      </c>
      <c r="AV631">
        <f>(Table2[[#This Row],[Rank 1Y]]+Table2[[#This Row],[Rank 6M]]+Table2[[#This Row],[Rank Sharpe]])/3</f>
        <v>583.66666666666663</v>
      </c>
    </row>
    <row r="632" spans="1:48" x14ac:dyDescent="0.3">
      <c r="A632" t="s">
        <v>351</v>
      </c>
      <c r="B632" t="s">
        <v>352</v>
      </c>
      <c r="C632" t="s">
        <v>3158</v>
      </c>
      <c r="D632" t="s">
        <v>122</v>
      </c>
      <c r="E632">
        <v>68704</v>
      </c>
      <c r="F632">
        <v>858.8</v>
      </c>
      <c r="G632">
        <v>2.1050188358511601</v>
      </c>
      <c r="H632">
        <f>(Table2[[#This Row],[1Y Return vs Nifty]]-AVERAGE(Table2[1Y Return vs Nifty]))/_xlfn.STDEV.P(Table2[1Y Return vs Nifty])</f>
        <v>-0.42966316965556817</v>
      </c>
      <c r="I632">
        <v>2.1810943420146698</v>
      </c>
      <c r="J632">
        <f>(Table2[[#This Row],[1M Return vs Nifty]]-AVERAGE(Table2[1M Return vs Nifty]))/_xlfn.STDEV.P(Table2[1M Return vs Nifty])</f>
        <v>8.2804696210307616E-2</v>
      </c>
      <c r="K632">
        <v>-26.0180039943683</v>
      </c>
      <c r="L632">
        <f>(Table2[[#This Row],[6M Return vs Nifty]]-AVERAGE(Table2[6M Return vs Nifty]))/_xlfn.STDEV.P(Table2[6M Return vs Nifty])</f>
        <v>-1.057493226050763</v>
      </c>
      <c r="M632">
        <v>0.37466096710753399</v>
      </c>
      <c r="N632">
        <f>(Table2[[#This Row],[1W Return vs Nifty]]-AVERAGE(Table2[1W Return vs Nifty]))/_xlfn.STDEV.P(Table2[1W Return vs Nifty])</f>
        <v>2.1973298054501003E-2</v>
      </c>
      <c r="O632">
        <v>890.41</v>
      </c>
      <c r="P632">
        <v>914.50630313210104</v>
      </c>
      <c r="Q632">
        <v>919.24310936643599</v>
      </c>
      <c r="R632">
        <v>33.343768685154998</v>
      </c>
      <c r="S632" s="1">
        <f>(Table2[[#This Row],[Close Price]]-Table2[[#This Row],[20D EMA]])/Table2[[#This Row],[20D EMA]]</f>
        <v>-3.5500499769768996E-2</v>
      </c>
      <c r="T632" s="1">
        <f>(Table2[[#This Row],[Close Price]]-Table2[[#This Row],[50D EMA]])/Table2[[#This Row],[50D EMA]]</f>
        <v>-6.0914072370318338E-2</v>
      </c>
      <c r="U632" s="1">
        <f>(Table2[[#This Row],[Close Price]]-Table2[[#This Row],[200D EMA]])/Table2[[#This Row],[200D EMA]]</f>
        <v>-6.5753127492133009E-2</v>
      </c>
      <c r="V632">
        <v>0.765070331916056</v>
      </c>
      <c r="W632">
        <v>851.2</v>
      </c>
      <c r="X632">
        <v>884.7</v>
      </c>
      <c r="Y632">
        <v>851.2</v>
      </c>
      <c r="Z632">
        <v>884.7</v>
      </c>
      <c r="AA632">
        <v>843.3</v>
      </c>
      <c r="AB632">
        <v>934</v>
      </c>
      <c r="AC632" s="1">
        <f>(Table2[[#This Row],[Close Price]]/Table2[[#This Row],[Day Low]])-1</f>
        <v>8.9285714285713969E-3</v>
      </c>
      <c r="AD632" s="1">
        <f>(Table2[[#This Row],[Day High]]/Table2[[#This Row],[Close Price]])-1</f>
        <v>3.0158360503027559E-2</v>
      </c>
      <c r="AE632" s="1">
        <f>(Table2[[#This Row],[Close Price]]/Table2[[#This Row],[Current Week Low]])-1</f>
        <v>8.9285714285713969E-3</v>
      </c>
      <c r="AF632" s="1">
        <f>(Table2[[#This Row],[Current Week High]]/Table2[[#This Row],[Close Price]])-1</f>
        <v>3.0158360503027559E-2</v>
      </c>
      <c r="AG632" s="1">
        <f>(Table2[[#This Row],[Close Price]]/Table2[[#This Row],[Current Month Low]])-1</f>
        <v>1.8380173129372679E-2</v>
      </c>
      <c r="AH632" s="1">
        <f>(Table2[[#This Row],[Current Month High]]/Table2[[#This Row],[Close Price]])-1</f>
        <v>8.7564042850489132E-2</v>
      </c>
      <c r="AI632">
        <v>32.615277130880301</v>
      </c>
      <c r="AJ632">
        <v>35.127055306427501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-0.14000000000000001</v>
      </c>
      <c r="AM632" t="s">
        <v>3191</v>
      </c>
      <c r="AN632">
        <v>-3.11</v>
      </c>
      <c r="AO632" t="s">
        <v>3191</v>
      </c>
      <c r="AP632">
        <v>-3.8918326862920002E-2</v>
      </c>
      <c r="AQ632">
        <f>(Table2[[#This Row],[Sharpe Ratio]]-AVERAGE(Table2[Sharpe Ratio]))/_xlfn.STDEV.P(Table2[Sharpe Ratio])</f>
        <v>-1.209689577883398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450</v>
      </c>
      <c r="AT632">
        <f>_xlfn.RANK.AVG(Table2[[#This Row],[6M Return vs Nifty Z-Score]],Table2[6M Return vs Nifty Z-Score])</f>
        <v>659</v>
      </c>
      <c r="AU632">
        <f>_xlfn.RANK.AVG(Table2[[#This Row],[Sharpe Ratio Z-Score]],Table2[Sharpe Ratio Z-Score])</f>
        <v>644</v>
      </c>
      <c r="AV632">
        <f>(Table2[[#This Row],[Rank 1Y]]+Table2[[#This Row],[Rank 6M]]+Table2[[#This Row],[Rank Sharpe]])/3</f>
        <v>584.33333333333337</v>
      </c>
    </row>
    <row r="633" spans="1:48" x14ac:dyDescent="0.3">
      <c r="A633" t="s">
        <v>1124</v>
      </c>
      <c r="B633" t="s">
        <v>1125</v>
      </c>
      <c r="C633" t="s">
        <v>3146</v>
      </c>
      <c r="D633" t="s">
        <v>24</v>
      </c>
      <c r="E633">
        <v>11156.740889952</v>
      </c>
      <c r="F633">
        <v>150.63</v>
      </c>
      <c r="G633">
        <v>-11.2914146491834</v>
      </c>
      <c r="H633">
        <f>(Table2[[#This Row],[1Y Return vs Nifty]]-AVERAGE(Table2[1Y Return vs Nifty]))/_xlfn.STDEV.P(Table2[1Y Return vs Nifty])</f>
        <v>-0.65091698938562526</v>
      </c>
      <c r="I633">
        <v>-4.2647301225069398</v>
      </c>
      <c r="J633">
        <f>(Table2[[#This Row],[1M Return vs Nifty]]-AVERAGE(Table2[1M Return vs Nifty]))/_xlfn.STDEV.P(Table2[1M Return vs Nifty])</f>
        <v>-0.65183440999580178</v>
      </c>
      <c r="K633">
        <v>-15.767354114609599</v>
      </c>
      <c r="L633">
        <f>(Table2[[#This Row],[6M Return vs Nifty]]-AVERAGE(Table2[6M Return vs Nifty]))/_xlfn.STDEV.P(Table2[6M Return vs Nifty])</f>
        <v>-0.71906250704407915</v>
      </c>
      <c r="M633">
        <v>1.5099950866376699</v>
      </c>
      <c r="N633">
        <f>(Table2[[#This Row],[1W Return vs Nifty]]-AVERAGE(Table2[1W Return vs Nifty]))/_xlfn.STDEV.P(Table2[1W Return vs Nifty])</f>
        <v>0.23943034196765658</v>
      </c>
      <c r="O633">
        <v>157.77000000000001</v>
      </c>
      <c r="P633">
        <v>161.27364142143799</v>
      </c>
      <c r="Q633">
        <v>155.505853117692</v>
      </c>
      <c r="R633">
        <v>26.170120089626099</v>
      </c>
      <c r="S633" s="1">
        <f>(Table2[[#This Row],[Close Price]]-Table2[[#This Row],[20D EMA]])/Table2[[#This Row],[20D EMA]]</f>
        <v>-4.5255752044114944E-2</v>
      </c>
      <c r="T633" s="1">
        <f>(Table2[[#This Row],[Close Price]]-Table2[[#This Row],[50D EMA]])/Table2[[#This Row],[50D EMA]]</f>
        <v>-6.5997402474618772E-2</v>
      </c>
      <c r="U633" s="1">
        <f>(Table2[[#This Row],[Close Price]]-Table2[[#This Row],[200D EMA]])/Table2[[#This Row],[200D EMA]]</f>
        <v>-3.1354788388587504E-2</v>
      </c>
      <c r="V633">
        <v>0.682675447520389</v>
      </c>
      <c r="W633">
        <v>150.19999999999999</v>
      </c>
      <c r="X633">
        <v>158.85</v>
      </c>
      <c r="Y633">
        <v>150.19999999999999</v>
      </c>
      <c r="Z633">
        <v>158.85</v>
      </c>
      <c r="AA633">
        <v>150.19999999999999</v>
      </c>
      <c r="AB633">
        <v>165.57</v>
      </c>
      <c r="AC633" s="1">
        <f>(Table2[[#This Row],[Close Price]]/Table2[[#This Row],[Day Low]])-1</f>
        <v>2.862849533954881E-3</v>
      </c>
      <c r="AD633" s="1">
        <f>(Table2[[#This Row],[Day High]]/Table2[[#This Row],[Close Price]])-1</f>
        <v>5.4570802628958415E-2</v>
      </c>
      <c r="AE633" s="1">
        <f>(Table2[[#This Row],[Close Price]]/Table2[[#This Row],[Current Week Low]])-1</f>
        <v>2.862849533954881E-3</v>
      </c>
      <c r="AF633" s="1">
        <f>(Table2[[#This Row],[Current Week High]]/Table2[[#This Row],[Close Price]])-1</f>
        <v>5.4570802628958415E-2</v>
      </c>
      <c r="AG633" s="1">
        <f>(Table2[[#This Row],[Close Price]]/Table2[[#This Row],[Current Month Low]])-1</f>
        <v>2.862849533954881E-3</v>
      </c>
      <c r="AH633" s="1">
        <f>(Table2[[#This Row],[Current Month High]]/Table2[[#This Row],[Close Price]])-1</f>
        <v>9.9183429595698147E-2</v>
      </c>
      <c r="AI633">
        <v>17.386974706233801</v>
      </c>
      <c r="AJ633">
        <v>20.119617224880301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-0.13</v>
      </c>
      <c r="AM633" t="s">
        <v>3191</v>
      </c>
      <c r="AN633">
        <v>-6.5</v>
      </c>
      <c r="AO633" t="s">
        <v>3191</v>
      </c>
      <c r="AP633">
        <v>-4.3048792907085999E-2</v>
      </c>
      <c r="AQ633">
        <f>(Table2[[#This Row],[Sharpe Ratio]]-AVERAGE(Table2[Sharpe Ratio]))/_xlfn.STDEV.P(Table2[Sharpe Ratio])</f>
        <v>-1.2578533460494667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540</v>
      </c>
      <c r="AT633">
        <f>_xlfn.RANK.AVG(Table2[[#This Row],[6M Return vs Nifty Z-Score]],Table2[6M Return vs Nifty Z-Score])</f>
        <v>561</v>
      </c>
      <c r="AU633">
        <f>_xlfn.RANK.AVG(Table2[[#This Row],[Sharpe Ratio Z-Score]],Table2[Sharpe Ratio Z-Score])</f>
        <v>654</v>
      </c>
      <c r="AV633">
        <f>(Table2[[#This Row],[Rank 1Y]]+Table2[[#This Row],[Rank 6M]]+Table2[[#This Row],[Rank Sharpe]])/3</f>
        <v>585</v>
      </c>
    </row>
    <row r="634" spans="1:48" x14ac:dyDescent="0.3">
      <c r="A634" t="s">
        <v>1528</v>
      </c>
      <c r="B634" t="s">
        <v>1529</v>
      </c>
      <c r="C634" t="s">
        <v>3158</v>
      </c>
      <c r="D634" t="s">
        <v>454</v>
      </c>
      <c r="E634">
        <v>6531.5764800400002</v>
      </c>
      <c r="F634">
        <v>1209.3499999999999</v>
      </c>
      <c r="G634">
        <v>-34.013842591655099</v>
      </c>
      <c r="H634">
        <f>(Table2[[#This Row],[1Y Return vs Nifty]]-AVERAGE(Table2[1Y Return vs Nifty]))/_xlfn.STDEV.P(Table2[1Y Return vs Nifty])</f>
        <v>-1.0261977670216345</v>
      </c>
      <c r="I634">
        <v>-0.65997099505682999</v>
      </c>
      <c r="J634">
        <f>(Table2[[#This Row],[1M Return vs Nifty]]-AVERAGE(Table2[1M Return vs Nifty]))/_xlfn.STDEV.P(Table2[1M Return vs Nifty])</f>
        <v>-0.2409952631877906</v>
      </c>
      <c r="K634">
        <v>-5.2396842808453004</v>
      </c>
      <c r="L634">
        <f>(Table2[[#This Row],[6M Return vs Nifty]]-AVERAGE(Table2[6M Return vs Nifty]))/_xlfn.STDEV.P(Table2[6M Return vs Nifty])</f>
        <v>-0.37148582526303114</v>
      </c>
      <c r="M634">
        <v>-0.90300448556758195</v>
      </c>
      <c r="N634">
        <f>(Table2[[#This Row],[1W Return vs Nifty]]-AVERAGE(Table2[1W Return vs Nifty]))/_xlfn.STDEV.P(Table2[1W Return vs Nifty])</f>
        <v>-0.22274528096933646</v>
      </c>
      <c r="O634">
        <v>1262.17</v>
      </c>
      <c r="P634">
        <v>1229.5228815220901</v>
      </c>
      <c r="Q634">
        <v>1161.48640672533</v>
      </c>
      <c r="R634">
        <v>23.411146222167201</v>
      </c>
      <c r="S634" s="1">
        <f>(Table2[[#This Row],[Close Price]]-Table2[[#This Row],[20D EMA]])/Table2[[#This Row],[20D EMA]]</f>
        <v>-4.1848562396507728E-2</v>
      </c>
      <c r="T634" s="1">
        <f>(Table2[[#This Row],[Close Price]]-Table2[[#This Row],[50D EMA]])/Table2[[#This Row],[50D EMA]]</f>
        <v>-1.6407081011064317E-2</v>
      </c>
      <c r="U634" s="1">
        <f>(Table2[[#This Row],[Close Price]]-Table2[[#This Row],[200D EMA]])/Table2[[#This Row],[200D EMA]]</f>
        <v>4.1208913851704498E-2</v>
      </c>
      <c r="V634">
        <v>0.50407320835893099</v>
      </c>
      <c r="W634">
        <v>1205.3499999999999</v>
      </c>
      <c r="X634">
        <v>1243.6500000000001</v>
      </c>
      <c r="Y634">
        <v>1205.3499999999999</v>
      </c>
      <c r="Z634">
        <v>1243.6500000000001</v>
      </c>
      <c r="AA634">
        <v>1205.3499999999999</v>
      </c>
      <c r="AB634">
        <v>1400.05</v>
      </c>
      <c r="AC634" s="1">
        <f>(Table2[[#This Row],[Close Price]]/Table2[[#This Row],[Day Low]])-1</f>
        <v>3.3185381839300199E-3</v>
      </c>
      <c r="AD634" s="1">
        <f>(Table2[[#This Row],[Day High]]/Table2[[#This Row],[Close Price]])-1</f>
        <v>2.8362343407615898E-2</v>
      </c>
      <c r="AE634" s="1">
        <f>(Table2[[#This Row],[Close Price]]/Table2[[#This Row],[Current Week Low]])-1</f>
        <v>3.3185381839300199E-3</v>
      </c>
      <c r="AF634" s="1">
        <f>(Table2[[#This Row],[Current Week High]]/Table2[[#This Row],[Close Price]])-1</f>
        <v>2.8362343407615898E-2</v>
      </c>
      <c r="AG634" s="1">
        <f>(Table2[[#This Row],[Close Price]]/Table2[[#This Row],[Current Month Low]])-1</f>
        <v>3.3185381839300199E-3</v>
      </c>
      <c r="AH634" s="1">
        <f>(Table2[[#This Row],[Current Month High]]/Table2[[#This Row],[Close Price]])-1</f>
        <v>0.15768801422251633</v>
      </c>
      <c r="AI634">
        <v>16.409641542977599</v>
      </c>
      <c r="AJ634">
        <v>29.577842065788001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0.04</v>
      </c>
      <c r="AM634" t="s">
        <v>3192</v>
      </c>
      <c r="AN634">
        <v>-10.38</v>
      </c>
      <c r="AO634" t="s">
        <v>3191</v>
      </c>
      <c r="AP634">
        <v>-3.8498114981558001E-2</v>
      </c>
      <c r="AQ634">
        <f>(Table2[[#This Row],[Sharpe Ratio]]-AVERAGE(Table2[Sharpe Ratio]))/_xlfn.STDEV.P(Table2[Sharpe Ratio])</f>
        <v>-1.2047896495416233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-3.0662137859834155</v>
      </c>
      <c r="AS634">
        <f>_xlfn.RANK.AVG(Table2[[#This Row],[1Y Return vs Nifty Z-Score]],Table2[1Y Return vs Nifty Z-Score])</f>
        <v>662</v>
      </c>
      <c r="AT634">
        <f>_xlfn.RANK.AVG(Table2[[#This Row],[6M Return vs Nifty Z-Score]],Table2[6M Return vs Nifty Z-Score])</f>
        <v>452</v>
      </c>
      <c r="AU634">
        <f>_xlfn.RANK.AVG(Table2[[#This Row],[Sharpe Ratio Z-Score]],Table2[Sharpe Ratio Z-Score])</f>
        <v>643</v>
      </c>
      <c r="AV634">
        <f>(Table2[[#This Row],[Rank 1Y]]+Table2[[#This Row],[Rank 6M]]+Table2[[#This Row],[Rank Sharpe]])/3</f>
        <v>585.66666666666663</v>
      </c>
    </row>
    <row r="635" spans="1:48" x14ac:dyDescent="0.3">
      <c r="A635" t="s">
        <v>96</v>
      </c>
      <c r="B635" t="s">
        <v>97</v>
      </c>
      <c r="C635" t="s">
        <v>3156</v>
      </c>
      <c r="D635" t="s">
        <v>98</v>
      </c>
      <c r="E635">
        <v>292327.48000763898</v>
      </c>
      <c r="F635">
        <v>3049.2</v>
      </c>
      <c r="G635">
        <v>-27.547405830165001</v>
      </c>
      <c r="H635">
        <f>(Table2[[#This Row],[1Y Return vs Nifty]]-AVERAGE(Table2[1Y Return vs Nifty]))/_xlfn.STDEV.P(Table2[1Y Return vs Nifty])</f>
        <v>-0.91939890633077714</v>
      </c>
      <c r="I635">
        <v>-5.6871982788594702</v>
      </c>
      <c r="J635">
        <f>(Table2[[#This Row],[1M Return vs Nifty]]-AVERAGE(Table2[1M Return vs Nifty]))/_xlfn.STDEV.P(Table2[1M Return vs Nifty])</f>
        <v>-0.81395497979121778</v>
      </c>
      <c r="K635">
        <v>-4.5974067447650304</v>
      </c>
      <c r="L635">
        <f>(Table2[[#This Row],[6M Return vs Nifty]]-AVERAGE(Table2[6M Return vs Nifty]))/_xlfn.STDEV.P(Table2[6M Return vs Nifty])</f>
        <v>-0.350280686965731</v>
      </c>
      <c r="M635">
        <v>-9.4828784065777494E-2</v>
      </c>
      <c r="N635">
        <f>(Table2[[#This Row],[1W Return vs Nifty]]-AVERAGE(Table2[1W Return vs Nifty]))/_xlfn.STDEV.P(Table2[1W Return vs Nifty])</f>
        <v>-6.7950761904098114E-2</v>
      </c>
      <c r="O635">
        <v>3114.17</v>
      </c>
      <c r="P635">
        <v>3131.6923456208401</v>
      </c>
      <c r="Q635">
        <v>3059.3696150465998</v>
      </c>
      <c r="R635">
        <v>41.0887611515288</v>
      </c>
      <c r="S635" s="1">
        <f>(Table2[[#This Row],[Close Price]]-Table2[[#This Row],[20D EMA]])/Table2[[#This Row],[20D EMA]]</f>
        <v>-2.0862701779286376E-2</v>
      </c>
      <c r="T635" s="1">
        <f>(Table2[[#This Row],[Close Price]]-Table2[[#This Row],[50D EMA]])/Table2[[#This Row],[50D EMA]]</f>
        <v>-2.6341139715142313E-2</v>
      </c>
      <c r="U635" s="1">
        <f>(Table2[[#This Row],[Close Price]]-Table2[[#This Row],[200D EMA]])/Table2[[#This Row],[200D EMA]]</f>
        <v>-3.3240883993172323E-3</v>
      </c>
      <c r="V635">
        <v>0.76467878738825201</v>
      </c>
      <c r="W635">
        <v>3000.55</v>
      </c>
      <c r="X635">
        <v>3057</v>
      </c>
      <c r="Y635">
        <v>3000.55</v>
      </c>
      <c r="Z635">
        <v>3057</v>
      </c>
      <c r="AA635">
        <v>2980.6</v>
      </c>
      <c r="AB635">
        <v>3328.95</v>
      </c>
      <c r="AC635" s="1">
        <f>(Table2[[#This Row],[Close Price]]/Table2[[#This Row],[Day Low]])-1</f>
        <v>1.6213694156071323E-2</v>
      </c>
      <c r="AD635" s="1">
        <f>(Table2[[#This Row],[Day High]]/Table2[[#This Row],[Close Price]])-1</f>
        <v>2.5580480125935168E-3</v>
      </c>
      <c r="AE635" s="1">
        <f>(Table2[[#This Row],[Close Price]]/Table2[[#This Row],[Current Week Low]])-1</f>
        <v>1.6213694156071323E-2</v>
      </c>
      <c r="AF635" s="1">
        <f>(Table2[[#This Row],[Current Week High]]/Table2[[#This Row],[Close Price]])-1</f>
        <v>2.5580480125935168E-3</v>
      </c>
      <c r="AG635" s="1">
        <f>(Table2[[#This Row],[Close Price]]/Table2[[#This Row],[Current Month Low]])-1</f>
        <v>2.3015500234851993E-2</v>
      </c>
      <c r="AH635" s="1">
        <f>(Table2[[#This Row],[Current Month High]]/Table2[[#This Row],[Close Price]])-1</f>
        <v>9.1745375836284948E-2</v>
      </c>
      <c r="AI635">
        <v>12.257313393677</v>
      </c>
      <c r="AJ635">
        <v>14.197970113478799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0.04</v>
      </c>
      <c r="AM635" t="s">
        <v>3192</v>
      </c>
      <c r="AN635">
        <v>-3.18</v>
      </c>
      <c r="AO635" t="s">
        <v>3191</v>
      </c>
      <c r="AP635">
        <v>-6.7387238010991002E-2</v>
      </c>
      <c r="AQ635">
        <f>(Table2[[#This Row],[Sharpe Ratio]]-AVERAGE(Table2[Sharpe Ratio]))/_xlfn.STDEV.P(Table2[Sharpe Ratio])</f>
        <v>-1.5416545478927237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636</v>
      </c>
      <c r="AT635">
        <f>_xlfn.RANK.AVG(Table2[[#This Row],[6M Return vs Nifty Z-Score]],Table2[6M Return vs Nifty Z-Score])</f>
        <v>443</v>
      </c>
      <c r="AU635">
        <f>_xlfn.RANK.AVG(Table2[[#This Row],[Sharpe Ratio Z-Score]],Table2[Sharpe Ratio Z-Score])</f>
        <v>688</v>
      </c>
      <c r="AV635">
        <f>(Table2[[#This Row],[Rank 1Y]]+Table2[[#This Row],[Rank 6M]]+Table2[[#This Row],[Rank Sharpe]])/3</f>
        <v>589</v>
      </c>
    </row>
    <row r="636" spans="1:48" x14ac:dyDescent="0.3">
      <c r="A636" t="s">
        <v>494</v>
      </c>
      <c r="B636" t="s">
        <v>495</v>
      </c>
      <c r="C636" t="s">
        <v>3145</v>
      </c>
      <c r="D636" t="s">
        <v>21</v>
      </c>
      <c r="E636">
        <v>42706.754495749999</v>
      </c>
      <c r="F636">
        <v>1052.75</v>
      </c>
      <c r="G636">
        <v>-46.626238893759798</v>
      </c>
      <c r="H636">
        <f>(Table2[[#This Row],[1Y Return vs Nifty]]-AVERAGE(Table2[1Y Return vs Nifty]))/_xlfn.STDEV.P(Table2[1Y Return vs Nifty])</f>
        <v>-1.2345025267106429</v>
      </c>
      <c r="I636">
        <v>-1.95377421987655</v>
      </c>
      <c r="J636">
        <f>(Table2[[#This Row],[1M Return vs Nifty]]-AVERAGE(Table2[1M Return vs Nifty]))/_xlfn.STDEV.P(Table2[1M Return vs Nifty])</f>
        <v>-0.38845172122813271</v>
      </c>
      <c r="K636">
        <v>-11.7938718521117</v>
      </c>
      <c r="L636">
        <f>(Table2[[#This Row],[6M Return vs Nifty]]-AVERAGE(Table2[6M Return vs Nifty]))/_xlfn.STDEV.P(Table2[6M Return vs Nifty])</f>
        <v>-0.58787585304345258</v>
      </c>
      <c r="M636">
        <v>1.56935349442559</v>
      </c>
      <c r="N636">
        <f>(Table2[[#This Row],[1W Return vs Nifty]]-AVERAGE(Table2[1W Return vs Nifty]))/_xlfn.STDEV.P(Table2[1W Return vs Nifty])</f>
        <v>0.25079959764923054</v>
      </c>
      <c r="O636">
        <v>1064.57</v>
      </c>
      <c r="P636">
        <v>1059.31505319946</v>
      </c>
      <c r="Q636">
        <v>1079.3816759225399</v>
      </c>
      <c r="R636">
        <v>43.5540505820587</v>
      </c>
      <c r="S636" s="1">
        <f>(Table2[[#This Row],[Close Price]]-Table2[[#This Row],[20D EMA]])/Table2[[#This Row],[20D EMA]]</f>
        <v>-1.1103074480776217E-2</v>
      </c>
      <c r="T636" s="1">
        <f>(Table2[[#This Row],[Close Price]]-Table2[[#This Row],[50D EMA]])/Table2[[#This Row],[50D EMA]]</f>
        <v>-6.1974510601274443E-3</v>
      </c>
      <c r="U636" s="1">
        <f>(Table2[[#This Row],[Close Price]]-Table2[[#This Row],[200D EMA]])/Table2[[#This Row],[200D EMA]]</f>
        <v>-2.467308507880495E-2</v>
      </c>
      <c r="V636">
        <v>0.45276589210692197</v>
      </c>
      <c r="W636">
        <v>1050</v>
      </c>
      <c r="X636">
        <v>1074.95</v>
      </c>
      <c r="Y636">
        <v>1050</v>
      </c>
      <c r="Z636">
        <v>1074.95</v>
      </c>
      <c r="AA636">
        <v>1016.5</v>
      </c>
      <c r="AB636">
        <v>1112</v>
      </c>
      <c r="AC636" s="1">
        <f>(Table2[[#This Row],[Close Price]]/Table2[[#This Row],[Day Low]])-1</f>
        <v>2.6190476190475209E-3</v>
      </c>
      <c r="AD636" s="1">
        <f>(Table2[[#This Row],[Day High]]/Table2[[#This Row],[Close Price]])-1</f>
        <v>2.1087627641890316E-2</v>
      </c>
      <c r="AE636" s="1">
        <f>(Table2[[#This Row],[Close Price]]/Table2[[#This Row],[Current Week Low]])-1</f>
        <v>2.6190476190475209E-3</v>
      </c>
      <c r="AF636" s="1">
        <f>(Table2[[#This Row],[Current Week High]]/Table2[[#This Row],[Close Price]])-1</f>
        <v>2.1087627641890316E-2</v>
      </c>
      <c r="AG636" s="1">
        <f>(Table2[[#This Row],[Close Price]]/Table2[[#This Row],[Current Month Low]])-1</f>
        <v>3.5661583866207547E-2</v>
      </c>
      <c r="AH636" s="1">
        <f>(Table2[[#This Row],[Current Month High]]/Table2[[#This Row],[Close Price]])-1</f>
        <v>5.6281168368558454E-2</v>
      </c>
      <c r="AI636">
        <v>32.985039183091899</v>
      </c>
      <c r="AJ636">
        <v>8.5197402329656597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0.04</v>
      </c>
      <c r="AM636" t="s">
        <v>3192</v>
      </c>
      <c r="AN636">
        <v>-0.99</v>
      </c>
      <c r="AO636" t="s">
        <v>3191</v>
      </c>
      <c r="AQ636">
        <f>(Table2[[#This Row],[Sharpe Ratio]]-AVERAGE(Table2[Sharpe Ratio]))/_xlfn.STDEV.P(Table2[Sharpe Ratio])</f>
        <v>-0.75587800979545683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706</v>
      </c>
      <c r="AT636">
        <f>_xlfn.RANK.AVG(Table2[[#This Row],[6M Return vs Nifty Z-Score]],Table2[6M Return vs Nifty Z-Score])</f>
        <v>520</v>
      </c>
      <c r="AU636">
        <f>_xlfn.RANK.AVG(Table2[[#This Row],[Sharpe Ratio Z-Score]],Table2[Sharpe Ratio Z-Score])</f>
        <v>544.5</v>
      </c>
      <c r="AV636">
        <f>(Table2[[#This Row],[Rank 1Y]]+Table2[[#This Row],[Rank 6M]]+Table2[[#This Row],[Rank Sharpe]])/3</f>
        <v>590.16666666666663</v>
      </c>
    </row>
    <row r="637" spans="1:48" x14ac:dyDescent="0.3">
      <c r="A637" t="s">
        <v>2013</v>
      </c>
      <c r="B637" t="s">
        <v>2014</v>
      </c>
      <c r="C637" t="s">
        <v>3152</v>
      </c>
      <c r="D637" t="s">
        <v>188</v>
      </c>
      <c r="E637">
        <v>3336.1605201749999</v>
      </c>
      <c r="F637">
        <v>212.59</v>
      </c>
      <c r="G637">
        <v>-48.039008622866</v>
      </c>
      <c r="H637">
        <f>(Table2[[#This Row],[1Y Return vs Nifty]]-AVERAGE(Table2[1Y Return vs Nifty]))/_xlfn.STDEV.P(Table2[1Y Return vs Nifty])</f>
        <v>-1.2578356548385834</v>
      </c>
      <c r="I637">
        <v>3.8967853913754902</v>
      </c>
      <c r="J637">
        <f>(Table2[[#This Row],[1M Return vs Nifty]]-AVERAGE(Table2[1M Return vs Nifty]))/_xlfn.STDEV.P(Table2[1M Return vs Nifty])</f>
        <v>0.2783442654253373</v>
      </c>
      <c r="K637">
        <v>-15.524716555385799</v>
      </c>
      <c r="L637">
        <f>(Table2[[#This Row],[6M Return vs Nifty]]-AVERAGE(Table2[6M Return vs Nifty]))/_xlfn.STDEV.P(Table2[6M Return vs Nifty])</f>
        <v>-0.71105169752572017</v>
      </c>
      <c r="M637">
        <v>0.79352471294835303</v>
      </c>
      <c r="N637">
        <f>(Table2[[#This Row],[1W Return vs Nifty]]-AVERAGE(Table2[1W Return vs Nifty]))/_xlfn.STDEV.P(Table2[1W Return vs Nifty])</f>
        <v>0.1022006693684467</v>
      </c>
      <c r="O637">
        <v>213.96</v>
      </c>
      <c r="P637">
        <v>217.43025831050801</v>
      </c>
      <c r="Q637">
        <v>226.637446601226</v>
      </c>
      <c r="R637">
        <v>47.426752177818301</v>
      </c>
      <c r="S637" s="1">
        <f>(Table2[[#This Row],[Close Price]]-Table2[[#This Row],[20D EMA]])/Table2[[#This Row],[20D EMA]]</f>
        <v>-6.4030659936436928E-3</v>
      </c>
      <c r="T637" s="1">
        <f>(Table2[[#This Row],[Close Price]]-Table2[[#This Row],[50D EMA]])/Table2[[#This Row],[50D EMA]]</f>
        <v>-2.2261199283476564E-2</v>
      </c>
      <c r="U637" s="1">
        <f>(Table2[[#This Row],[Close Price]]-Table2[[#This Row],[200D EMA]])/Table2[[#This Row],[200D EMA]]</f>
        <v>-6.1982019352445392E-2</v>
      </c>
      <c r="V637">
        <v>0.55851545717050399</v>
      </c>
      <c r="W637">
        <v>209.66</v>
      </c>
      <c r="X637">
        <v>214.2</v>
      </c>
      <c r="Y637">
        <v>209.66</v>
      </c>
      <c r="Z637">
        <v>214.2</v>
      </c>
      <c r="AA637">
        <v>202.75</v>
      </c>
      <c r="AB637">
        <v>217.99</v>
      </c>
      <c r="AC637" s="1">
        <f>(Table2[[#This Row],[Close Price]]/Table2[[#This Row],[Day Low]])-1</f>
        <v>1.3975007154440666E-2</v>
      </c>
      <c r="AD637" s="1">
        <f>(Table2[[#This Row],[Day High]]/Table2[[#This Row],[Close Price]])-1</f>
        <v>7.5732630885740893E-3</v>
      </c>
      <c r="AE637" s="1">
        <f>(Table2[[#This Row],[Close Price]]/Table2[[#This Row],[Current Week Low]])-1</f>
        <v>1.3975007154440666E-2</v>
      </c>
      <c r="AF637" s="1">
        <f>(Table2[[#This Row],[Current Week High]]/Table2[[#This Row],[Close Price]])-1</f>
        <v>7.5732630885740893E-3</v>
      </c>
      <c r="AG637" s="1">
        <f>(Table2[[#This Row],[Close Price]]/Table2[[#This Row],[Current Month Low]])-1</f>
        <v>4.8532675709001216E-2</v>
      </c>
      <c r="AH637" s="1">
        <f>(Table2[[#This Row],[Current Month High]]/Table2[[#This Row],[Close Price]])-1</f>
        <v>2.5401006632485013E-2</v>
      </c>
      <c r="AI637">
        <v>40.128886589209202</v>
      </c>
      <c r="AJ637">
        <v>11.566517974284899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-0.05</v>
      </c>
      <c r="AM637" t="s">
        <v>3191</v>
      </c>
      <c r="AN637">
        <v>-0.35</v>
      </c>
      <c r="AO637" t="s">
        <v>3191</v>
      </c>
      <c r="AP637">
        <v>6.9868762408020002E-3</v>
      </c>
      <c r="AQ637">
        <f>(Table2[[#This Row],[Sharpe Ratio]]-AVERAGE(Table2[Sharpe Ratio]))/_xlfn.STDEV.P(Table2[Sharpe Ratio])</f>
        <v>-0.67440674629425812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711</v>
      </c>
      <c r="AT637">
        <f>_xlfn.RANK.AVG(Table2[[#This Row],[6M Return vs Nifty Z-Score]],Table2[6M Return vs Nifty Z-Score])</f>
        <v>557</v>
      </c>
      <c r="AU637">
        <f>_xlfn.RANK.AVG(Table2[[#This Row],[Sharpe Ratio Z-Score]],Table2[Sharpe Ratio Z-Score])</f>
        <v>503</v>
      </c>
      <c r="AV637">
        <f>(Table2[[#This Row],[Rank 1Y]]+Table2[[#This Row],[Rank 6M]]+Table2[[#This Row],[Rank Sharpe]])/3</f>
        <v>590.33333333333337</v>
      </c>
    </row>
    <row r="638" spans="1:48" x14ac:dyDescent="0.3">
      <c r="A638" t="s">
        <v>1444</v>
      </c>
      <c r="B638" t="s">
        <v>1445</v>
      </c>
      <c r="C638" t="s">
        <v>3160</v>
      </c>
      <c r="D638" t="s">
        <v>429</v>
      </c>
      <c r="E638">
        <v>7399.4699002649904</v>
      </c>
      <c r="F638">
        <v>267.55</v>
      </c>
      <c r="G638">
        <v>-25.1910899594852</v>
      </c>
      <c r="H638">
        <f>(Table2[[#This Row],[1Y Return vs Nifty]]-AVERAGE(Table2[1Y Return vs Nifty]))/_xlfn.STDEV.P(Table2[1Y Return vs Nifty])</f>
        <v>-0.88048228815319529</v>
      </c>
      <c r="I638">
        <v>-0.37758269390270699</v>
      </c>
      <c r="J638">
        <f>(Table2[[#This Row],[1M Return vs Nifty]]-AVERAGE(Table2[1M Return vs Nifty]))/_xlfn.STDEV.P(Table2[1M Return vs Nifty])</f>
        <v>-0.20881109647571694</v>
      </c>
      <c r="K638">
        <v>-4.31429726173155</v>
      </c>
      <c r="L638">
        <f>(Table2[[#This Row],[6M Return vs Nifty]]-AVERAGE(Table2[6M Return vs Nifty]))/_xlfn.STDEV.P(Table2[6M Return vs Nifty])</f>
        <v>-0.34093367511530898</v>
      </c>
      <c r="M638">
        <v>1.5788913998803999</v>
      </c>
      <c r="N638">
        <f>(Table2[[#This Row],[1W Return vs Nifty]]-AVERAGE(Table2[1W Return vs Nifty]))/_xlfn.STDEV.P(Table2[1W Return vs Nifty])</f>
        <v>0.25262644728727762</v>
      </c>
      <c r="O638">
        <v>282.32</v>
      </c>
      <c r="P638">
        <v>282.601041440046</v>
      </c>
      <c r="Q638">
        <v>271.02930236236301</v>
      </c>
      <c r="R638">
        <v>34.116068403951701</v>
      </c>
      <c r="S638" s="1">
        <f>(Table2[[#This Row],[Close Price]]-Table2[[#This Row],[20D EMA]])/Table2[[#This Row],[20D EMA]]</f>
        <v>-5.2316520260697018E-2</v>
      </c>
      <c r="T638" s="1">
        <f>(Table2[[#This Row],[Close Price]]-Table2[[#This Row],[50D EMA]])/Table2[[#This Row],[50D EMA]]</f>
        <v>-5.3258973722639588E-2</v>
      </c>
      <c r="U638" s="1">
        <f>(Table2[[#This Row],[Close Price]]-Table2[[#This Row],[200D EMA]])/Table2[[#This Row],[200D EMA]]</f>
        <v>-1.2837366041370738E-2</v>
      </c>
      <c r="V638">
        <v>0.39125591724701703</v>
      </c>
      <c r="W638">
        <v>266.2</v>
      </c>
      <c r="X638">
        <v>281.75</v>
      </c>
      <c r="Y638">
        <v>266.2</v>
      </c>
      <c r="Z638">
        <v>281.75</v>
      </c>
      <c r="AA638">
        <v>261.39999999999998</v>
      </c>
      <c r="AB638">
        <v>293.95</v>
      </c>
      <c r="AC638" s="1">
        <f>(Table2[[#This Row],[Close Price]]/Table2[[#This Row],[Day Low]])-1</f>
        <v>5.0713749060857793E-3</v>
      </c>
      <c r="AD638" s="1">
        <f>(Table2[[#This Row],[Day High]]/Table2[[#This Row],[Close Price]])-1</f>
        <v>5.3074191739861609E-2</v>
      </c>
      <c r="AE638" s="1">
        <f>(Table2[[#This Row],[Close Price]]/Table2[[#This Row],[Current Week Low]])-1</f>
        <v>5.0713749060857793E-3</v>
      </c>
      <c r="AF638" s="1">
        <f>(Table2[[#This Row],[Current Week High]]/Table2[[#This Row],[Close Price]])-1</f>
        <v>5.3074191739861609E-2</v>
      </c>
      <c r="AG638" s="1">
        <f>(Table2[[#This Row],[Close Price]]/Table2[[#This Row],[Current Month Low]])-1</f>
        <v>2.3527161438408717E-2</v>
      </c>
      <c r="AH638" s="1">
        <f>(Table2[[#This Row],[Current Month High]]/Table2[[#This Row],[Close Price]])-1</f>
        <v>9.8673145206503277E-2</v>
      </c>
      <c r="AI638">
        <v>21.6595028966548</v>
      </c>
      <c r="AJ638">
        <v>21.613636363636299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0.12</v>
      </c>
      <c r="AM638" t="s">
        <v>3192</v>
      </c>
      <c r="AN638">
        <v>-6.68</v>
      </c>
      <c r="AO638" t="s">
        <v>3191</v>
      </c>
      <c r="AP638">
        <v>-9.5596674653500996E-2</v>
      </c>
      <c r="AQ638">
        <f>(Table2[[#This Row],[Sharpe Ratio]]-AVERAGE(Table2[Sharpe Ratio]))/_xlfn.STDEV.P(Table2[Sharpe Ratio])</f>
        <v>-1.8705938859764468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621</v>
      </c>
      <c r="AT638">
        <f>_xlfn.RANK.AVG(Table2[[#This Row],[6M Return vs Nifty Z-Score]],Table2[6M Return vs Nifty Z-Score])</f>
        <v>438</v>
      </c>
      <c r="AU638">
        <f>_xlfn.RANK.AVG(Table2[[#This Row],[Sharpe Ratio Z-Score]],Table2[Sharpe Ratio Z-Score])</f>
        <v>713</v>
      </c>
      <c r="AV638">
        <f>(Table2[[#This Row],[Rank 1Y]]+Table2[[#This Row],[Rank 6M]]+Table2[[#This Row],[Rank Sharpe]])/3</f>
        <v>590.66666666666663</v>
      </c>
    </row>
    <row r="639" spans="1:48" x14ac:dyDescent="0.3">
      <c r="A639" t="s">
        <v>1755</v>
      </c>
      <c r="B639" t="s">
        <v>1756</v>
      </c>
      <c r="C639" t="s">
        <v>3152</v>
      </c>
      <c r="D639" t="s">
        <v>188</v>
      </c>
      <c r="E639">
        <v>4552.1037628499998</v>
      </c>
      <c r="F639">
        <v>114.1</v>
      </c>
      <c r="G639">
        <v>-24.012425537372199</v>
      </c>
      <c r="H639">
        <f>(Table2[[#This Row],[1Y Return vs Nifty]]-AVERAGE(Table2[1Y Return vs Nifty]))/_xlfn.STDEV.P(Table2[1Y Return vs Nifty])</f>
        <v>-0.86101561399221427</v>
      </c>
      <c r="I639">
        <v>0.164510245076464</v>
      </c>
      <c r="J639">
        <f>(Table2[[#This Row],[1M Return vs Nifty]]-AVERAGE(Table2[1M Return vs Nifty]))/_xlfn.STDEV.P(Table2[1M Return vs Nifty])</f>
        <v>-0.14702805004554123</v>
      </c>
      <c r="K639">
        <v>-23.7856021009495</v>
      </c>
      <c r="L639">
        <f>(Table2[[#This Row],[6M Return vs Nifty]]-AVERAGE(Table2[6M Return vs Nifty]))/_xlfn.STDEV.P(Table2[6M Return vs Nifty])</f>
        <v>-0.9837892768608224</v>
      </c>
      <c r="M639">
        <v>2.2273623786582499</v>
      </c>
      <c r="N639">
        <f>(Table2[[#This Row],[1W Return vs Nifty]]-AVERAGE(Table2[1W Return vs Nifty]))/_xlfn.STDEV.P(Table2[1W Return vs Nifty])</f>
        <v>0.37683180646987802</v>
      </c>
      <c r="O639">
        <v>118.55</v>
      </c>
      <c r="P639">
        <v>121.89281487960901</v>
      </c>
      <c r="Q639">
        <v>123.068260573817</v>
      </c>
      <c r="R639">
        <v>41.218936092237399</v>
      </c>
      <c r="S639" s="1">
        <f>(Table2[[#This Row],[Close Price]]-Table2[[#This Row],[20D EMA]])/Table2[[#This Row],[20D EMA]]</f>
        <v>-3.7536904259806013E-2</v>
      </c>
      <c r="T639" s="1">
        <f>(Table2[[#This Row],[Close Price]]-Table2[[#This Row],[50D EMA]])/Table2[[#This Row],[50D EMA]]</f>
        <v>-6.3931700053902377E-2</v>
      </c>
      <c r="U639" s="1">
        <f>(Table2[[#This Row],[Close Price]]-Table2[[#This Row],[200D EMA]])/Table2[[#This Row],[200D EMA]]</f>
        <v>-7.2872246117737197E-2</v>
      </c>
      <c r="V639">
        <v>0.93890730001511602</v>
      </c>
      <c r="W639">
        <v>113.25</v>
      </c>
      <c r="X639">
        <v>119.1</v>
      </c>
      <c r="Y639">
        <v>113.25</v>
      </c>
      <c r="Z639">
        <v>119.1</v>
      </c>
      <c r="AA639">
        <v>108.66</v>
      </c>
      <c r="AB639">
        <v>123.5</v>
      </c>
      <c r="AC639" s="1">
        <f>(Table2[[#This Row],[Close Price]]/Table2[[#This Row],[Day Low]])-1</f>
        <v>7.5055187637969034E-3</v>
      </c>
      <c r="AD639" s="1">
        <f>(Table2[[#This Row],[Day High]]/Table2[[#This Row],[Close Price]])-1</f>
        <v>4.382120946538115E-2</v>
      </c>
      <c r="AE639" s="1">
        <f>(Table2[[#This Row],[Close Price]]/Table2[[#This Row],[Current Week Low]])-1</f>
        <v>7.5055187637969034E-3</v>
      </c>
      <c r="AF639" s="1">
        <f>(Table2[[#This Row],[Current Week High]]/Table2[[#This Row],[Close Price]])-1</f>
        <v>4.382120946538115E-2</v>
      </c>
      <c r="AG639" s="1">
        <f>(Table2[[#This Row],[Close Price]]/Table2[[#This Row],[Current Month Low]])-1</f>
        <v>5.0064421130130654E-2</v>
      </c>
      <c r="AH639" s="1">
        <f>(Table2[[#This Row],[Current Month High]]/Table2[[#This Row],[Close Price]])-1</f>
        <v>8.238387379491674E-2</v>
      </c>
      <c r="AI639">
        <v>31.1656441717791</v>
      </c>
      <c r="AJ639">
        <v>11.480214948705401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-0.16</v>
      </c>
      <c r="AM639" t="s">
        <v>3191</v>
      </c>
      <c r="AN639">
        <v>-3.49</v>
      </c>
      <c r="AO639" t="s">
        <v>3191</v>
      </c>
      <c r="AP639">
        <v>7.5283085620599999E-4</v>
      </c>
      <c r="AQ639">
        <f>(Table2[[#This Row],[Sharpe Ratio]]-AVERAGE(Table2[Sharpe Ratio]))/_xlfn.STDEV.P(Table2[Sharpe Ratio])</f>
        <v>-0.74709954014121938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613</v>
      </c>
      <c r="AT639">
        <f>_xlfn.RANK.AVG(Table2[[#This Row],[6M Return vs Nifty Z-Score]],Table2[6M Return vs Nifty Z-Score])</f>
        <v>643</v>
      </c>
      <c r="AU639">
        <f>_xlfn.RANK.AVG(Table2[[#This Row],[Sharpe Ratio Z-Score]],Table2[Sharpe Ratio Z-Score])</f>
        <v>518</v>
      </c>
      <c r="AV639">
        <f>(Table2[[#This Row],[Rank 1Y]]+Table2[[#This Row],[Rank 6M]]+Table2[[#This Row],[Rank Sharpe]])/3</f>
        <v>591.33333333333337</v>
      </c>
    </row>
    <row r="640" spans="1:48" x14ac:dyDescent="0.3">
      <c r="A640" t="s">
        <v>1762</v>
      </c>
      <c r="B640" t="s">
        <v>1763</v>
      </c>
      <c r="C640" t="s">
        <v>3150</v>
      </c>
      <c r="D640" t="s">
        <v>51</v>
      </c>
      <c r="E640">
        <v>4517.8649999999998</v>
      </c>
      <c r="F640">
        <v>495</v>
      </c>
      <c r="G640">
        <v>-24.5852906068816</v>
      </c>
      <c r="H640">
        <f>(Table2[[#This Row],[1Y Return vs Nifty]]-AVERAGE(Table2[1Y Return vs Nifty]))/_xlfn.STDEV.P(Table2[1Y Return vs Nifty])</f>
        <v>-0.87047698182272482</v>
      </c>
      <c r="I640">
        <v>1.28003852488682E-2</v>
      </c>
      <c r="J640">
        <f>(Table2[[#This Row],[1M Return vs Nifty]]-AVERAGE(Table2[1M Return vs Nifty]))/_xlfn.STDEV.P(Table2[1M Return vs Nifty])</f>
        <v>-0.16431862263867353</v>
      </c>
      <c r="K640">
        <v>-11.5592620485225</v>
      </c>
      <c r="L640">
        <f>(Table2[[#This Row],[6M Return vs Nifty]]-AVERAGE(Table2[6M Return vs Nifty]))/_xlfn.STDEV.P(Table2[6M Return vs Nifty])</f>
        <v>-0.58013008419503109</v>
      </c>
      <c r="M640">
        <v>-0.78251442957182504</v>
      </c>
      <c r="N640">
        <f>(Table2[[#This Row],[1W Return vs Nifty]]-AVERAGE(Table2[1W Return vs Nifty]))/_xlfn.STDEV.P(Table2[1W Return vs Nifty])</f>
        <v>-0.19966713071642989</v>
      </c>
      <c r="O640">
        <v>512.13</v>
      </c>
      <c r="P640">
        <v>521.60246833447195</v>
      </c>
      <c r="Q640">
        <v>513.434595794041</v>
      </c>
      <c r="R640">
        <v>19.562733821166301</v>
      </c>
      <c r="S640" s="1">
        <f>(Table2[[#This Row],[Close Price]]-Table2[[#This Row],[20D EMA]])/Table2[[#This Row],[20D EMA]]</f>
        <v>-3.3448538457032384E-2</v>
      </c>
      <c r="T640" s="1">
        <f>(Table2[[#This Row],[Close Price]]-Table2[[#This Row],[50D EMA]])/Table2[[#This Row],[50D EMA]]</f>
        <v>-5.1001423400882769E-2</v>
      </c>
      <c r="U640" s="1">
        <f>(Table2[[#This Row],[Close Price]]-Table2[[#This Row],[200D EMA]])/Table2[[#This Row],[200D EMA]]</f>
        <v>-3.5904467570073616E-2</v>
      </c>
      <c r="V640">
        <v>0.32371406588710699</v>
      </c>
      <c r="W640">
        <v>493.05</v>
      </c>
      <c r="X640">
        <v>501.85</v>
      </c>
      <c r="Y640">
        <v>493.05</v>
      </c>
      <c r="Z640">
        <v>501.85</v>
      </c>
      <c r="AA640">
        <v>493.05</v>
      </c>
      <c r="AB640">
        <v>529</v>
      </c>
      <c r="AC640" s="1">
        <f>(Table2[[#This Row],[Close Price]]/Table2[[#This Row],[Day Low]])-1</f>
        <v>3.9549741405535688E-3</v>
      </c>
      <c r="AD640" s="1">
        <f>(Table2[[#This Row],[Day High]]/Table2[[#This Row],[Close Price]])-1</f>
        <v>1.3838383838383983E-2</v>
      </c>
      <c r="AE640" s="1">
        <f>(Table2[[#This Row],[Close Price]]/Table2[[#This Row],[Current Week Low]])-1</f>
        <v>3.9549741405535688E-3</v>
      </c>
      <c r="AF640" s="1">
        <f>(Table2[[#This Row],[Current Week High]]/Table2[[#This Row],[Close Price]])-1</f>
        <v>1.3838383838383983E-2</v>
      </c>
      <c r="AG640" s="1">
        <f>(Table2[[#This Row],[Close Price]]/Table2[[#This Row],[Current Month Low]])-1</f>
        <v>3.9549741405535688E-3</v>
      </c>
      <c r="AH640" s="1">
        <f>(Table2[[#This Row],[Current Month High]]/Table2[[#This Row],[Close Price]])-1</f>
        <v>6.8686868686868685E-2</v>
      </c>
      <c r="AI640">
        <v>28.282828282828198</v>
      </c>
      <c r="AJ640">
        <v>14.8358659088272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3191</v>
      </c>
      <c r="AN640">
        <v>-3.73</v>
      </c>
      <c r="AO640" t="s">
        <v>3191</v>
      </c>
      <c r="AP640">
        <v>-4.0862959571308997E-2</v>
      </c>
      <c r="AQ640">
        <f>(Table2[[#This Row],[Sharpe Ratio]]-AVERAGE(Table2[Sharpe Ratio]))/_xlfn.STDEV.P(Table2[Sharpe Ratio])</f>
        <v>-1.232365188319003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616</v>
      </c>
      <c r="AT640">
        <f>_xlfn.RANK.AVG(Table2[[#This Row],[6M Return vs Nifty Z-Score]],Table2[6M Return vs Nifty Z-Score])</f>
        <v>515</v>
      </c>
      <c r="AU640">
        <f>_xlfn.RANK.AVG(Table2[[#This Row],[Sharpe Ratio Z-Score]],Table2[Sharpe Ratio Z-Score])</f>
        <v>651</v>
      </c>
      <c r="AV640">
        <f>(Table2[[#This Row],[Rank 1Y]]+Table2[[#This Row],[Rank 6M]]+Table2[[#This Row],[Rank Sharpe]])/3</f>
        <v>594</v>
      </c>
    </row>
    <row r="641" spans="1:48" x14ac:dyDescent="0.3">
      <c r="A641" t="s">
        <v>1006</v>
      </c>
      <c r="B641" t="s">
        <v>1007</v>
      </c>
      <c r="C641" t="s">
        <v>3153</v>
      </c>
      <c r="D641" t="s">
        <v>117</v>
      </c>
      <c r="E641">
        <v>14066.908079999999</v>
      </c>
      <c r="F641">
        <v>48</v>
      </c>
      <c r="G641">
        <v>-10.158802777309599</v>
      </c>
      <c r="H641">
        <f>(Table2[[#This Row],[1Y Return vs Nifty]]-AVERAGE(Table2[1Y Return vs Nifty]))/_xlfn.STDEV.P(Table2[1Y Return vs Nifty])</f>
        <v>-0.63221091338385715</v>
      </c>
      <c r="I641">
        <v>1.0808750850818101</v>
      </c>
      <c r="J641">
        <f>(Table2[[#This Row],[1M Return vs Nifty]]-AVERAGE(Table2[1M Return vs Nifty]))/_xlfn.STDEV.P(Table2[1M Return vs Nifty])</f>
        <v>-4.2588741974778445E-2</v>
      </c>
      <c r="K641">
        <v>-36.540491998696503</v>
      </c>
      <c r="L641">
        <f>(Table2[[#This Row],[6M Return vs Nifty]]-AVERAGE(Table2[6M Return vs Nifty]))/_xlfn.STDEV.P(Table2[6M Return vs Nifty])</f>
        <v>-1.4048988269459748</v>
      </c>
      <c r="M641">
        <v>-2.6445527543483598</v>
      </c>
      <c r="N641">
        <f>(Table2[[#This Row],[1W Return vs Nifty]]-AVERAGE(Table2[1W Return vs Nifty]))/_xlfn.STDEV.P(Table2[1W Return vs Nifty])</f>
        <v>-0.55631399157751726</v>
      </c>
      <c r="O641">
        <v>50.98</v>
      </c>
      <c r="P641">
        <v>52.743310848277503</v>
      </c>
      <c r="Q641">
        <v>54.656864015405098</v>
      </c>
      <c r="R641">
        <v>18.656471786870899</v>
      </c>
      <c r="S641" s="1">
        <f>(Table2[[#This Row],[Close Price]]-Table2[[#This Row],[20D EMA]])/Table2[[#This Row],[20D EMA]]</f>
        <v>-5.8454295802275347E-2</v>
      </c>
      <c r="T641" s="1">
        <f>(Table2[[#This Row],[Close Price]]-Table2[[#This Row],[50D EMA]])/Table2[[#This Row],[50D EMA]]</f>
        <v>-8.993198894779679E-2</v>
      </c>
      <c r="U641" s="1">
        <f>(Table2[[#This Row],[Close Price]]-Table2[[#This Row],[200D EMA]])/Table2[[#This Row],[200D EMA]]</f>
        <v>-0.12179374238391821</v>
      </c>
      <c r="V641">
        <v>0.64222425967501795</v>
      </c>
      <c r="W641">
        <v>47.55</v>
      </c>
      <c r="X641">
        <v>49.88</v>
      </c>
      <c r="Y641">
        <v>47.55</v>
      </c>
      <c r="Z641">
        <v>49.88</v>
      </c>
      <c r="AA641">
        <v>47.55</v>
      </c>
      <c r="AB641">
        <v>54.87</v>
      </c>
      <c r="AC641" s="1">
        <f>(Table2[[#This Row],[Close Price]]/Table2[[#This Row],[Day Low]])-1</f>
        <v>9.4637223974765039E-3</v>
      </c>
      <c r="AD641" s="1">
        <f>(Table2[[#This Row],[Day High]]/Table2[[#This Row],[Close Price]])-1</f>
        <v>3.9166666666666794E-2</v>
      </c>
      <c r="AE641" s="1">
        <f>(Table2[[#This Row],[Close Price]]/Table2[[#This Row],[Current Week Low]])-1</f>
        <v>9.4637223974765039E-3</v>
      </c>
      <c r="AF641" s="1">
        <f>(Table2[[#This Row],[Current Week High]]/Table2[[#This Row],[Close Price]])-1</f>
        <v>3.9166666666666794E-2</v>
      </c>
      <c r="AG641" s="1">
        <f>(Table2[[#This Row],[Close Price]]/Table2[[#This Row],[Current Month Low]])-1</f>
        <v>9.4637223974765039E-3</v>
      </c>
      <c r="AH641" s="1">
        <f>(Table2[[#This Row],[Current Month High]]/Table2[[#This Row],[Close Price]])-1</f>
        <v>0.14312499999999995</v>
      </c>
      <c r="AI641">
        <v>53.5416666666666</v>
      </c>
      <c r="AJ641">
        <v>22.605363984674302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-0.17</v>
      </c>
      <c r="AM641" t="s">
        <v>3191</v>
      </c>
      <c r="AN641">
        <v>-8.7100000000000009</v>
      </c>
      <c r="AO641" t="s">
        <v>3191</v>
      </c>
      <c r="AQ641">
        <f>(Table2[[#This Row],[Sharpe Ratio]]-AVERAGE(Table2[Sharpe Ratio]))/_xlfn.STDEV.P(Table2[Sharpe Ratio])</f>
        <v>-0.75587800979545683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532</v>
      </c>
      <c r="AT641">
        <f>_xlfn.RANK.AVG(Table2[[#This Row],[6M Return vs Nifty Z-Score]],Table2[6M Return vs Nifty Z-Score])</f>
        <v>708</v>
      </c>
      <c r="AU641">
        <f>_xlfn.RANK.AVG(Table2[[#This Row],[Sharpe Ratio Z-Score]],Table2[Sharpe Ratio Z-Score])</f>
        <v>544.5</v>
      </c>
      <c r="AV641">
        <f>(Table2[[#This Row],[Rank 1Y]]+Table2[[#This Row],[Rank 6M]]+Table2[[#This Row],[Rank Sharpe]])/3</f>
        <v>594.83333333333337</v>
      </c>
    </row>
    <row r="642" spans="1:48" x14ac:dyDescent="0.3">
      <c r="A642" t="s">
        <v>1583</v>
      </c>
      <c r="B642" t="s">
        <v>1584</v>
      </c>
      <c r="C642" t="s">
        <v>3148</v>
      </c>
      <c r="D642" t="s">
        <v>979</v>
      </c>
      <c r="E642">
        <v>6026.9324723999998</v>
      </c>
      <c r="F642">
        <v>131.4</v>
      </c>
      <c r="G642">
        <v>-43.9030101282722</v>
      </c>
      <c r="H642">
        <f>(Table2[[#This Row],[1Y Return vs Nifty]]-AVERAGE(Table2[1Y Return vs Nifty]))/_xlfn.STDEV.P(Table2[1Y Return vs Nifty])</f>
        <v>-1.1895260210581504</v>
      </c>
      <c r="I642">
        <v>11.215363768501801</v>
      </c>
      <c r="J642">
        <f>(Table2[[#This Row],[1M Return vs Nifty]]-AVERAGE(Table2[1M Return vs Nifty]))/_xlfn.STDEV.P(Table2[1M Return vs Nifty])</f>
        <v>1.1124522848515941</v>
      </c>
      <c r="K642">
        <v>-32.184884003416101</v>
      </c>
      <c r="L642">
        <f>(Table2[[#This Row],[6M Return vs Nifty]]-AVERAGE(Table2[6M Return vs Nifty]))/_xlfn.STDEV.P(Table2[6M Return vs Nifty])</f>
        <v>-1.261096086354399</v>
      </c>
      <c r="M642">
        <v>-1.6693099468692201</v>
      </c>
      <c r="N642">
        <f>(Table2[[#This Row],[1W Return vs Nifty]]-AVERAGE(Table2[1W Return vs Nifty]))/_xlfn.STDEV.P(Table2[1W Return vs Nifty])</f>
        <v>-0.36952015321410392</v>
      </c>
      <c r="O642">
        <v>134.74</v>
      </c>
      <c r="P642">
        <v>135.50127360690101</v>
      </c>
      <c r="Q642">
        <v>146.963281977241</v>
      </c>
      <c r="R642">
        <v>41.526477843222402</v>
      </c>
      <c r="S642" s="1">
        <f>(Table2[[#This Row],[Close Price]]-Table2[[#This Row],[20D EMA]])/Table2[[#This Row],[20D EMA]]</f>
        <v>-2.4788481519964399E-2</v>
      </c>
      <c r="T642" s="1">
        <f>(Table2[[#This Row],[Close Price]]-Table2[[#This Row],[50D EMA]])/Table2[[#This Row],[50D EMA]]</f>
        <v>-3.0267417403020833E-2</v>
      </c>
      <c r="U642" s="1">
        <f>(Table2[[#This Row],[Close Price]]-Table2[[#This Row],[200D EMA]])/Table2[[#This Row],[200D EMA]]</f>
        <v>-0.10589911825493356</v>
      </c>
      <c r="V642">
        <v>1.5821903547229601</v>
      </c>
      <c r="W642">
        <v>131</v>
      </c>
      <c r="X642">
        <v>138.11000000000001</v>
      </c>
      <c r="Y642">
        <v>131</v>
      </c>
      <c r="Z642">
        <v>138.11000000000001</v>
      </c>
      <c r="AA642">
        <v>120.03</v>
      </c>
      <c r="AB642">
        <v>146.94999999999999</v>
      </c>
      <c r="AC642" s="1">
        <f>(Table2[[#This Row],[Close Price]]/Table2[[#This Row],[Day Low]])-1</f>
        <v>3.0534351145039551E-3</v>
      </c>
      <c r="AD642" s="1">
        <f>(Table2[[#This Row],[Day High]]/Table2[[#This Row],[Close Price]])-1</f>
        <v>5.1065449010654573E-2</v>
      </c>
      <c r="AE642" s="1">
        <f>(Table2[[#This Row],[Close Price]]/Table2[[#This Row],[Current Week Low]])-1</f>
        <v>3.0534351145039551E-3</v>
      </c>
      <c r="AF642" s="1">
        <f>(Table2[[#This Row],[Current Week High]]/Table2[[#This Row],[Close Price]])-1</f>
        <v>5.1065449010654573E-2</v>
      </c>
      <c r="AG642" s="1">
        <f>(Table2[[#This Row],[Close Price]]/Table2[[#This Row],[Current Month Low]])-1</f>
        <v>9.4726318420395028E-2</v>
      </c>
      <c r="AH642" s="1">
        <f>(Table2[[#This Row],[Current Month High]]/Table2[[#This Row],[Close Price]])-1</f>
        <v>0.11834094368340931</v>
      </c>
      <c r="AI642">
        <v>60.273972602739697</v>
      </c>
      <c r="AJ642">
        <v>9.4726318420394993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-0.01</v>
      </c>
      <c r="AM642" t="s">
        <v>3191</v>
      </c>
      <c r="AN642">
        <v>2.66</v>
      </c>
      <c r="AO642" t="s">
        <v>3192</v>
      </c>
      <c r="AP642">
        <v>4.9235807226463001E-2</v>
      </c>
      <c r="AQ642">
        <f>(Table2[[#This Row],[Sharpe Ratio]]-AVERAGE(Table2[Sharpe Ratio]))/_xlfn.STDEV.P(Table2[Sharpe Ratio])</f>
        <v>-0.18175829076906877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699</v>
      </c>
      <c r="AT642">
        <f>_xlfn.RANK.AVG(Table2[[#This Row],[6M Return vs Nifty Z-Score]],Table2[6M Return vs Nifty Z-Score])</f>
        <v>699</v>
      </c>
      <c r="AU642">
        <f>_xlfn.RANK.AVG(Table2[[#This Row],[Sharpe Ratio Z-Score]],Table2[Sharpe Ratio Z-Score])</f>
        <v>387</v>
      </c>
      <c r="AV642">
        <f>(Table2[[#This Row],[Rank 1Y]]+Table2[[#This Row],[Rank 6M]]+Table2[[#This Row],[Rank Sharpe]])/3</f>
        <v>595</v>
      </c>
    </row>
    <row r="643" spans="1:48" x14ac:dyDescent="0.3">
      <c r="A643" t="s">
        <v>2349</v>
      </c>
      <c r="B643" t="s">
        <v>2350</v>
      </c>
      <c r="C643" t="s">
        <v>3163</v>
      </c>
      <c r="D643" t="s">
        <v>1990</v>
      </c>
      <c r="E643">
        <v>2249.381582252</v>
      </c>
      <c r="F643">
        <v>47.18</v>
      </c>
      <c r="G643">
        <v>-22.655107954889001</v>
      </c>
      <c r="H643">
        <f>(Table2[[#This Row],[1Y Return vs Nifty]]-AVERAGE(Table2[1Y Return vs Nifty]))/_xlfn.STDEV.P(Table2[1Y Return vs Nifty])</f>
        <v>-0.83859832658160183</v>
      </c>
      <c r="I643">
        <v>-7.4248736941294</v>
      </c>
      <c r="J643">
        <f>(Table2[[#This Row],[1M Return vs Nifty]]-AVERAGE(Table2[1M Return vs Nifty]))/_xlfn.STDEV.P(Table2[1M Return vs Nifty])</f>
        <v>-1.0120001361519835</v>
      </c>
      <c r="K643">
        <v>-18.096493509256401</v>
      </c>
      <c r="L643">
        <f>(Table2[[#This Row],[6M Return vs Nifty]]-AVERAGE(Table2[6M Return vs Nifty]))/_xlfn.STDEV.P(Table2[6M Return vs Nifty])</f>
        <v>-0.7959602968665197</v>
      </c>
      <c r="M643">
        <v>-5.8607803382274204</v>
      </c>
      <c r="N643">
        <f>(Table2[[#This Row],[1W Return vs Nifty]]-AVERAGE(Table2[1W Return vs Nifty]))/_xlfn.STDEV.P(Table2[1W Return vs Nifty])</f>
        <v>-1.1723364742205458</v>
      </c>
      <c r="O643">
        <v>51.05</v>
      </c>
      <c r="P643">
        <v>52.0110706128525</v>
      </c>
      <c r="Q643">
        <v>51.898683384672999</v>
      </c>
      <c r="R643">
        <v>20.679679085657</v>
      </c>
      <c r="S643" s="1">
        <f>(Table2[[#This Row],[Close Price]]-Table2[[#This Row],[20D EMA]])/Table2[[#This Row],[20D EMA]]</f>
        <v>-7.5808031341821694E-2</v>
      </c>
      <c r="T643" s="1">
        <f>(Table2[[#This Row],[Close Price]]-Table2[[#This Row],[50D EMA]])/Table2[[#This Row],[50D EMA]]</f>
        <v>-9.2885429119751478E-2</v>
      </c>
      <c r="U643" s="1">
        <f>(Table2[[#This Row],[Close Price]]-Table2[[#This Row],[200D EMA]])/Table2[[#This Row],[200D EMA]]</f>
        <v>-9.0921061517073992E-2</v>
      </c>
      <c r="V643">
        <v>0.62114973969269205</v>
      </c>
      <c r="W643">
        <v>47.05</v>
      </c>
      <c r="X643">
        <v>49.49</v>
      </c>
      <c r="Y643">
        <v>47.05</v>
      </c>
      <c r="Z643">
        <v>49.49</v>
      </c>
      <c r="AA643">
        <v>47.05</v>
      </c>
      <c r="AB643">
        <v>55.43</v>
      </c>
      <c r="AC643" s="1">
        <f>(Table2[[#This Row],[Close Price]]/Table2[[#This Row],[Day Low]])-1</f>
        <v>2.7630180658873016E-3</v>
      </c>
      <c r="AD643" s="1">
        <f>(Table2[[#This Row],[Day High]]/Table2[[#This Row],[Close Price]])-1</f>
        <v>4.8961424332344183E-2</v>
      </c>
      <c r="AE643" s="1">
        <f>(Table2[[#This Row],[Close Price]]/Table2[[#This Row],[Current Week Low]])-1</f>
        <v>2.7630180658873016E-3</v>
      </c>
      <c r="AF643" s="1">
        <f>(Table2[[#This Row],[Current Week High]]/Table2[[#This Row],[Close Price]])-1</f>
        <v>4.8961424332344183E-2</v>
      </c>
      <c r="AG643" s="1">
        <f>(Table2[[#This Row],[Close Price]]/Table2[[#This Row],[Current Month Low]])-1</f>
        <v>2.7630180658873016E-3</v>
      </c>
      <c r="AH643" s="1">
        <f>(Table2[[#This Row],[Current Month High]]/Table2[[#This Row],[Close Price]])-1</f>
        <v>0.17486222975837218</v>
      </c>
      <c r="AI643">
        <v>47.096227214921498</v>
      </c>
      <c r="AJ643">
        <v>11.1425206124852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-0.09</v>
      </c>
      <c r="AM643" t="s">
        <v>3191</v>
      </c>
      <c r="AN643">
        <v>-10.59</v>
      </c>
      <c r="AO643" t="s">
        <v>3191</v>
      </c>
      <c r="AP643">
        <v>-8.6223663060119998E-3</v>
      </c>
      <c r="AQ643">
        <f>(Table2[[#This Row],[Sharpe Ratio]]-AVERAGE(Table2[Sharpe Ratio]))/_xlfn.STDEV.P(Table2[Sharpe Ratio])</f>
        <v>-0.85642009085002635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604</v>
      </c>
      <c r="AT643">
        <f>_xlfn.RANK.AVG(Table2[[#This Row],[6M Return vs Nifty Z-Score]],Table2[6M Return vs Nifty Z-Score])</f>
        <v>592</v>
      </c>
      <c r="AU643">
        <f>_xlfn.RANK.AVG(Table2[[#This Row],[Sharpe Ratio Z-Score]],Table2[Sharpe Ratio Z-Score])</f>
        <v>590</v>
      </c>
      <c r="AV643">
        <f>(Table2[[#This Row],[Rank 1Y]]+Table2[[#This Row],[Rank 6M]]+Table2[[#This Row],[Rank Sharpe]])/3</f>
        <v>595.33333333333337</v>
      </c>
    </row>
    <row r="644" spans="1:48" x14ac:dyDescent="0.3">
      <c r="A644" t="s">
        <v>516</v>
      </c>
      <c r="B644" t="s">
        <v>517</v>
      </c>
      <c r="C644" t="s">
        <v>3160</v>
      </c>
      <c r="D644" t="s">
        <v>406</v>
      </c>
      <c r="E644">
        <v>40941.893778345002</v>
      </c>
      <c r="F644">
        <v>545.45000000000005</v>
      </c>
      <c r="G644">
        <v>-33.836068850021803</v>
      </c>
      <c r="H644">
        <f>(Table2[[#This Row],[1Y Return vs Nifty]]-AVERAGE(Table2[1Y Return vs Nifty]))/_xlfn.STDEV.P(Table2[1Y Return vs Nifty])</f>
        <v>-1.0232616781418584</v>
      </c>
      <c r="I644">
        <v>-2.0301047220391499</v>
      </c>
      <c r="J644">
        <f>(Table2[[#This Row],[1M Return vs Nifty]]-AVERAGE(Table2[1M Return vs Nifty]))/_xlfn.STDEV.P(Table2[1M Return vs Nifty])</f>
        <v>-0.39715120912043256</v>
      </c>
      <c r="K644">
        <v>-1.34446010771998</v>
      </c>
      <c r="L644">
        <f>(Table2[[#This Row],[6M Return vs Nifty]]-AVERAGE(Table2[6M Return vs Nifty]))/_xlfn.STDEV.P(Table2[6M Return vs Nifty])</f>
        <v>-0.24288290417350025</v>
      </c>
      <c r="M644">
        <v>-3.5588872926312001</v>
      </c>
      <c r="N644">
        <f>(Table2[[#This Row],[1W Return vs Nifty]]-AVERAGE(Table2[1W Return vs Nifty]))/_xlfn.STDEV.P(Table2[1W Return vs Nifty])</f>
        <v>-0.73144172043056421</v>
      </c>
      <c r="O644">
        <v>578.92999999999995</v>
      </c>
      <c r="P644">
        <v>580.75122187270995</v>
      </c>
      <c r="Q644">
        <v>563.84046251287202</v>
      </c>
      <c r="R644">
        <v>17.934191515065201</v>
      </c>
      <c r="S644" s="1">
        <f>(Table2[[#This Row],[Close Price]]-Table2[[#This Row],[20D EMA]])/Table2[[#This Row],[20D EMA]]</f>
        <v>-5.7830825833865764E-2</v>
      </c>
      <c r="T644" s="1">
        <f>(Table2[[#This Row],[Close Price]]-Table2[[#This Row],[50D EMA]])/Table2[[#This Row],[50D EMA]]</f>
        <v>-6.0785445717834896E-2</v>
      </c>
      <c r="U644" s="1">
        <f>(Table2[[#This Row],[Close Price]]-Table2[[#This Row],[200D EMA]])/Table2[[#This Row],[200D EMA]]</f>
        <v>-3.2616429177344003E-2</v>
      </c>
      <c r="V644">
        <v>0.7152386734442</v>
      </c>
      <c r="W644">
        <v>543.04999999999995</v>
      </c>
      <c r="X644">
        <v>563.35</v>
      </c>
      <c r="Y644">
        <v>543.04999999999995</v>
      </c>
      <c r="Z644">
        <v>563.35</v>
      </c>
      <c r="AA644">
        <v>542.6</v>
      </c>
      <c r="AB644">
        <v>625</v>
      </c>
      <c r="AC644" s="1">
        <f>(Table2[[#This Row],[Close Price]]/Table2[[#This Row],[Day Low]])-1</f>
        <v>4.4194825522514414E-3</v>
      </c>
      <c r="AD644" s="1">
        <f>(Table2[[#This Row],[Day High]]/Table2[[#This Row],[Close Price]])-1</f>
        <v>3.2816940141167761E-2</v>
      </c>
      <c r="AE644" s="1">
        <f>(Table2[[#This Row],[Close Price]]/Table2[[#This Row],[Current Week Low]])-1</f>
        <v>4.4194825522514414E-3</v>
      </c>
      <c r="AF644" s="1">
        <f>(Table2[[#This Row],[Current Week High]]/Table2[[#This Row],[Close Price]])-1</f>
        <v>3.2816940141167761E-2</v>
      </c>
      <c r="AG644" s="1">
        <f>(Table2[[#This Row],[Close Price]]/Table2[[#This Row],[Current Month Low]])-1</f>
        <v>5.2524880206414881E-3</v>
      </c>
      <c r="AH644" s="1">
        <f>(Table2[[#This Row],[Current Month High]]/Table2[[#This Row],[Close Price]])-1</f>
        <v>0.14584288202401674</v>
      </c>
      <c r="AI644">
        <v>14.5842882024016</v>
      </c>
      <c r="AJ644">
        <v>21.8066100937918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0.03</v>
      </c>
      <c r="AM644" t="s">
        <v>3192</v>
      </c>
      <c r="AN644">
        <v>-9.91</v>
      </c>
      <c r="AO644" t="s">
        <v>3191</v>
      </c>
      <c r="AP644">
        <v>-0.108617489268774</v>
      </c>
      <c r="AQ644">
        <f>(Table2[[#This Row],[Sharpe Ratio]]-AVERAGE(Table2[Sharpe Ratio]))/_xlfn.STDEV.P(Table2[Sharpe Ratio])</f>
        <v>-2.0224245728184678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661</v>
      </c>
      <c r="AT644">
        <f>_xlfn.RANK.AVG(Table2[[#This Row],[6M Return vs Nifty Z-Score]],Table2[6M Return vs Nifty Z-Score])</f>
        <v>405</v>
      </c>
      <c r="AU644">
        <f>_xlfn.RANK.AVG(Table2[[#This Row],[Sharpe Ratio Z-Score]],Table2[Sharpe Ratio Z-Score])</f>
        <v>723</v>
      </c>
      <c r="AV644">
        <f>(Table2[[#This Row],[Rank 1Y]]+Table2[[#This Row],[Rank 6M]]+Table2[[#This Row],[Rank Sharpe]])/3</f>
        <v>596.33333333333337</v>
      </c>
    </row>
    <row r="645" spans="1:48" x14ac:dyDescent="0.3">
      <c r="A645" t="s">
        <v>1439</v>
      </c>
      <c r="B645" t="s">
        <v>1440</v>
      </c>
      <c r="C645" t="s">
        <v>3146</v>
      </c>
      <c r="D645" t="s">
        <v>24</v>
      </c>
      <c r="E645">
        <v>7443.8094412239998</v>
      </c>
      <c r="F645">
        <v>38.479999999999997</v>
      </c>
      <c r="G645">
        <v>-55.4799171253457</v>
      </c>
      <c r="H645">
        <f>(Table2[[#This Row],[1Y Return vs Nifty]]-AVERAGE(Table2[1Y Return vs Nifty]))/_xlfn.STDEV.P(Table2[1Y Return vs Nifty])</f>
        <v>-1.3807287689106718</v>
      </c>
      <c r="I645">
        <v>-5.6093923394854697</v>
      </c>
      <c r="J645">
        <f>(Table2[[#This Row],[1M Return vs Nifty]]-AVERAGE(Table2[1M Return vs Nifty]))/_xlfn.STDEV.P(Table2[1M Return vs Nifty])</f>
        <v>-0.80508733437613511</v>
      </c>
      <c r="K645">
        <v>-39.358366193977503</v>
      </c>
      <c r="L645">
        <f>(Table2[[#This Row],[6M Return vs Nifty]]-AVERAGE(Table2[6M Return vs Nifty]))/_xlfn.STDEV.P(Table2[6M Return vs Nifty])</f>
        <v>-1.497932459073285</v>
      </c>
      <c r="M645">
        <v>-1.74621542528464</v>
      </c>
      <c r="N645">
        <f>(Table2[[#This Row],[1W Return vs Nifty]]-AVERAGE(Table2[1W Return vs Nifty]))/_xlfn.STDEV.P(Table2[1W Return vs Nifty])</f>
        <v>-0.3842502997932144</v>
      </c>
      <c r="O645">
        <v>40.340000000000003</v>
      </c>
      <c r="P645">
        <v>41.852091310220104</v>
      </c>
      <c r="Q645">
        <v>45.991344170815999</v>
      </c>
      <c r="R645">
        <v>22.204892972384101</v>
      </c>
      <c r="S645" s="1">
        <f>(Table2[[#This Row],[Close Price]]-Table2[[#This Row],[20D EMA]])/Table2[[#This Row],[20D EMA]]</f>
        <v>-4.6108081308874727E-2</v>
      </c>
      <c r="T645" s="1">
        <f>(Table2[[#This Row],[Close Price]]-Table2[[#This Row],[50D EMA]])/Table2[[#This Row],[50D EMA]]</f>
        <v>-8.057163225668143E-2</v>
      </c>
      <c r="U645" s="1">
        <f>(Table2[[#This Row],[Close Price]]-Table2[[#This Row],[200D EMA]])/Table2[[#This Row],[200D EMA]]</f>
        <v>-0.16332082278174329</v>
      </c>
      <c r="V645">
        <v>0.68251016847781798</v>
      </c>
      <c r="W645">
        <v>38.35</v>
      </c>
      <c r="X645">
        <v>39.44</v>
      </c>
      <c r="Y645">
        <v>38.35</v>
      </c>
      <c r="Z645">
        <v>39.44</v>
      </c>
      <c r="AA645">
        <v>38.35</v>
      </c>
      <c r="AB645">
        <v>41.65</v>
      </c>
      <c r="AC645" s="1">
        <f>(Table2[[#This Row],[Close Price]]/Table2[[#This Row],[Day Low]])-1</f>
        <v>3.3898305084745228E-3</v>
      </c>
      <c r="AD645" s="1">
        <f>(Table2[[#This Row],[Day High]]/Table2[[#This Row],[Close Price]])-1</f>
        <v>2.4948024948024949E-2</v>
      </c>
      <c r="AE645" s="1">
        <f>(Table2[[#This Row],[Close Price]]/Table2[[#This Row],[Current Week Low]])-1</f>
        <v>3.3898305084745228E-3</v>
      </c>
      <c r="AF645" s="1">
        <f>(Table2[[#This Row],[Current Week High]]/Table2[[#This Row],[Close Price]])-1</f>
        <v>2.4948024948024949E-2</v>
      </c>
      <c r="AG645" s="1">
        <f>(Table2[[#This Row],[Close Price]]/Table2[[#This Row],[Current Month Low]])-1</f>
        <v>3.3898305084745228E-3</v>
      </c>
      <c r="AH645" s="1">
        <f>(Table2[[#This Row],[Current Month High]]/Table2[[#This Row],[Close Price]])-1</f>
        <v>8.2380457380457406E-2</v>
      </c>
      <c r="AI645">
        <v>63.721413721413697</v>
      </c>
      <c r="AJ645">
        <v>0.33898305084745201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-0.15</v>
      </c>
      <c r="AM645" t="s">
        <v>3191</v>
      </c>
      <c r="AN645">
        <v>-3.9</v>
      </c>
      <c r="AO645" t="s">
        <v>3191</v>
      </c>
      <c r="AP645">
        <v>5.6681007947689002E-2</v>
      </c>
      <c r="AQ645">
        <f>(Table2[[#This Row],[Sharpe Ratio]]-AVERAGE(Table2[Sharpe Ratio]))/_xlfn.STDEV.P(Table2[Sharpe Ratio])</f>
        <v>-9.4942682638489942E-2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720</v>
      </c>
      <c r="AT645">
        <f>_xlfn.RANK.AVG(Table2[[#This Row],[6M Return vs Nifty Z-Score]],Table2[6M Return vs Nifty Z-Score])</f>
        <v>717</v>
      </c>
      <c r="AU645">
        <f>_xlfn.RANK.AVG(Table2[[#This Row],[Sharpe Ratio Z-Score]],Table2[Sharpe Ratio Z-Score])</f>
        <v>357</v>
      </c>
      <c r="AV645">
        <f>(Table2[[#This Row],[Rank 1Y]]+Table2[[#This Row],[Rank 6M]]+Table2[[#This Row],[Rank Sharpe]])/3</f>
        <v>598</v>
      </c>
    </row>
    <row r="646" spans="1:48" x14ac:dyDescent="0.3">
      <c r="A646" t="s">
        <v>331</v>
      </c>
      <c r="B646" t="s">
        <v>332</v>
      </c>
      <c r="C646" t="s">
        <v>3144</v>
      </c>
      <c r="D646" t="s">
        <v>181</v>
      </c>
      <c r="E646">
        <v>79208.322177659997</v>
      </c>
      <c r="F646">
        <v>720.2</v>
      </c>
      <c r="G646">
        <v>-1.1487584156574699</v>
      </c>
      <c r="H646">
        <f>(Table2[[#This Row],[1Y Return vs Nifty]]-AVERAGE(Table2[1Y Return vs Nifty]))/_xlfn.STDEV.P(Table2[1Y Return vs Nifty])</f>
        <v>-0.4834021477388975</v>
      </c>
      <c r="I646">
        <v>-8.6776904846652005</v>
      </c>
      <c r="J646">
        <f>(Table2[[#This Row],[1M Return vs Nifty]]-AVERAGE(Table2[1M Return vs Nifty]))/_xlfn.STDEV.P(Table2[1M Return vs Nifty])</f>
        <v>-1.1547853162798345</v>
      </c>
      <c r="K646">
        <v>-33.487526550029798</v>
      </c>
      <c r="L646">
        <f>(Table2[[#This Row],[6M Return vs Nifty]]-AVERAGE(Table2[6M Return vs Nifty]))/_xlfn.STDEV.P(Table2[6M Return vs Nifty])</f>
        <v>-1.3041035306462676</v>
      </c>
      <c r="M646">
        <v>-2.0852067889764401</v>
      </c>
      <c r="N646">
        <f>(Table2[[#This Row],[1W Return vs Nifty]]-AVERAGE(Table2[1W Return vs Nifty]))/_xlfn.STDEV.P(Table2[1W Return vs Nifty])</f>
        <v>-0.44917925646987628</v>
      </c>
      <c r="O646">
        <v>762.04</v>
      </c>
      <c r="P646">
        <v>800.80265948138299</v>
      </c>
      <c r="Q646">
        <v>890.67974551018995</v>
      </c>
      <c r="R646">
        <v>18.1578607848882</v>
      </c>
      <c r="S646" s="1">
        <f>(Table2[[#This Row],[Close Price]]-Table2[[#This Row],[20D EMA]])/Table2[[#This Row],[20D EMA]]</f>
        <v>-5.4905254317358564E-2</v>
      </c>
      <c r="T646" s="1">
        <f>(Table2[[#This Row],[Close Price]]-Table2[[#This Row],[50D EMA]])/Table2[[#This Row],[50D EMA]]</f>
        <v>-0.10065233741054626</v>
      </c>
      <c r="U646" s="1">
        <f>(Table2[[#This Row],[Close Price]]-Table2[[#This Row],[200D EMA]])/Table2[[#This Row],[200D EMA]]</f>
        <v>-0.19140408925829727</v>
      </c>
      <c r="V646">
        <v>0.21081003936263601</v>
      </c>
      <c r="W646">
        <v>715.25</v>
      </c>
      <c r="X646">
        <v>737.95</v>
      </c>
      <c r="Y646">
        <v>715.25</v>
      </c>
      <c r="Z646">
        <v>737.95</v>
      </c>
      <c r="AA646">
        <v>715.25</v>
      </c>
      <c r="AB646">
        <v>794.35</v>
      </c>
      <c r="AC646" s="1">
        <f>(Table2[[#This Row],[Close Price]]/Table2[[#This Row],[Day Low]])-1</f>
        <v>6.9206571128976879E-3</v>
      </c>
      <c r="AD646" s="1">
        <f>(Table2[[#This Row],[Day High]]/Table2[[#This Row],[Close Price]])-1</f>
        <v>2.4645931685642886E-2</v>
      </c>
      <c r="AE646" s="1">
        <f>(Table2[[#This Row],[Close Price]]/Table2[[#This Row],[Current Week Low]])-1</f>
        <v>6.9206571128976879E-3</v>
      </c>
      <c r="AF646" s="1">
        <f>(Table2[[#This Row],[Current Week High]]/Table2[[#This Row],[Close Price]])-1</f>
        <v>2.4645931685642886E-2</v>
      </c>
      <c r="AG646" s="1">
        <f>(Table2[[#This Row],[Close Price]]/Table2[[#This Row],[Current Month Low]])-1</f>
        <v>6.9206571128976879E-3</v>
      </c>
      <c r="AH646" s="1">
        <f>(Table2[[#This Row],[Current Month High]]/Table2[[#This Row],[Close Price]])-1</f>
        <v>0.10295751180227719</v>
      </c>
      <c r="AI646">
        <v>74.868092196611997</v>
      </c>
      <c r="AJ646">
        <v>37.969348659003799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-0.14000000000000001</v>
      </c>
      <c r="AM646" t="s">
        <v>3191</v>
      </c>
      <c r="AN646">
        <v>-6.74</v>
      </c>
      <c r="AO646" t="s">
        <v>3191</v>
      </c>
      <c r="AP646">
        <v>-2.1771578452169999E-2</v>
      </c>
      <c r="AQ646">
        <f>(Table2[[#This Row],[Sharpe Ratio]]-AVERAGE(Table2[Sharpe Ratio]))/_xlfn.STDEV.P(Table2[Sharpe Ratio])</f>
        <v>-1.0097479716756115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474</v>
      </c>
      <c r="AT646">
        <f>_xlfn.RANK.AVG(Table2[[#This Row],[6M Return vs Nifty Z-Score]],Table2[6M Return vs Nifty Z-Score])</f>
        <v>701</v>
      </c>
      <c r="AU646">
        <f>_xlfn.RANK.AVG(Table2[[#This Row],[Sharpe Ratio Z-Score]],Table2[Sharpe Ratio Z-Score])</f>
        <v>621</v>
      </c>
      <c r="AV646">
        <f>(Table2[[#This Row],[Rank 1Y]]+Table2[[#This Row],[Rank 6M]]+Table2[[#This Row],[Rank Sharpe]])/3</f>
        <v>598.66666666666663</v>
      </c>
    </row>
    <row r="647" spans="1:48" x14ac:dyDescent="0.3">
      <c r="A647" t="s">
        <v>425</v>
      </c>
      <c r="B647" t="s">
        <v>426</v>
      </c>
      <c r="C647" t="s">
        <v>3148</v>
      </c>
      <c r="D647" t="s">
        <v>195</v>
      </c>
      <c r="E647">
        <v>53261.251021440003</v>
      </c>
      <c r="F647">
        <v>16407.900000000001</v>
      </c>
      <c r="G647">
        <v>-29.7517966261005</v>
      </c>
      <c r="H647">
        <f>(Table2[[#This Row],[1Y Return vs Nifty]]-AVERAGE(Table2[1Y Return vs Nifty]))/_xlfn.STDEV.P(Table2[1Y Return vs Nifty])</f>
        <v>-0.95580634897761008</v>
      </c>
      <c r="I647">
        <v>0.790350973805098</v>
      </c>
      <c r="J647">
        <f>(Table2[[#This Row],[1M Return vs Nifty]]-AVERAGE(Table2[1M Return vs Nifty]))/_xlfn.STDEV.P(Table2[1M Return vs Nifty])</f>
        <v>-7.5700157684962258E-2</v>
      </c>
      <c r="K647">
        <v>-9.0512341522958693</v>
      </c>
      <c r="L647">
        <f>(Table2[[#This Row],[6M Return vs Nifty]]-AVERAGE(Table2[6M Return vs Nifty]))/_xlfn.STDEV.P(Table2[6M Return vs Nifty])</f>
        <v>-0.49732619427924568</v>
      </c>
      <c r="M647">
        <v>-2.3474979261261599</v>
      </c>
      <c r="N647">
        <f>(Table2[[#This Row],[1W Return vs Nifty]]-AVERAGE(Table2[1W Return vs Nifty]))/_xlfn.STDEV.P(Table2[1W Return vs Nifty])</f>
        <v>-0.4994173796338337</v>
      </c>
      <c r="O647">
        <v>16531.759999999998</v>
      </c>
      <c r="P647">
        <v>16596.1769681687</v>
      </c>
      <c r="Q647">
        <v>16493.966337952999</v>
      </c>
      <c r="R647">
        <v>46.204427163277998</v>
      </c>
      <c r="S647" s="1">
        <f>(Table2[[#This Row],[Close Price]]-Table2[[#This Row],[20D EMA]])/Table2[[#This Row],[20D EMA]]</f>
        <v>-7.4922452297878118E-3</v>
      </c>
      <c r="T647" s="1">
        <f>(Table2[[#This Row],[Close Price]]-Table2[[#This Row],[50D EMA]])/Table2[[#This Row],[50D EMA]]</f>
        <v>-1.1344598730768657E-2</v>
      </c>
      <c r="U647" s="1">
        <f>(Table2[[#This Row],[Close Price]]-Table2[[#This Row],[200D EMA]])/Table2[[#This Row],[200D EMA]]</f>
        <v>-5.2180498122490534E-3</v>
      </c>
      <c r="V647">
        <v>1.2955225233390699</v>
      </c>
      <c r="W647">
        <v>15982.65</v>
      </c>
      <c r="X647">
        <v>16549.95</v>
      </c>
      <c r="Y647">
        <v>15982.65</v>
      </c>
      <c r="Z647">
        <v>16549.95</v>
      </c>
      <c r="AA647">
        <v>15511.15</v>
      </c>
      <c r="AB647">
        <v>17011</v>
      </c>
      <c r="AC647" s="1">
        <f>(Table2[[#This Row],[Close Price]]/Table2[[#This Row],[Day Low]])-1</f>
        <v>2.6606976940620086E-2</v>
      </c>
      <c r="AD647" s="1">
        <f>(Table2[[#This Row],[Day High]]/Table2[[#This Row],[Close Price]])-1</f>
        <v>8.6574150256888416E-3</v>
      </c>
      <c r="AE647" s="1">
        <f>(Table2[[#This Row],[Close Price]]/Table2[[#This Row],[Current Week Low]])-1</f>
        <v>2.6606976940620086E-2</v>
      </c>
      <c r="AF647" s="1">
        <f>(Table2[[#This Row],[Current Week High]]/Table2[[#This Row],[Close Price]])-1</f>
        <v>8.6574150256888416E-3</v>
      </c>
      <c r="AG647" s="1">
        <f>(Table2[[#This Row],[Close Price]]/Table2[[#This Row],[Current Month Low]])-1</f>
        <v>5.7813250468211619E-2</v>
      </c>
      <c r="AH647" s="1">
        <f>(Table2[[#This Row],[Current Month High]]/Table2[[#This Row],[Close Price]])-1</f>
        <v>3.6756684280133234E-2</v>
      </c>
      <c r="AI647">
        <v>17.321534139042701</v>
      </c>
      <c r="AJ647">
        <v>6.9238990185984202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0.01</v>
      </c>
      <c r="AM647" t="s">
        <v>3192</v>
      </c>
      <c r="AN647">
        <v>-1.35</v>
      </c>
      <c r="AO647" t="s">
        <v>3191</v>
      </c>
      <c r="AP647">
        <v>-4.5185572957292003E-2</v>
      </c>
      <c r="AQ647">
        <f>(Table2[[#This Row],[Sharpe Ratio]]-AVERAGE(Table2[Sharpe Ratio]))/_xlfn.STDEV.P(Table2[Sharpe Ratio])</f>
        <v>-1.2827695123753864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647</v>
      </c>
      <c r="AT647">
        <f>_xlfn.RANK.AVG(Table2[[#This Row],[6M Return vs Nifty Z-Score]],Table2[6M Return vs Nifty Z-Score])</f>
        <v>492</v>
      </c>
      <c r="AU647">
        <f>_xlfn.RANK.AVG(Table2[[#This Row],[Sharpe Ratio Z-Score]],Table2[Sharpe Ratio Z-Score])</f>
        <v>658</v>
      </c>
      <c r="AV647">
        <f>(Table2[[#This Row],[Rank 1Y]]+Table2[[#This Row],[Rank 6M]]+Table2[[#This Row],[Rank Sharpe]])/3</f>
        <v>599</v>
      </c>
    </row>
    <row r="648" spans="1:48" x14ac:dyDescent="0.3">
      <c r="A648" t="s">
        <v>2142</v>
      </c>
      <c r="B648" t="s">
        <v>2143</v>
      </c>
      <c r="C648" t="s">
        <v>3155</v>
      </c>
      <c r="D648" t="s">
        <v>83</v>
      </c>
      <c r="E648">
        <v>2854.1988703799998</v>
      </c>
      <c r="F648">
        <v>663.3</v>
      </c>
      <c r="G648">
        <v>-42.970536833703903</v>
      </c>
      <c r="H648">
        <f>(Table2[[#This Row],[1Y Return vs Nifty]]-AVERAGE(Table2[1Y Return vs Nifty]))/_xlfn.STDEV.P(Table2[1Y Return vs Nifty])</f>
        <v>-1.1741254087645885</v>
      </c>
      <c r="I648">
        <v>-5.6709454110403801</v>
      </c>
      <c r="J648">
        <f>(Table2[[#This Row],[1M Return vs Nifty]]-AVERAGE(Table2[1M Return vs Nifty]))/_xlfn.STDEV.P(Table2[1M Return vs Nifty])</f>
        <v>-0.81210261903370384</v>
      </c>
      <c r="K648">
        <v>-15.630739452218499</v>
      </c>
      <c r="L648">
        <f>(Table2[[#This Row],[6M Return vs Nifty]]-AVERAGE(Table2[6M Return vs Nifty]))/_xlfn.STDEV.P(Table2[6M Return vs Nifty])</f>
        <v>-0.71455210048818152</v>
      </c>
      <c r="M648">
        <v>-4.4700342827661101</v>
      </c>
      <c r="N648">
        <f>(Table2[[#This Row],[1W Return vs Nifty]]-AVERAGE(Table2[1W Return vs Nifty]))/_xlfn.STDEV.P(Table2[1W Return vs Nifty])</f>
        <v>-0.90595891993753053</v>
      </c>
      <c r="O648">
        <v>679.34</v>
      </c>
      <c r="P648">
        <v>698.62541328398504</v>
      </c>
      <c r="Q648">
        <v>758.14901144740202</v>
      </c>
      <c r="R648">
        <v>40.727688298321198</v>
      </c>
      <c r="S648" s="1">
        <f>(Table2[[#This Row],[Close Price]]-Table2[[#This Row],[20D EMA]])/Table2[[#This Row],[20D EMA]]</f>
        <v>-2.3611152000471158E-2</v>
      </c>
      <c r="T648" s="1">
        <f>(Table2[[#This Row],[Close Price]]-Table2[[#This Row],[50D EMA]])/Table2[[#This Row],[50D EMA]]</f>
        <v>-5.0564168740918132E-2</v>
      </c>
      <c r="U648" s="1">
        <f>(Table2[[#This Row],[Close Price]]-Table2[[#This Row],[200D EMA]])/Table2[[#This Row],[200D EMA]]</f>
        <v>-0.1251060279908871</v>
      </c>
      <c r="V648">
        <v>0.72455153257188898</v>
      </c>
      <c r="W648">
        <v>655</v>
      </c>
      <c r="X648">
        <v>680</v>
      </c>
      <c r="Y648">
        <v>655</v>
      </c>
      <c r="Z648">
        <v>680</v>
      </c>
      <c r="AA648">
        <v>646.5</v>
      </c>
      <c r="AB648">
        <v>711</v>
      </c>
      <c r="AC648" s="1">
        <f>(Table2[[#This Row],[Close Price]]/Table2[[#This Row],[Day Low]])-1</f>
        <v>1.2671755725190748E-2</v>
      </c>
      <c r="AD648" s="1">
        <f>(Table2[[#This Row],[Day High]]/Table2[[#This Row],[Close Price]])-1</f>
        <v>2.5177144580129651E-2</v>
      </c>
      <c r="AE648" s="1">
        <f>(Table2[[#This Row],[Close Price]]/Table2[[#This Row],[Current Week Low]])-1</f>
        <v>1.2671755725190748E-2</v>
      </c>
      <c r="AF648" s="1">
        <f>(Table2[[#This Row],[Current Week High]]/Table2[[#This Row],[Close Price]])-1</f>
        <v>2.5177144580129651E-2</v>
      </c>
      <c r="AG648" s="1">
        <f>(Table2[[#This Row],[Close Price]]/Table2[[#This Row],[Current Month Low]])-1</f>
        <v>2.5986078886310882E-2</v>
      </c>
      <c r="AH648" s="1">
        <f>(Table2[[#This Row],[Current Month High]]/Table2[[#This Row],[Close Price]])-1</f>
        <v>7.1913161465400277E-2</v>
      </c>
      <c r="AI648">
        <v>33.996683250414598</v>
      </c>
      <c r="AJ648">
        <v>7.1913380736910097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-0.06</v>
      </c>
      <c r="AM648" t="s">
        <v>3191</v>
      </c>
      <c r="AN648">
        <v>-4.07</v>
      </c>
      <c r="AO648" t="s">
        <v>3191</v>
      </c>
      <c r="AQ648">
        <f>(Table2[[#This Row],[Sharpe Ratio]]-AVERAGE(Table2[Sharpe Ratio]))/_xlfn.STDEV.P(Table2[Sharpe Ratio])</f>
        <v>-0.75587800979545683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695</v>
      </c>
      <c r="AT648">
        <f>_xlfn.RANK.AVG(Table2[[#This Row],[6M Return vs Nifty Z-Score]],Table2[6M Return vs Nifty Z-Score])</f>
        <v>558</v>
      </c>
      <c r="AU648">
        <f>_xlfn.RANK.AVG(Table2[[#This Row],[Sharpe Ratio Z-Score]],Table2[Sharpe Ratio Z-Score])</f>
        <v>544.5</v>
      </c>
      <c r="AV648">
        <f>(Table2[[#This Row],[Rank 1Y]]+Table2[[#This Row],[Rank 6M]]+Table2[[#This Row],[Rank Sharpe]])/3</f>
        <v>599.16666666666663</v>
      </c>
    </row>
    <row r="649" spans="1:48" x14ac:dyDescent="0.3">
      <c r="A649" t="s">
        <v>1126</v>
      </c>
      <c r="B649" t="s">
        <v>1127</v>
      </c>
      <c r="C649" t="s">
        <v>3160</v>
      </c>
      <c r="D649" t="s">
        <v>429</v>
      </c>
      <c r="E649">
        <v>11116.718981010001</v>
      </c>
      <c r="F649">
        <v>2173.9499999999998</v>
      </c>
      <c r="G649">
        <v>-27.5947220380943</v>
      </c>
      <c r="H649">
        <f>(Table2[[#This Row],[1Y Return vs Nifty]]-AVERAGE(Table2[1Y Return vs Nifty]))/_xlfn.STDEV.P(Table2[1Y Return vs Nifty])</f>
        <v>-0.9201803749023334</v>
      </c>
      <c r="I649">
        <v>-4.0192238402492402</v>
      </c>
      <c r="J649">
        <f>(Table2[[#This Row],[1M Return vs Nifty]]-AVERAGE(Table2[1M Return vs Nifty]))/_xlfn.STDEV.P(Table2[1M Return vs Nifty])</f>
        <v>-0.62385373556718671</v>
      </c>
      <c r="K649">
        <v>-4.3017179297277703</v>
      </c>
      <c r="L649">
        <f>(Table2[[#This Row],[6M Return vs Nifty]]-AVERAGE(Table2[6M Return vs Nifty]))/_xlfn.STDEV.P(Table2[6M Return vs Nifty])</f>
        <v>-0.34051836170351552</v>
      </c>
      <c r="M649">
        <v>-0.49652826491968699</v>
      </c>
      <c r="N649">
        <f>(Table2[[#This Row],[1W Return vs Nifty]]-AVERAGE(Table2[1W Return vs Nifty]))/_xlfn.STDEV.P(Table2[1W Return vs Nifty])</f>
        <v>-0.14489056327648323</v>
      </c>
      <c r="O649">
        <v>2277.56</v>
      </c>
      <c r="P649">
        <v>2232.93697417461</v>
      </c>
      <c r="Q649">
        <v>2183.25423296291</v>
      </c>
      <c r="R649">
        <v>29.901571224378799</v>
      </c>
      <c r="S649" s="1">
        <f>(Table2[[#This Row],[Close Price]]-Table2[[#This Row],[20D EMA]])/Table2[[#This Row],[20D EMA]]</f>
        <v>-4.5491666520311266E-2</v>
      </c>
      <c r="T649" s="1">
        <f>(Table2[[#This Row],[Close Price]]-Table2[[#This Row],[50D EMA]])/Table2[[#This Row],[50D EMA]]</f>
        <v>-2.6416766284419784E-2</v>
      </c>
      <c r="U649" s="1">
        <f>(Table2[[#This Row],[Close Price]]-Table2[[#This Row],[200D EMA]])/Table2[[#This Row],[200D EMA]]</f>
        <v>-4.2616351419061949E-3</v>
      </c>
      <c r="V649">
        <v>0.47677047094437403</v>
      </c>
      <c r="W649">
        <v>2153</v>
      </c>
      <c r="X649">
        <v>2252.1999999999998</v>
      </c>
      <c r="Y649">
        <v>2153</v>
      </c>
      <c r="Z649">
        <v>2252.1999999999998</v>
      </c>
      <c r="AA649">
        <v>2153</v>
      </c>
      <c r="AB649">
        <v>2443.15</v>
      </c>
      <c r="AC649" s="1">
        <f>(Table2[[#This Row],[Close Price]]/Table2[[#This Row],[Day Low]])-1</f>
        <v>9.7306084533208548E-3</v>
      </c>
      <c r="AD649" s="1">
        <f>(Table2[[#This Row],[Day High]]/Table2[[#This Row],[Close Price]])-1</f>
        <v>3.5994388095402341E-2</v>
      </c>
      <c r="AE649" s="1">
        <f>(Table2[[#This Row],[Close Price]]/Table2[[#This Row],[Current Week Low]])-1</f>
        <v>9.7306084533208548E-3</v>
      </c>
      <c r="AF649" s="1">
        <f>(Table2[[#This Row],[Current Week High]]/Table2[[#This Row],[Close Price]])-1</f>
        <v>3.5994388095402341E-2</v>
      </c>
      <c r="AG649" s="1">
        <f>(Table2[[#This Row],[Close Price]]/Table2[[#This Row],[Current Month Low]])-1</f>
        <v>9.7306084533208548E-3</v>
      </c>
      <c r="AH649" s="1">
        <f>(Table2[[#This Row],[Current Month High]]/Table2[[#This Row],[Close Price]])-1</f>
        <v>0.12382989489178708</v>
      </c>
      <c r="AI649">
        <v>25.807861266358401</v>
      </c>
      <c r="AJ649">
        <v>20.240597345132699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0.09</v>
      </c>
      <c r="AM649" t="s">
        <v>3192</v>
      </c>
      <c r="AN649">
        <v>-7.07</v>
      </c>
      <c r="AO649" t="s">
        <v>3191</v>
      </c>
      <c r="AP649">
        <v>-0.114780524803241</v>
      </c>
      <c r="AQ649">
        <f>(Table2[[#This Row],[Sharpe Ratio]]-AVERAGE(Table2[Sharpe Ratio]))/_xlfn.STDEV.P(Table2[Sharpe Ratio])</f>
        <v>-2.0942893482475196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-4.1237323836970381</v>
      </c>
      <c r="AS649">
        <f>_xlfn.RANK.AVG(Table2[[#This Row],[1Y Return vs Nifty Z-Score]],Table2[1Y Return vs Nifty Z-Score])</f>
        <v>637</v>
      </c>
      <c r="AT649">
        <f>_xlfn.RANK.AVG(Table2[[#This Row],[6M Return vs Nifty Z-Score]],Table2[6M Return vs Nifty Z-Score])</f>
        <v>436</v>
      </c>
      <c r="AU649">
        <f>_xlfn.RANK.AVG(Table2[[#This Row],[Sharpe Ratio Z-Score]],Table2[Sharpe Ratio Z-Score])</f>
        <v>726</v>
      </c>
      <c r="AV649">
        <f>(Table2[[#This Row],[Rank 1Y]]+Table2[[#This Row],[Rank 6M]]+Table2[[#This Row],[Rank Sharpe]])/3</f>
        <v>599.66666666666663</v>
      </c>
    </row>
    <row r="650" spans="1:48" x14ac:dyDescent="0.3">
      <c r="A650" t="s">
        <v>449</v>
      </c>
      <c r="B650" t="s">
        <v>450</v>
      </c>
      <c r="C650" t="s">
        <v>3155</v>
      </c>
      <c r="D650" t="s">
        <v>451</v>
      </c>
      <c r="E650">
        <v>49697.339800045003</v>
      </c>
      <c r="F650">
        <v>1850.05</v>
      </c>
      <c r="G650">
        <v>-25.346445125525399</v>
      </c>
      <c r="H650">
        <f>(Table2[[#This Row],[1Y Return vs Nifty]]-AVERAGE(Table2[1Y Return vs Nifty]))/_xlfn.STDEV.P(Table2[1Y Return vs Nifty])</f>
        <v>-0.88304811464273003</v>
      </c>
      <c r="I650">
        <v>0.156779495631896</v>
      </c>
      <c r="J650">
        <f>(Table2[[#This Row],[1M Return vs Nifty]]-AVERAGE(Table2[1M Return vs Nifty]))/_xlfn.STDEV.P(Table2[1M Return vs Nifty])</f>
        <v>-0.14790913374453429</v>
      </c>
      <c r="K650">
        <v>-17.585202282259399</v>
      </c>
      <c r="L650">
        <f>(Table2[[#This Row],[6M Return vs Nifty]]-AVERAGE(Table2[6M Return vs Nifty]))/_xlfn.STDEV.P(Table2[6M Return vs Nifty])</f>
        <v>-0.77907974201349628</v>
      </c>
      <c r="M650">
        <v>2.46047942691163E-3</v>
      </c>
      <c r="N650">
        <f>(Table2[[#This Row],[1W Return vs Nifty]]-AVERAGE(Table2[1W Return vs Nifty]))/_xlfn.STDEV.P(Table2[1W Return vs Nifty])</f>
        <v>-4.9316392268167607E-2</v>
      </c>
      <c r="O650">
        <v>1907.81</v>
      </c>
      <c r="P650">
        <v>1958.78784399663</v>
      </c>
      <c r="Q650">
        <v>2007.0217570397299</v>
      </c>
      <c r="R650">
        <v>24.681085236468999</v>
      </c>
      <c r="S650" s="1">
        <f>(Table2[[#This Row],[Close Price]]-Table2[[#This Row],[20D EMA]])/Table2[[#This Row],[20D EMA]]</f>
        <v>-3.0275551548634295E-2</v>
      </c>
      <c r="T650" s="1">
        <f>(Table2[[#This Row],[Close Price]]-Table2[[#This Row],[50D EMA]])/Table2[[#This Row],[50D EMA]]</f>
        <v>-5.5512823570911016E-2</v>
      </c>
      <c r="U650" s="1">
        <f>(Table2[[#This Row],[Close Price]]-Table2[[#This Row],[200D EMA]])/Table2[[#This Row],[200D EMA]]</f>
        <v>-7.8211288188154204E-2</v>
      </c>
      <c r="V650">
        <v>0.75119497304379801</v>
      </c>
      <c r="W650">
        <v>1834.85</v>
      </c>
      <c r="X650">
        <v>1898</v>
      </c>
      <c r="Y650">
        <v>1834.85</v>
      </c>
      <c r="Z650">
        <v>1898</v>
      </c>
      <c r="AA650">
        <v>1834.85</v>
      </c>
      <c r="AB650">
        <v>2001.7</v>
      </c>
      <c r="AC650" s="1">
        <f>(Table2[[#This Row],[Close Price]]/Table2[[#This Row],[Day Low]])-1</f>
        <v>8.2840559173775752E-3</v>
      </c>
      <c r="AD650" s="1">
        <f>(Table2[[#This Row],[Day High]]/Table2[[#This Row],[Close Price]])-1</f>
        <v>2.5918218426528972E-2</v>
      </c>
      <c r="AE650" s="1">
        <f>(Table2[[#This Row],[Close Price]]/Table2[[#This Row],[Current Week Low]])-1</f>
        <v>8.2840559173775752E-3</v>
      </c>
      <c r="AF650" s="1">
        <f>(Table2[[#This Row],[Current Week High]]/Table2[[#This Row],[Close Price]])-1</f>
        <v>2.5918218426528972E-2</v>
      </c>
      <c r="AG650" s="1">
        <f>(Table2[[#This Row],[Close Price]]/Table2[[#This Row],[Current Month Low]])-1</f>
        <v>8.2840559173775752E-3</v>
      </c>
      <c r="AH650" s="1">
        <f>(Table2[[#This Row],[Current Month High]]/Table2[[#This Row],[Close Price]])-1</f>
        <v>8.1970757547093376E-2</v>
      </c>
      <c r="AI650">
        <v>32.645063646928399</v>
      </c>
      <c r="AJ650">
        <v>6.3247126436781498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-0.16</v>
      </c>
      <c r="AM650" t="s">
        <v>3191</v>
      </c>
      <c r="AN650">
        <v>-3.59</v>
      </c>
      <c r="AO650" t="s">
        <v>3191</v>
      </c>
      <c r="AP650">
        <v>-9.3909846185880001E-3</v>
      </c>
      <c r="AQ650">
        <f>(Table2[[#This Row],[Sharpe Ratio]]-AVERAGE(Table2[Sharpe Ratio]))/_xlfn.STDEV.P(Table2[Sharpe Ratio])</f>
        <v>-0.86538265193133423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623</v>
      </c>
      <c r="AT650">
        <f>_xlfn.RANK.AVG(Table2[[#This Row],[6M Return vs Nifty Z-Score]],Table2[6M Return vs Nifty Z-Score])</f>
        <v>588</v>
      </c>
      <c r="AU650">
        <f>_xlfn.RANK.AVG(Table2[[#This Row],[Sharpe Ratio Z-Score]],Table2[Sharpe Ratio Z-Score])</f>
        <v>592</v>
      </c>
      <c r="AV650">
        <f>(Table2[[#This Row],[Rank 1Y]]+Table2[[#This Row],[Rank 6M]]+Table2[[#This Row],[Rank Sharpe]])/3</f>
        <v>601</v>
      </c>
    </row>
    <row r="651" spans="1:48" x14ac:dyDescent="0.3">
      <c r="A651" t="s">
        <v>1138</v>
      </c>
      <c r="B651" t="s">
        <v>1139</v>
      </c>
      <c r="C651" t="s">
        <v>3155</v>
      </c>
      <c r="D651" t="s">
        <v>227</v>
      </c>
      <c r="E651">
        <v>10777.89464301</v>
      </c>
      <c r="F651">
        <v>551.65</v>
      </c>
      <c r="G651">
        <v>-7.0115158328794696</v>
      </c>
      <c r="H651">
        <f>(Table2[[#This Row],[1Y Return vs Nifty]]-AVERAGE(Table2[1Y Return vs Nifty]))/_xlfn.STDEV.P(Table2[1Y Return vs Nifty])</f>
        <v>-0.58023071589176989</v>
      </c>
      <c r="I651">
        <v>1.25734665670861</v>
      </c>
      <c r="J651">
        <f>(Table2[[#This Row],[1M Return vs Nifty]]-AVERAGE(Table2[1M Return vs Nifty]))/_xlfn.STDEV.P(Table2[1M Return vs Nifty])</f>
        <v>-2.2476044465830465E-2</v>
      </c>
      <c r="K651">
        <v>-30.385140469104901</v>
      </c>
      <c r="L651">
        <f>(Table2[[#This Row],[6M Return vs Nifty]]-AVERAGE(Table2[6M Return vs Nifty]))/_xlfn.STDEV.P(Table2[6M Return vs Nifty])</f>
        <v>-1.2016765855920815</v>
      </c>
      <c r="M651">
        <v>-0.23339846237769299</v>
      </c>
      <c r="N651">
        <f>(Table2[[#This Row],[1W Return vs Nifty]]-AVERAGE(Table2[1W Return vs Nifty]))/_xlfn.STDEV.P(Table2[1W Return vs Nifty])</f>
        <v>-9.4491805728427761E-2</v>
      </c>
      <c r="O651">
        <v>571.98</v>
      </c>
      <c r="P651">
        <v>560.40043385916499</v>
      </c>
      <c r="Q651">
        <v>550.58612272510004</v>
      </c>
      <c r="R651">
        <v>34.312646208982997</v>
      </c>
      <c r="S651" s="1">
        <f>(Table2[[#This Row],[Close Price]]-Table2[[#This Row],[20D EMA]])/Table2[[#This Row],[20D EMA]]</f>
        <v>-3.5543200811217243E-2</v>
      </c>
      <c r="T651" s="1">
        <f>(Table2[[#This Row],[Close Price]]-Table2[[#This Row],[50D EMA]])/Table2[[#This Row],[50D EMA]]</f>
        <v>-1.5614609358714554E-2</v>
      </c>
      <c r="U651" s="1">
        <f>(Table2[[#This Row],[Close Price]]-Table2[[#This Row],[200D EMA]])/Table2[[#This Row],[200D EMA]]</f>
        <v>1.9322631482870051E-3</v>
      </c>
      <c r="V651">
        <v>0.661508766822271</v>
      </c>
      <c r="W651">
        <v>548</v>
      </c>
      <c r="X651">
        <v>578.70000000000005</v>
      </c>
      <c r="Y651">
        <v>548</v>
      </c>
      <c r="Z651">
        <v>578.70000000000005</v>
      </c>
      <c r="AA651">
        <v>529.6</v>
      </c>
      <c r="AB651">
        <v>608.6</v>
      </c>
      <c r="AC651" s="1">
        <f>(Table2[[#This Row],[Close Price]]/Table2[[#This Row],[Day Low]])-1</f>
        <v>6.6605839416058465E-3</v>
      </c>
      <c r="AD651" s="1">
        <f>(Table2[[#This Row],[Day High]]/Table2[[#This Row],[Close Price]])-1</f>
        <v>4.9034714039699168E-2</v>
      </c>
      <c r="AE651" s="1">
        <f>(Table2[[#This Row],[Close Price]]/Table2[[#This Row],[Current Week Low]])-1</f>
        <v>6.6605839416058465E-3</v>
      </c>
      <c r="AF651" s="1">
        <f>(Table2[[#This Row],[Current Week High]]/Table2[[#This Row],[Close Price]])-1</f>
        <v>4.9034714039699168E-2</v>
      </c>
      <c r="AG651" s="1">
        <f>(Table2[[#This Row],[Close Price]]/Table2[[#This Row],[Current Month Low]])-1</f>
        <v>4.1635196374622208E-2</v>
      </c>
      <c r="AH651" s="1">
        <f>(Table2[[#This Row],[Current Month High]]/Table2[[#This Row],[Close Price]])-1</f>
        <v>0.1032357473035439</v>
      </c>
      <c r="AI651">
        <v>28.596030091543501</v>
      </c>
      <c r="AJ651">
        <v>27.049746660525098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0.09</v>
      </c>
      <c r="AM651" t="s">
        <v>3192</v>
      </c>
      <c r="AN651">
        <v>-4.5</v>
      </c>
      <c r="AO651" t="s">
        <v>3191</v>
      </c>
      <c r="AP651">
        <v>-1.0051076184293E-2</v>
      </c>
      <c r="AQ651">
        <f>(Table2[[#This Row],[Sharpe Ratio]]-AVERAGE(Table2[Sharpe Ratio]))/_xlfn.STDEV.P(Table2[Sharpe Ratio])</f>
        <v>-0.87307972456164851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-2.7719548762397581</v>
      </c>
      <c r="AS651">
        <f>_xlfn.RANK.AVG(Table2[[#This Row],[1Y Return vs Nifty Z-Score]],Table2[1Y Return vs Nifty Z-Score])</f>
        <v>513</v>
      </c>
      <c r="AT651">
        <f>_xlfn.RANK.AVG(Table2[[#This Row],[6M Return vs Nifty Z-Score]],Table2[6M Return vs Nifty Z-Score])</f>
        <v>693</v>
      </c>
      <c r="AU651">
        <f>_xlfn.RANK.AVG(Table2[[#This Row],[Sharpe Ratio Z-Score]],Table2[Sharpe Ratio Z-Score])</f>
        <v>597</v>
      </c>
      <c r="AV651">
        <f>(Table2[[#This Row],[Rank 1Y]]+Table2[[#This Row],[Rank 6M]]+Table2[[#This Row],[Rank Sharpe]])/3</f>
        <v>601</v>
      </c>
    </row>
    <row r="652" spans="1:48" x14ac:dyDescent="0.3">
      <c r="A652" t="s">
        <v>1203</v>
      </c>
      <c r="B652" t="s">
        <v>1204</v>
      </c>
      <c r="C652" t="s">
        <v>3147</v>
      </c>
      <c r="D652" t="s">
        <v>21</v>
      </c>
      <c r="E652">
        <v>9870.0323817200006</v>
      </c>
      <c r="F652">
        <v>1567.6</v>
      </c>
      <c r="G652">
        <v>-26.192272660898901</v>
      </c>
      <c r="H652">
        <f>(Table2[[#This Row],[1Y Return vs Nifty]]-AVERAGE(Table2[1Y Return vs Nifty]))/_xlfn.STDEV.P(Table2[1Y Return vs Nifty])</f>
        <v>-0.89701769641561813</v>
      </c>
      <c r="I652">
        <v>1.5178617757381201</v>
      </c>
      <c r="J652">
        <f>(Table2[[#This Row],[1M Return vs Nifty]]-AVERAGE(Table2[1M Return vs Nifty]))/_xlfn.STDEV.P(Table2[1M Return vs Nifty])</f>
        <v>7.2152068629041735E-3</v>
      </c>
      <c r="K652">
        <v>-9.1810906310206999</v>
      </c>
      <c r="L652">
        <f>(Table2[[#This Row],[6M Return vs Nifty]]-AVERAGE(Table2[6M Return vs Nifty]))/_xlfn.STDEV.P(Table2[6M Return vs Nifty])</f>
        <v>-0.50161347576656878</v>
      </c>
      <c r="M652">
        <v>1.9315314095595899E-2</v>
      </c>
      <c r="N652">
        <f>(Table2[[#This Row],[1W Return vs Nifty]]-AVERAGE(Table2[1W Return vs Nifty]))/_xlfn.STDEV.P(Table2[1W Return vs Nifty])</f>
        <v>-4.6088089287002983E-2</v>
      </c>
      <c r="O652">
        <v>1568.09</v>
      </c>
      <c r="P652">
        <v>1585.7572924322501</v>
      </c>
      <c r="Q652">
        <v>1581.4832041172999</v>
      </c>
      <c r="R652">
        <v>51.9894628366687</v>
      </c>
      <c r="S652" s="1">
        <f>(Table2[[#This Row],[Close Price]]-Table2[[#This Row],[20D EMA]])/Table2[[#This Row],[20D EMA]]</f>
        <v>-3.1248206416724112E-4</v>
      </c>
      <c r="T652" s="1">
        <f>(Table2[[#This Row],[Close Price]]-Table2[[#This Row],[50D EMA]])/Table2[[#This Row],[50D EMA]]</f>
        <v>-1.145023423124251E-2</v>
      </c>
      <c r="U652" s="1">
        <f>(Table2[[#This Row],[Close Price]]-Table2[[#This Row],[200D EMA]])/Table2[[#This Row],[200D EMA]]</f>
        <v>-8.7785972567750916E-3</v>
      </c>
      <c r="V652">
        <v>0.348201867799383</v>
      </c>
      <c r="W652">
        <v>1552</v>
      </c>
      <c r="X652">
        <v>1594.8</v>
      </c>
      <c r="Y652">
        <v>1552</v>
      </c>
      <c r="Z652">
        <v>1594.8</v>
      </c>
      <c r="AA652">
        <v>1505.15</v>
      </c>
      <c r="AB652">
        <v>1601.55</v>
      </c>
      <c r="AC652" s="1">
        <f>(Table2[[#This Row],[Close Price]]/Table2[[#This Row],[Day Low]])-1</f>
        <v>1.0051546391752542E-2</v>
      </c>
      <c r="AD652" s="1">
        <f>(Table2[[#This Row],[Day High]]/Table2[[#This Row],[Close Price]])-1</f>
        <v>1.7351365144169462E-2</v>
      </c>
      <c r="AE652" s="1">
        <f>(Table2[[#This Row],[Close Price]]/Table2[[#This Row],[Current Week Low]])-1</f>
        <v>1.0051546391752542E-2</v>
      </c>
      <c r="AF652" s="1">
        <f>(Table2[[#This Row],[Current Week High]]/Table2[[#This Row],[Close Price]])-1</f>
        <v>1.7351365144169462E-2</v>
      </c>
      <c r="AG652" s="1">
        <f>(Table2[[#This Row],[Close Price]]/Table2[[#This Row],[Current Month Low]])-1</f>
        <v>4.1490881307510774E-2</v>
      </c>
      <c r="AH652" s="1">
        <f>(Table2[[#This Row],[Current Month High]]/Table2[[#This Row],[Close Price]])-1</f>
        <v>2.1657310538402585E-2</v>
      </c>
      <c r="AI652">
        <v>23.912350089308401</v>
      </c>
      <c r="AJ652">
        <v>13.0983730745644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-0.06</v>
      </c>
      <c r="AM652" t="s">
        <v>3191</v>
      </c>
      <c r="AN652">
        <v>-0.26</v>
      </c>
      <c r="AO652" t="s">
        <v>3191</v>
      </c>
      <c r="AP652">
        <v>-5.8227703163981001E-2</v>
      </c>
      <c r="AQ652">
        <f>(Table2[[#This Row],[Sharpe Ratio]]-AVERAGE(Table2[Sharpe Ratio]))/_xlfn.STDEV.P(Table2[Sharpe Ratio])</f>
        <v>-1.4348487520906921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631</v>
      </c>
      <c r="AT652">
        <f>_xlfn.RANK.AVG(Table2[[#This Row],[6M Return vs Nifty Z-Score]],Table2[6M Return vs Nifty Z-Score])</f>
        <v>493</v>
      </c>
      <c r="AU652">
        <f>_xlfn.RANK.AVG(Table2[[#This Row],[Sharpe Ratio Z-Score]],Table2[Sharpe Ratio Z-Score])</f>
        <v>681</v>
      </c>
      <c r="AV652">
        <f>(Table2[[#This Row],[Rank 1Y]]+Table2[[#This Row],[Rank 6M]]+Table2[[#This Row],[Rank Sharpe]])/3</f>
        <v>601.66666666666663</v>
      </c>
    </row>
    <row r="653" spans="1:48" x14ac:dyDescent="0.3">
      <c r="A653" t="s">
        <v>1426</v>
      </c>
      <c r="B653" t="s">
        <v>1427</v>
      </c>
      <c r="C653" t="s">
        <v>3160</v>
      </c>
      <c r="D653" t="s">
        <v>451</v>
      </c>
      <c r="E653">
        <v>7543.4077755399903</v>
      </c>
      <c r="F653">
        <v>477.1</v>
      </c>
      <c r="G653">
        <v>-19.301838429308699</v>
      </c>
      <c r="H653">
        <f>(Table2[[#This Row],[1Y Return vs Nifty]]-AVERAGE(Table2[1Y Return vs Nifty]))/_xlfn.STDEV.P(Table2[1Y Return vs Nifty])</f>
        <v>-0.78321614654481397</v>
      </c>
      <c r="I653">
        <v>-4.1248250669525</v>
      </c>
      <c r="J653">
        <f>(Table2[[#This Row],[1M Return vs Nifty]]-AVERAGE(Table2[1M Return vs Nifty]))/_xlfn.STDEV.P(Table2[1M Return vs Nifty])</f>
        <v>-0.63588924649779799</v>
      </c>
      <c r="K653">
        <v>-14.8925919819558</v>
      </c>
      <c r="L653">
        <f>(Table2[[#This Row],[6M Return vs Nifty]]-AVERAGE(Table2[6M Return vs Nifty]))/_xlfn.STDEV.P(Table2[6M Return vs Nifty])</f>
        <v>-0.69018176475100479</v>
      </c>
      <c r="M653">
        <v>-4.2486077744639097</v>
      </c>
      <c r="N653">
        <f>(Table2[[#This Row],[1W Return vs Nifty]]-AVERAGE(Table2[1W Return vs Nifty]))/_xlfn.STDEV.P(Table2[1W Return vs Nifty])</f>
        <v>-0.86354783309435901</v>
      </c>
      <c r="O653">
        <v>496.5</v>
      </c>
      <c r="P653">
        <v>504.24790161668699</v>
      </c>
      <c r="Q653">
        <v>497.67520680956699</v>
      </c>
      <c r="R653">
        <v>26.683933135663299</v>
      </c>
      <c r="S653" s="1">
        <f>(Table2[[#This Row],[Close Price]]-Table2[[#This Row],[20D EMA]])/Table2[[#This Row],[20D EMA]]</f>
        <v>-3.9073514602215462E-2</v>
      </c>
      <c r="T653" s="1">
        <f>(Table2[[#This Row],[Close Price]]-Table2[[#This Row],[50D EMA]])/Table2[[#This Row],[50D EMA]]</f>
        <v>-5.3838402757150045E-2</v>
      </c>
      <c r="U653" s="1">
        <f>(Table2[[#This Row],[Close Price]]-Table2[[#This Row],[200D EMA]])/Table2[[#This Row],[200D EMA]]</f>
        <v>-4.1342639794069484E-2</v>
      </c>
      <c r="V653">
        <v>0.38385705280965898</v>
      </c>
      <c r="W653">
        <v>473.5</v>
      </c>
      <c r="X653">
        <v>485.75</v>
      </c>
      <c r="Y653">
        <v>473.5</v>
      </c>
      <c r="Z653">
        <v>485.75</v>
      </c>
      <c r="AA653">
        <v>473.35</v>
      </c>
      <c r="AB653">
        <v>529</v>
      </c>
      <c r="AC653" s="1">
        <f>(Table2[[#This Row],[Close Price]]/Table2[[#This Row],[Day Low]])-1</f>
        <v>7.6029567053854663E-3</v>
      </c>
      <c r="AD653" s="1">
        <f>(Table2[[#This Row],[Day High]]/Table2[[#This Row],[Close Price]])-1</f>
        <v>1.8130370991406464E-2</v>
      </c>
      <c r="AE653" s="1">
        <f>(Table2[[#This Row],[Close Price]]/Table2[[#This Row],[Current Week Low]])-1</f>
        <v>7.6029567053854663E-3</v>
      </c>
      <c r="AF653" s="1">
        <f>(Table2[[#This Row],[Current Week High]]/Table2[[#This Row],[Close Price]])-1</f>
        <v>1.8130370991406464E-2</v>
      </c>
      <c r="AG653" s="1">
        <f>(Table2[[#This Row],[Close Price]]/Table2[[#This Row],[Current Month Low]])-1</f>
        <v>7.9222562585823386E-3</v>
      </c>
      <c r="AH653" s="1">
        <f>(Table2[[#This Row],[Current Month High]]/Table2[[#This Row],[Close Price]])-1</f>
        <v>0.10878222594843834</v>
      </c>
      <c r="AI653">
        <v>32.865227415636099</v>
      </c>
      <c r="AJ653">
        <v>18.445878848063501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-0.08</v>
      </c>
      <c r="AM653" t="s">
        <v>3191</v>
      </c>
      <c r="AN653">
        <v>-4.59</v>
      </c>
      <c r="AO653" t="s">
        <v>3191</v>
      </c>
      <c r="AP653">
        <v>-5.0866768975639999E-2</v>
      </c>
      <c r="AQ653">
        <f>(Table2[[#This Row],[Sharpe Ratio]]-AVERAGE(Table2[Sharpe Ratio]))/_xlfn.STDEV.P(Table2[Sharpe Ratio])</f>
        <v>-1.349015743432094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589</v>
      </c>
      <c r="AT653">
        <f>_xlfn.RANK.AVG(Table2[[#This Row],[6M Return vs Nifty Z-Score]],Table2[6M Return vs Nifty Z-Score])</f>
        <v>549</v>
      </c>
      <c r="AU653">
        <f>_xlfn.RANK.AVG(Table2[[#This Row],[Sharpe Ratio Z-Score]],Table2[Sharpe Ratio Z-Score])</f>
        <v>669</v>
      </c>
      <c r="AV653">
        <f>(Table2[[#This Row],[Rank 1Y]]+Table2[[#This Row],[Rank 6M]]+Table2[[#This Row],[Rank Sharpe]])/3</f>
        <v>602.33333333333337</v>
      </c>
    </row>
    <row r="654" spans="1:48" x14ac:dyDescent="0.3">
      <c r="A654" t="s">
        <v>917</v>
      </c>
      <c r="B654" t="s">
        <v>918</v>
      </c>
      <c r="C654" t="s">
        <v>3160</v>
      </c>
      <c r="D654" t="s">
        <v>429</v>
      </c>
      <c r="E654">
        <v>16418.0982816</v>
      </c>
      <c r="F654">
        <v>3310.8</v>
      </c>
      <c r="G654">
        <v>-33.0214919651767</v>
      </c>
      <c r="H654">
        <f>(Table2[[#This Row],[1Y Return vs Nifty]]-AVERAGE(Table2[1Y Return vs Nifty]))/_xlfn.STDEV.P(Table2[1Y Return vs Nifty])</f>
        <v>-1.0098082282040726</v>
      </c>
      <c r="I654">
        <v>5.9574783735503196</v>
      </c>
      <c r="J654">
        <f>(Table2[[#This Row],[1M Return vs Nifty]]-AVERAGE(Table2[1M Return vs Nifty]))/_xlfn.STDEV.P(Table2[1M Return vs Nifty])</f>
        <v>0.5132041594423975</v>
      </c>
      <c r="K654">
        <v>-10.911583691641599</v>
      </c>
      <c r="L654">
        <f>(Table2[[#This Row],[6M Return vs Nifty]]-AVERAGE(Table2[6M Return vs Nifty]))/_xlfn.STDEV.P(Table2[6M Return vs Nifty])</f>
        <v>-0.55874663489421172</v>
      </c>
      <c r="M654">
        <v>0.66415897261346901</v>
      </c>
      <c r="N654">
        <f>(Table2[[#This Row],[1W Return vs Nifty]]-AVERAGE(Table2[1W Return vs Nifty]))/_xlfn.STDEV.P(Table2[1W Return vs Nifty])</f>
        <v>7.7422508479119148E-2</v>
      </c>
      <c r="O654">
        <v>3370.28</v>
      </c>
      <c r="P654">
        <v>3382.1379889610098</v>
      </c>
      <c r="Q654">
        <v>3476.45488147181</v>
      </c>
      <c r="R654">
        <v>41.901501310771899</v>
      </c>
      <c r="S654" s="1">
        <f>(Table2[[#This Row],[Close Price]]-Table2[[#This Row],[20D EMA]])/Table2[[#This Row],[20D EMA]]</f>
        <v>-1.7648385297364021E-2</v>
      </c>
      <c r="T654" s="1">
        <f>(Table2[[#This Row],[Close Price]]-Table2[[#This Row],[50D EMA]])/Table2[[#This Row],[50D EMA]]</f>
        <v>-2.1092571974842631E-2</v>
      </c>
      <c r="U654" s="1">
        <f>(Table2[[#This Row],[Close Price]]-Table2[[#This Row],[200D EMA]])/Table2[[#This Row],[200D EMA]]</f>
        <v>-4.7650519601070543E-2</v>
      </c>
      <c r="V654">
        <v>0.91108208926103995</v>
      </c>
      <c r="W654">
        <v>3287</v>
      </c>
      <c r="X654">
        <v>3395.65</v>
      </c>
      <c r="Y654">
        <v>3287</v>
      </c>
      <c r="Z654">
        <v>3395.65</v>
      </c>
      <c r="AA654">
        <v>3282.95</v>
      </c>
      <c r="AB654">
        <v>3612.85</v>
      </c>
      <c r="AC654" s="1">
        <f>(Table2[[#This Row],[Close Price]]/Table2[[#This Row],[Day Low]])-1</f>
        <v>7.2406449650137539E-3</v>
      </c>
      <c r="AD654" s="1">
        <f>(Table2[[#This Row],[Day High]]/Table2[[#This Row],[Close Price]])-1</f>
        <v>2.562824694937782E-2</v>
      </c>
      <c r="AE654" s="1">
        <f>(Table2[[#This Row],[Close Price]]/Table2[[#This Row],[Current Week Low]])-1</f>
        <v>7.2406449650137539E-3</v>
      </c>
      <c r="AF654" s="1">
        <f>(Table2[[#This Row],[Current Week High]]/Table2[[#This Row],[Close Price]])-1</f>
        <v>2.562824694937782E-2</v>
      </c>
      <c r="AG654" s="1">
        <f>(Table2[[#This Row],[Close Price]]/Table2[[#This Row],[Current Month Low]])-1</f>
        <v>8.4832239296974699E-3</v>
      </c>
      <c r="AH654" s="1">
        <f>(Table2[[#This Row],[Current Month High]]/Table2[[#This Row],[Close Price]])-1</f>
        <v>9.1231726470943464E-2</v>
      </c>
      <c r="AI654">
        <v>20.196025129877899</v>
      </c>
      <c r="AJ654">
        <v>15.120221144317499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-0.05</v>
      </c>
      <c r="AM654" t="s">
        <v>3191</v>
      </c>
      <c r="AN654">
        <v>-4.32</v>
      </c>
      <c r="AO654" t="s">
        <v>3191</v>
      </c>
      <c r="AP654">
        <v>-3.9508109670517003E-2</v>
      </c>
      <c r="AQ654">
        <f>(Table2[[#This Row],[Sharpe Ratio]]-AVERAGE(Table2[Sharpe Ratio]))/_xlfn.STDEV.P(Table2[Sharpe Ratio])</f>
        <v>-1.216566807258896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658</v>
      </c>
      <c r="AT654">
        <f>_xlfn.RANK.AVG(Table2[[#This Row],[6M Return vs Nifty Z-Score]],Table2[6M Return vs Nifty Z-Score])</f>
        <v>507</v>
      </c>
      <c r="AU654">
        <f>_xlfn.RANK.AVG(Table2[[#This Row],[Sharpe Ratio Z-Score]],Table2[Sharpe Ratio Z-Score])</f>
        <v>646</v>
      </c>
      <c r="AV654">
        <f>(Table2[[#This Row],[Rank 1Y]]+Table2[[#This Row],[Rank 6M]]+Table2[[#This Row],[Rank Sharpe]])/3</f>
        <v>603.66666666666663</v>
      </c>
    </row>
    <row r="655" spans="1:48" x14ac:dyDescent="0.3">
      <c r="A655" t="s">
        <v>1717</v>
      </c>
      <c r="B655" t="s">
        <v>1718</v>
      </c>
      <c r="C655" t="s">
        <v>3156</v>
      </c>
      <c r="D655" t="s">
        <v>300</v>
      </c>
      <c r="E655">
        <v>4815.241608632</v>
      </c>
      <c r="F655">
        <v>225.68</v>
      </c>
      <c r="G655">
        <v>-23.187220166712301</v>
      </c>
      <c r="H655">
        <f>(Table2[[#This Row],[1Y Return vs Nifty]]-AVERAGE(Table2[1Y Return vs Nifty]))/_xlfn.STDEV.P(Table2[1Y Return vs Nifty])</f>
        <v>-0.84738662531218822</v>
      </c>
      <c r="I655">
        <v>-4.2994046187611703</v>
      </c>
      <c r="J655">
        <f>(Table2[[#This Row],[1M Return vs Nifty]]-AVERAGE(Table2[1M Return vs Nifty]))/_xlfn.STDEV.P(Table2[1M Return vs Nifty])</f>
        <v>-0.6557863080154519</v>
      </c>
      <c r="K655">
        <v>-7.9416144006744096</v>
      </c>
      <c r="L655">
        <f>(Table2[[#This Row],[6M Return vs Nifty]]-AVERAGE(Table2[6M Return vs Nifty]))/_xlfn.STDEV.P(Table2[6M Return vs Nifty])</f>
        <v>-0.46069150137974452</v>
      </c>
      <c r="M655">
        <v>-0.94908728349348104</v>
      </c>
      <c r="N655">
        <f>(Table2[[#This Row],[1W Return vs Nifty]]-AVERAGE(Table2[1W Return vs Nifty]))/_xlfn.STDEV.P(Table2[1W Return vs Nifty])</f>
        <v>-0.23157178308869544</v>
      </c>
      <c r="O655">
        <v>238.28</v>
      </c>
      <c r="P655">
        <v>247.348777508323</v>
      </c>
      <c r="Q655">
        <v>242.51586175171701</v>
      </c>
      <c r="R655">
        <v>25.685553515442301</v>
      </c>
      <c r="S655" s="1">
        <f>(Table2[[#This Row],[Close Price]]-Table2[[#This Row],[20D EMA]])/Table2[[#This Row],[20D EMA]]</f>
        <v>-5.2878965922444156E-2</v>
      </c>
      <c r="T655" s="1">
        <f>(Table2[[#This Row],[Close Price]]-Table2[[#This Row],[50D EMA]])/Table2[[#This Row],[50D EMA]]</f>
        <v>-8.760414232325793E-2</v>
      </c>
      <c r="U655" s="1">
        <f>(Table2[[#This Row],[Close Price]]-Table2[[#This Row],[200D EMA]])/Table2[[#This Row],[200D EMA]]</f>
        <v>-6.9421693204353083E-2</v>
      </c>
      <c r="V655">
        <v>0.56649255287883604</v>
      </c>
      <c r="W655">
        <v>224</v>
      </c>
      <c r="X655">
        <v>232.87</v>
      </c>
      <c r="Y655">
        <v>224</v>
      </c>
      <c r="Z655">
        <v>232.87</v>
      </c>
      <c r="AA655">
        <v>223.2</v>
      </c>
      <c r="AB655">
        <v>244.7</v>
      </c>
      <c r="AC655" s="1">
        <f>(Table2[[#This Row],[Close Price]]/Table2[[#This Row],[Day Low]])-1</f>
        <v>7.5000000000000622E-3</v>
      </c>
      <c r="AD655" s="1">
        <f>(Table2[[#This Row],[Day High]]/Table2[[#This Row],[Close Price]])-1</f>
        <v>3.1859269762495535E-2</v>
      </c>
      <c r="AE655" s="1">
        <f>(Table2[[#This Row],[Close Price]]/Table2[[#This Row],[Current Week Low]])-1</f>
        <v>7.5000000000000622E-3</v>
      </c>
      <c r="AF655" s="1">
        <f>(Table2[[#This Row],[Current Week High]]/Table2[[#This Row],[Close Price]])-1</f>
        <v>3.1859269762495535E-2</v>
      </c>
      <c r="AG655" s="1">
        <f>(Table2[[#This Row],[Close Price]]/Table2[[#This Row],[Current Month Low]])-1</f>
        <v>1.1111111111111294E-2</v>
      </c>
      <c r="AH655" s="1">
        <f>(Table2[[#This Row],[Current Month High]]/Table2[[#This Row],[Close Price]])-1</f>
        <v>8.4278624601205054E-2</v>
      </c>
      <c r="AI655">
        <v>31.6465792272244</v>
      </c>
      <c r="AJ655">
        <v>19.407407407407401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-0.22</v>
      </c>
      <c r="AM655" t="s">
        <v>3191</v>
      </c>
      <c r="AN655">
        <v>-6.17</v>
      </c>
      <c r="AO655" t="s">
        <v>3191</v>
      </c>
      <c r="AP655">
        <v>-0.115522087369667</v>
      </c>
      <c r="AQ655">
        <f>(Table2[[#This Row],[Sharpe Ratio]]-AVERAGE(Table2[Sharpe Ratio]))/_xlfn.STDEV.P(Table2[Sharpe Ratio])</f>
        <v>-2.1029364227296892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606</v>
      </c>
      <c r="AT655">
        <f>_xlfn.RANK.AVG(Table2[[#This Row],[6M Return vs Nifty Z-Score]],Table2[6M Return vs Nifty Z-Score])</f>
        <v>478</v>
      </c>
      <c r="AU655">
        <f>_xlfn.RANK.AVG(Table2[[#This Row],[Sharpe Ratio Z-Score]],Table2[Sharpe Ratio Z-Score])</f>
        <v>727</v>
      </c>
      <c r="AV655">
        <f>(Table2[[#This Row],[Rank 1Y]]+Table2[[#This Row],[Rank 6M]]+Table2[[#This Row],[Rank Sharpe]])/3</f>
        <v>603.66666666666663</v>
      </c>
    </row>
    <row r="656" spans="1:48" x14ac:dyDescent="0.3">
      <c r="A656" t="s">
        <v>498</v>
      </c>
      <c r="B656" t="s">
        <v>499</v>
      </c>
      <c r="C656" t="s">
        <v>3148</v>
      </c>
      <c r="D656" t="s">
        <v>125</v>
      </c>
      <c r="E656">
        <v>42135.580374099998</v>
      </c>
      <c r="F656">
        <v>324.2</v>
      </c>
      <c r="G656">
        <v>-27.1127214051957</v>
      </c>
      <c r="H656">
        <f>(Table2[[#This Row],[1Y Return vs Nifty]]-AVERAGE(Table2[1Y Return vs Nifty]))/_xlfn.STDEV.P(Table2[1Y Return vs Nifty])</f>
        <v>-0.912219712741001</v>
      </c>
      <c r="I656">
        <v>-2.27210399612584</v>
      </c>
      <c r="J656">
        <f>(Table2[[#This Row],[1M Return vs Nifty]]-AVERAGE(Table2[1M Return vs Nifty]))/_xlfn.STDEV.P(Table2[1M Return vs Nifty])</f>
        <v>-0.42473218520752615</v>
      </c>
      <c r="K656">
        <v>-16.174784906429899</v>
      </c>
      <c r="L656">
        <f>(Table2[[#This Row],[6M Return vs Nifty]]-AVERAGE(Table2[6M Return vs Nifty]))/_xlfn.STDEV.P(Table2[6M Return vs Nifty])</f>
        <v>-0.73251405376927592</v>
      </c>
      <c r="M656">
        <v>-1.39744233457606</v>
      </c>
      <c r="N656">
        <f>(Table2[[#This Row],[1W Return vs Nifty]]-AVERAGE(Table2[1W Return vs Nifty]))/_xlfn.STDEV.P(Table2[1W Return vs Nifty])</f>
        <v>-0.31744779293881742</v>
      </c>
      <c r="O656">
        <v>338.36</v>
      </c>
      <c r="P656">
        <v>346.49712344664698</v>
      </c>
      <c r="Q656">
        <v>354.40383504495799</v>
      </c>
      <c r="R656">
        <v>23.606290872020899</v>
      </c>
      <c r="S656" s="1">
        <f>(Table2[[#This Row],[Close Price]]-Table2[[#This Row],[20D EMA]])/Table2[[#This Row],[20D EMA]]</f>
        <v>-4.1848918311857268E-2</v>
      </c>
      <c r="T656" s="1">
        <f>(Table2[[#This Row],[Close Price]]-Table2[[#This Row],[50D EMA]])/Table2[[#This Row],[50D EMA]]</f>
        <v>-6.4350096834441012E-2</v>
      </c>
      <c r="U656" s="1">
        <f>(Table2[[#This Row],[Close Price]]-Table2[[#This Row],[200D EMA]])/Table2[[#This Row],[200D EMA]]</f>
        <v>-8.5224345953046704E-2</v>
      </c>
      <c r="V656">
        <v>0.24725502934327601</v>
      </c>
      <c r="W656">
        <v>323</v>
      </c>
      <c r="X656">
        <v>332.35</v>
      </c>
      <c r="Y656">
        <v>323</v>
      </c>
      <c r="Z656">
        <v>332.35</v>
      </c>
      <c r="AA656">
        <v>322.3</v>
      </c>
      <c r="AB656">
        <v>355.75</v>
      </c>
      <c r="AC656" s="1">
        <f>(Table2[[#This Row],[Close Price]]/Table2[[#This Row],[Day Low]])-1</f>
        <v>3.7151702786377694E-3</v>
      </c>
      <c r="AD656" s="1">
        <f>(Table2[[#This Row],[Day High]]/Table2[[#This Row],[Close Price]])-1</f>
        <v>2.5138803207896521E-2</v>
      </c>
      <c r="AE656" s="1">
        <f>(Table2[[#This Row],[Close Price]]/Table2[[#This Row],[Current Week Low]])-1</f>
        <v>3.7151702786377694E-3</v>
      </c>
      <c r="AF656" s="1">
        <f>(Table2[[#This Row],[Current Week High]]/Table2[[#This Row],[Close Price]])-1</f>
        <v>2.5138803207896521E-2</v>
      </c>
      <c r="AG656" s="1">
        <f>(Table2[[#This Row],[Close Price]]/Table2[[#This Row],[Current Month Low]])-1</f>
        <v>5.8951287620228054E-3</v>
      </c>
      <c r="AH656" s="1">
        <f>(Table2[[#This Row],[Current Month High]]/Table2[[#This Row],[Close Price]])-1</f>
        <v>9.7316471314003783E-2</v>
      </c>
      <c r="AI656">
        <v>26.619370758790801</v>
      </c>
      <c r="AJ656">
        <v>13.4359692092372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-0.04</v>
      </c>
      <c r="AM656" t="s">
        <v>3191</v>
      </c>
      <c r="AN656">
        <v>-4.6900000000000004</v>
      </c>
      <c r="AO656" t="s">
        <v>3191</v>
      </c>
      <c r="AP656">
        <v>-1.4314576078083001E-2</v>
      </c>
      <c r="AQ656">
        <f>(Table2[[#This Row],[Sharpe Ratio]]-AVERAGE(Table2[Sharpe Ratio]))/_xlfn.STDEV.P(Table2[Sharpe Ratio])</f>
        <v>-0.92279474903221603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634</v>
      </c>
      <c r="AT656">
        <f>_xlfn.RANK.AVG(Table2[[#This Row],[6M Return vs Nifty Z-Score]],Table2[6M Return vs Nifty Z-Score])</f>
        <v>572</v>
      </c>
      <c r="AU656">
        <f>_xlfn.RANK.AVG(Table2[[#This Row],[Sharpe Ratio Z-Score]],Table2[Sharpe Ratio Z-Score])</f>
        <v>606</v>
      </c>
      <c r="AV656">
        <f>(Table2[[#This Row],[Rank 1Y]]+Table2[[#This Row],[Rank 6M]]+Table2[[#This Row],[Rank Sharpe]])/3</f>
        <v>604</v>
      </c>
    </row>
    <row r="657" spans="1:48" x14ac:dyDescent="0.3">
      <c r="A657" t="s">
        <v>1954</v>
      </c>
      <c r="B657" t="s">
        <v>1955</v>
      </c>
      <c r="C657" t="s">
        <v>3162</v>
      </c>
      <c r="D657" t="s">
        <v>446</v>
      </c>
      <c r="E657">
        <v>3568.0231969199999</v>
      </c>
      <c r="F657">
        <v>23.14</v>
      </c>
      <c r="G657">
        <v>-26.4147627987116</v>
      </c>
      <c r="H657">
        <f>(Table2[[#This Row],[1Y Return vs Nifty]]-AVERAGE(Table2[1Y Return vs Nifty]))/_xlfn.STDEV.P(Table2[1Y Return vs Nifty])</f>
        <v>-0.90069231570128983</v>
      </c>
      <c r="I657">
        <v>7.9589990152427097</v>
      </c>
      <c r="J657">
        <f>(Table2[[#This Row],[1M Return vs Nifty]]-AVERAGE(Table2[1M Return vs Nifty]))/_xlfn.STDEV.P(Table2[1M Return vs Nifty])</f>
        <v>0.74132010385868774</v>
      </c>
      <c r="K657">
        <v>-23.404226461447699</v>
      </c>
      <c r="L657">
        <f>(Table2[[#This Row],[6M Return vs Nifty]]-AVERAGE(Table2[6M Return vs Nifty]))/_xlfn.STDEV.P(Table2[6M Return vs Nifty])</f>
        <v>-0.97119795500296702</v>
      </c>
      <c r="M657">
        <v>-4.9601733630605302</v>
      </c>
      <c r="N657">
        <f>(Table2[[#This Row],[1W Return vs Nifty]]-AVERAGE(Table2[1W Return vs Nifty]))/_xlfn.STDEV.P(Table2[1W Return vs Nifty])</f>
        <v>-0.99983806412395548</v>
      </c>
      <c r="O657">
        <v>24.22</v>
      </c>
      <c r="P657">
        <v>23.315129499315098</v>
      </c>
      <c r="Q657">
        <v>23.870006730504301</v>
      </c>
      <c r="R657">
        <v>40.7067296579783</v>
      </c>
      <c r="S657" s="1">
        <f>(Table2[[#This Row],[Close Price]]-Table2[[#This Row],[20D EMA]])/Table2[[#This Row],[20D EMA]]</f>
        <v>-4.4591246903385562E-2</v>
      </c>
      <c r="T657" s="1">
        <f>(Table2[[#This Row],[Close Price]]-Table2[[#This Row],[50D EMA]])/Table2[[#This Row],[50D EMA]]</f>
        <v>-7.5114101047666229E-3</v>
      </c>
      <c r="U657" s="1">
        <f>(Table2[[#This Row],[Close Price]]-Table2[[#This Row],[200D EMA]])/Table2[[#This Row],[200D EMA]]</f>
        <v>-3.0582594246670213E-2</v>
      </c>
      <c r="V657">
        <v>2.12592099210999</v>
      </c>
      <c r="W657">
        <v>23</v>
      </c>
      <c r="X657">
        <v>24.29</v>
      </c>
      <c r="Y657">
        <v>23</v>
      </c>
      <c r="Z657">
        <v>24.29</v>
      </c>
      <c r="AA657">
        <v>19.399999999999999</v>
      </c>
      <c r="AB657">
        <v>29.14</v>
      </c>
      <c r="AC657" s="1">
        <f>(Table2[[#This Row],[Close Price]]/Table2[[#This Row],[Day Low]])-1</f>
        <v>6.0869565217391841E-3</v>
      </c>
      <c r="AD657" s="1">
        <f>(Table2[[#This Row],[Day High]]/Table2[[#This Row],[Close Price]])-1</f>
        <v>4.9697493517718128E-2</v>
      </c>
      <c r="AE657" s="1">
        <f>(Table2[[#This Row],[Close Price]]/Table2[[#This Row],[Current Week Low]])-1</f>
        <v>6.0869565217391841E-3</v>
      </c>
      <c r="AF657" s="1">
        <f>(Table2[[#This Row],[Current Week High]]/Table2[[#This Row],[Close Price]])-1</f>
        <v>4.9697493517718128E-2</v>
      </c>
      <c r="AG657" s="1">
        <f>(Table2[[#This Row],[Close Price]]/Table2[[#This Row],[Current Month Low]])-1</f>
        <v>0.19278350515463938</v>
      </c>
      <c r="AH657" s="1">
        <f>(Table2[[#This Row],[Current Month High]]/Table2[[#This Row],[Close Price]])-1</f>
        <v>0.25929127052722567</v>
      </c>
      <c r="AI657">
        <v>95.116681071737204</v>
      </c>
      <c r="AJ657">
        <v>38.562874251497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0.23</v>
      </c>
      <c r="AM657" t="s">
        <v>3192</v>
      </c>
      <c r="AN657">
        <v>3.35</v>
      </c>
      <c r="AO657" t="s">
        <v>3192</v>
      </c>
      <c r="AQ657">
        <f>(Table2[[#This Row],[Sharpe Ratio]]-AVERAGE(Table2[Sharpe Ratio]))/_xlfn.STDEV.P(Table2[Sharpe Ratio])</f>
        <v>-0.75587800979545683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632</v>
      </c>
      <c r="AT657">
        <f>_xlfn.RANK.AVG(Table2[[#This Row],[6M Return vs Nifty Z-Score]],Table2[6M Return vs Nifty Z-Score])</f>
        <v>641</v>
      </c>
      <c r="AU657">
        <f>_xlfn.RANK.AVG(Table2[[#This Row],[Sharpe Ratio Z-Score]],Table2[Sharpe Ratio Z-Score])</f>
        <v>544.5</v>
      </c>
      <c r="AV657">
        <f>(Table2[[#This Row],[Rank 1Y]]+Table2[[#This Row],[Rank 6M]]+Table2[[#This Row],[Rank Sharpe]])/3</f>
        <v>605.83333333333337</v>
      </c>
    </row>
    <row r="658" spans="1:48" x14ac:dyDescent="0.3">
      <c r="A658" t="s">
        <v>447</v>
      </c>
      <c r="B658" t="s">
        <v>448</v>
      </c>
      <c r="C658" t="s">
        <v>3146</v>
      </c>
      <c r="D658" t="s">
        <v>24</v>
      </c>
      <c r="E658">
        <v>51506.537413760001</v>
      </c>
      <c r="F658">
        <v>70.400000000000006</v>
      </c>
      <c r="G658">
        <v>-45.3708632115993</v>
      </c>
      <c r="H658">
        <f>(Table2[[#This Row],[1Y Return vs Nifty]]-AVERAGE(Table2[1Y Return vs Nifty]))/_xlfn.STDEV.P(Table2[1Y Return vs Nifty])</f>
        <v>-1.2137688989742366</v>
      </c>
      <c r="I658">
        <v>1.67538962474605</v>
      </c>
      <c r="J658">
        <f>(Table2[[#This Row],[1M Return vs Nifty]]-AVERAGE(Table2[1M Return vs Nifty]))/_xlfn.STDEV.P(Table2[1M Return vs Nifty])</f>
        <v>2.5168863347768668E-2</v>
      </c>
      <c r="K658">
        <v>-27.278325593672999</v>
      </c>
      <c r="L658">
        <f>(Table2[[#This Row],[6M Return vs Nifty]]-AVERAGE(Table2[6M Return vs Nifty]))/_xlfn.STDEV.P(Table2[6M Return vs Nifty])</f>
        <v>-1.0991034215052571</v>
      </c>
      <c r="M658">
        <v>-0.49792065770315702</v>
      </c>
      <c r="N658">
        <f>(Table2[[#This Row],[1W Return vs Nifty]]-AVERAGE(Table2[1W Return vs Nifty]))/_xlfn.STDEV.P(Table2[1W Return vs Nifty])</f>
        <v>-0.1451572562380096</v>
      </c>
      <c r="O658">
        <v>72.489999999999995</v>
      </c>
      <c r="P658">
        <v>73.468924487265298</v>
      </c>
      <c r="Q658">
        <v>76.9117218323168</v>
      </c>
      <c r="R658">
        <v>27.162369623371202</v>
      </c>
      <c r="S658" s="1">
        <f>(Table2[[#This Row],[Close Price]]-Table2[[#This Row],[20D EMA]])/Table2[[#This Row],[20D EMA]]</f>
        <v>-2.8831562974203192E-2</v>
      </c>
      <c r="T658" s="1">
        <f>(Table2[[#This Row],[Close Price]]-Table2[[#This Row],[50D EMA]])/Table2[[#This Row],[50D EMA]]</f>
        <v>-4.1771735583215765E-2</v>
      </c>
      <c r="U658" s="1">
        <f>(Table2[[#This Row],[Close Price]]-Table2[[#This Row],[200D EMA]])/Table2[[#This Row],[200D EMA]]</f>
        <v>-8.4664881726528932E-2</v>
      </c>
      <c r="V658">
        <v>1.0024567356515801</v>
      </c>
      <c r="W658">
        <v>70.06</v>
      </c>
      <c r="X658">
        <v>72.03</v>
      </c>
      <c r="Y658">
        <v>70.06</v>
      </c>
      <c r="Z658">
        <v>72.03</v>
      </c>
      <c r="AA658">
        <v>70.06</v>
      </c>
      <c r="AB658">
        <v>75.099999999999994</v>
      </c>
      <c r="AC658" s="1">
        <f>(Table2[[#This Row],[Close Price]]/Table2[[#This Row],[Day Low]])-1</f>
        <v>4.8529831572938775E-3</v>
      </c>
      <c r="AD658" s="1">
        <f>(Table2[[#This Row],[Day High]]/Table2[[#This Row],[Close Price]])-1</f>
        <v>2.3153409090909127E-2</v>
      </c>
      <c r="AE658" s="1">
        <f>(Table2[[#This Row],[Close Price]]/Table2[[#This Row],[Current Week Low]])-1</f>
        <v>4.8529831572938775E-3</v>
      </c>
      <c r="AF658" s="1">
        <f>(Table2[[#This Row],[Current Week High]]/Table2[[#This Row],[Close Price]])-1</f>
        <v>2.3153409090909127E-2</v>
      </c>
      <c r="AG658" s="1">
        <f>(Table2[[#This Row],[Close Price]]/Table2[[#This Row],[Current Month Low]])-1</f>
        <v>4.8529831572938775E-3</v>
      </c>
      <c r="AH658" s="1">
        <f>(Table2[[#This Row],[Current Month High]]/Table2[[#This Row],[Close Price]])-1</f>
        <v>6.6761363636363535E-2</v>
      </c>
      <c r="AI658">
        <v>31.321022727272702</v>
      </c>
      <c r="AJ658">
        <v>0.48529831572938698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-7.0000000000000007E-2</v>
      </c>
      <c r="AM658" t="s">
        <v>3191</v>
      </c>
      <c r="AN658">
        <v>-2.2000000000000002</v>
      </c>
      <c r="AO658" t="s">
        <v>3191</v>
      </c>
      <c r="AP658">
        <v>2.9482763410301999E-2</v>
      </c>
      <c r="AQ658">
        <f>(Table2[[#This Row],[Sharpe Ratio]]-AVERAGE(Table2[Sharpe Ratio]))/_xlfn.STDEV.P(Table2[Sharpe Ratio])</f>
        <v>-0.41209090039783902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704</v>
      </c>
      <c r="AT658">
        <f>_xlfn.RANK.AVG(Table2[[#This Row],[6M Return vs Nifty Z-Score]],Table2[6M Return vs Nifty Z-Score])</f>
        <v>668</v>
      </c>
      <c r="AU658">
        <f>_xlfn.RANK.AVG(Table2[[#This Row],[Sharpe Ratio Z-Score]],Table2[Sharpe Ratio Z-Score])</f>
        <v>446</v>
      </c>
      <c r="AV658">
        <f>(Table2[[#This Row],[Rank 1Y]]+Table2[[#This Row],[Rank 6M]]+Table2[[#This Row],[Rank Sharpe]])/3</f>
        <v>606</v>
      </c>
    </row>
    <row r="659" spans="1:48" x14ac:dyDescent="0.3">
      <c r="A659" t="s">
        <v>2053</v>
      </c>
      <c r="B659" t="s">
        <v>2054</v>
      </c>
      <c r="C659" t="s">
        <v>3148</v>
      </c>
      <c r="D659" t="s">
        <v>195</v>
      </c>
      <c r="E659">
        <v>3093.0076581039998</v>
      </c>
      <c r="F659">
        <v>225.68</v>
      </c>
      <c r="G659">
        <v>-28.2549999895536</v>
      </c>
      <c r="H659">
        <f>(Table2[[#This Row],[1Y Return vs Nifty]]-AVERAGE(Table2[1Y Return vs Nifty]))/_xlfn.STDEV.P(Table2[1Y Return vs Nifty])</f>
        <v>-0.93108544295698425</v>
      </c>
      <c r="I659">
        <v>-6.70899134554878</v>
      </c>
      <c r="J659">
        <f>(Table2[[#This Row],[1M Return vs Nifty]]-AVERAGE(Table2[1M Return vs Nifty]))/_xlfn.STDEV.P(Table2[1M Return vs Nifty])</f>
        <v>-0.93041008175247542</v>
      </c>
      <c r="K659">
        <v>-12.9112540687067</v>
      </c>
      <c r="L659">
        <f>(Table2[[#This Row],[6M Return vs Nifty]]-AVERAGE(Table2[6M Return vs Nifty]))/_xlfn.STDEV.P(Table2[6M Return vs Nifty])</f>
        <v>-0.62476682789903215</v>
      </c>
      <c r="M659">
        <v>0.42012783074495502</v>
      </c>
      <c r="N659">
        <f>(Table2[[#This Row],[1W Return vs Nifty]]-AVERAGE(Table2[1W Return vs Nifty]))/_xlfn.STDEV.P(Table2[1W Return vs Nifty])</f>
        <v>3.0681826753249129E-2</v>
      </c>
      <c r="O659">
        <v>237.72</v>
      </c>
      <c r="P659">
        <v>249.397051498065</v>
      </c>
      <c r="Q659">
        <v>244.969204593336</v>
      </c>
      <c r="R659">
        <v>34.451660030576299</v>
      </c>
      <c r="S659" s="1">
        <f>(Table2[[#This Row],[Close Price]]-Table2[[#This Row],[20D EMA]])/Table2[[#This Row],[20D EMA]]</f>
        <v>-5.0647820965842132E-2</v>
      </c>
      <c r="T659" s="1">
        <f>(Table2[[#This Row],[Close Price]]-Table2[[#This Row],[50D EMA]])/Table2[[#This Row],[50D EMA]]</f>
        <v>-9.5097561721771209E-2</v>
      </c>
      <c r="U659" s="1">
        <f>(Table2[[#This Row],[Close Price]]-Table2[[#This Row],[200D EMA]])/Table2[[#This Row],[200D EMA]]</f>
        <v>-7.8741344755383705E-2</v>
      </c>
      <c r="V659">
        <v>0.60036391488698704</v>
      </c>
      <c r="W659">
        <v>223.25</v>
      </c>
      <c r="X659">
        <v>228</v>
      </c>
      <c r="Y659">
        <v>223.25</v>
      </c>
      <c r="Z659">
        <v>228</v>
      </c>
      <c r="AA659">
        <v>223.1</v>
      </c>
      <c r="AB659">
        <v>250</v>
      </c>
      <c r="AC659" s="1">
        <f>(Table2[[#This Row],[Close Price]]/Table2[[#This Row],[Day Low]])-1</f>
        <v>1.0884658454647367E-2</v>
      </c>
      <c r="AD659" s="1">
        <f>(Table2[[#This Row],[Day High]]/Table2[[#This Row],[Close Price]])-1</f>
        <v>1.0280042538107104E-2</v>
      </c>
      <c r="AE659" s="1">
        <f>(Table2[[#This Row],[Close Price]]/Table2[[#This Row],[Current Week Low]])-1</f>
        <v>1.0884658454647367E-2</v>
      </c>
      <c r="AF659" s="1">
        <f>(Table2[[#This Row],[Current Week High]]/Table2[[#This Row],[Close Price]])-1</f>
        <v>1.0280042538107104E-2</v>
      </c>
      <c r="AG659" s="1">
        <f>(Table2[[#This Row],[Close Price]]/Table2[[#This Row],[Current Month Low]])-1</f>
        <v>1.1564320932317296E-2</v>
      </c>
      <c r="AH659" s="1">
        <f>(Table2[[#This Row],[Current Month High]]/Table2[[#This Row],[Close Price]])-1</f>
        <v>0.10776320453739796</v>
      </c>
      <c r="AI659">
        <v>28.0352711804324</v>
      </c>
      <c r="AJ659">
        <v>12.981226533166399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-0.11</v>
      </c>
      <c r="AM659" t="s">
        <v>3191</v>
      </c>
      <c r="AN659">
        <v>-5.3</v>
      </c>
      <c r="AO659" t="s">
        <v>3191</v>
      </c>
      <c r="AP659">
        <v>-3.9765017484534003E-2</v>
      </c>
      <c r="AQ659">
        <f>(Table2[[#This Row],[Sharpe Ratio]]-AVERAGE(Table2[Sharpe Ratio]))/_xlfn.STDEV.P(Table2[Sharpe Ratio])</f>
        <v>-1.2195625099863989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638</v>
      </c>
      <c r="AT659">
        <f>_xlfn.RANK.AVG(Table2[[#This Row],[6M Return vs Nifty Z-Score]],Table2[6M Return vs Nifty Z-Score])</f>
        <v>533</v>
      </c>
      <c r="AU659">
        <f>_xlfn.RANK.AVG(Table2[[#This Row],[Sharpe Ratio Z-Score]],Table2[Sharpe Ratio Z-Score])</f>
        <v>647</v>
      </c>
      <c r="AV659">
        <f>(Table2[[#This Row],[Rank 1Y]]+Table2[[#This Row],[Rank 6M]]+Table2[[#This Row],[Rank Sharpe]])/3</f>
        <v>606</v>
      </c>
    </row>
    <row r="660" spans="1:48" x14ac:dyDescent="0.3">
      <c r="A660" t="s">
        <v>1626</v>
      </c>
      <c r="B660" t="s">
        <v>1627</v>
      </c>
      <c r="C660" t="s">
        <v>3160</v>
      </c>
      <c r="D660" t="s">
        <v>249</v>
      </c>
      <c r="E660">
        <v>5728.9759504069998</v>
      </c>
      <c r="F660">
        <v>170.33</v>
      </c>
      <c r="G660">
        <v>-16.0574940128698</v>
      </c>
      <c r="H660">
        <f>(Table2[[#This Row],[1Y Return vs Nifty]]-AVERAGE(Table2[1Y Return vs Nifty]))/_xlfn.STDEV.P(Table2[1Y Return vs Nifty])</f>
        <v>-0.72963295998557887</v>
      </c>
      <c r="I660">
        <v>5.01854554400244</v>
      </c>
      <c r="J660">
        <f>(Table2[[#This Row],[1M Return vs Nifty]]-AVERAGE(Table2[1M Return vs Nifty]))/_xlfn.STDEV.P(Table2[1M Return vs Nifty])</f>
        <v>0.40619274787150839</v>
      </c>
      <c r="K660">
        <v>-16.975905806717101</v>
      </c>
      <c r="L660">
        <f>(Table2[[#This Row],[6M Return vs Nifty]]-AVERAGE(Table2[6M Return vs Nifty]))/_xlfn.STDEV.P(Table2[6M Return vs Nifty])</f>
        <v>-0.75896349116844519</v>
      </c>
      <c r="M660">
        <v>3.9057044468917299</v>
      </c>
      <c r="N660">
        <f>(Table2[[#This Row],[1W Return vs Nifty]]-AVERAGE(Table2[1W Return vs Nifty]))/_xlfn.STDEV.P(Table2[1W Return vs Nifty])</f>
        <v>0.69829427161995017</v>
      </c>
      <c r="O660">
        <v>174.15</v>
      </c>
      <c r="P660">
        <v>172.216349855022</v>
      </c>
      <c r="Q660">
        <v>168.18090845683699</v>
      </c>
      <c r="R660">
        <v>41.3186825293268</v>
      </c>
      <c r="S660" s="1">
        <f>(Table2[[#This Row],[Close Price]]-Table2[[#This Row],[20D EMA]])/Table2[[#This Row],[20D EMA]]</f>
        <v>-2.1935113407981585E-2</v>
      </c>
      <c r="T660" s="1">
        <f>(Table2[[#This Row],[Close Price]]-Table2[[#This Row],[50D EMA]])/Table2[[#This Row],[50D EMA]]</f>
        <v>-1.095337264208647E-2</v>
      </c>
      <c r="U660" s="1">
        <f>(Table2[[#This Row],[Close Price]]-Table2[[#This Row],[200D EMA]])/Table2[[#This Row],[200D EMA]]</f>
        <v>1.2778451269423251E-2</v>
      </c>
      <c r="V660">
        <v>0.92225615715899301</v>
      </c>
      <c r="W660">
        <v>169.7</v>
      </c>
      <c r="X660">
        <v>179.45</v>
      </c>
      <c r="Y660">
        <v>169.7</v>
      </c>
      <c r="Z660">
        <v>179.45</v>
      </c>
      <c r="AA660">
        <v>159.69999999999999</v>
      </c>
      <c r="AB660">
        <v>185</v>
      </c>
      <c r="AC660" s="1">
        <f>(Table2[[#This Row],[Close Price]]/Table2[[#This Row],[Day Low]])-1</f>
        <v>3.7124337065410629E-3</v>
      </c>
      <c r="AD660" s="1">
        <f>(Table2[[#This Row],[Day High]]/Table2[[#This Row],[Close Price]])-1</f>
        <v>5.3543122174602109E-2</v>
      </c>
      <c r="AE660" s="1">
        <f>(Table2[[#This Row],[Close Price]]/Table2[[#This Row],[Current Week Low]])-1</f>
        <v>3.7124337065410629E-3</v>
      </c>
      <c r="AF660" s="1">
        <f>(Table2[[#This Row],[Current Week High]]/Table2[[#This Row],[Close Price]])-1</f>
        <v>5.3543122174602109E-2</v>
      </c>
      <c r="AG660" s="1">
        <f>(Table2[[#This Row],[Close Price]]/Table2[[#This Row],[Current Month Low]])-1</f>
        <v>6.6562304320601173E-2</v>
      </c>
      <c r="AH660" s="1">
        <f>(Table2[[#This Row],[Current Month High]]/Table2[[#This Row],[Close Price]])-1</f>
        <v>8.6126930076909414E-2</v>
      </c>
      <c r="AI660">
        <v>28.9262020783185</v>
      </c>
      <c r="AJ660">
        <v>30.972702806612801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0.09</v>
      </c>
      <c r="AM660" t="s">
        <v>3192</v>
      </c>
      <c r="AN660">
        <v>-2.68</v>
      </c>
      <c r="AO660" t="s">
        <v>3191</v>
      </c>
      <c r="AP660">
        <v>-4.7977155127278001E-2</v>
      </c>
      <c r="AQ660">
        <f>(Table2[[#This Row],[Sharpe Ratio]]-AVERAGE(Table2[Sharpe Ratio]))/_xlfn.STDEV.P(Table2[Sharpe Ratio])</f>
        <v>-1.3153210731469953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-1.6994305048095608</v>
      </c>
      <c r="AS660">
        <f>_xlfn.RANK.AVG(Table2[[#This Row],[1Y Return vs Nifty Z-Score]],Table2[1Y Return vs Nifty Z-Score])</f>
        <v>571</v>
      </c>
      <c r="AT660">
        <f>_xlfn.RANK.AVG(Table2[[#This Row],[6M Return vs Nifty Z-Score]],Table2[6M Return vs Nifty Z-Score])</f>
        <v>583</v>
      </c>
      <c r="AU660">
        <f>_xlfn.RANK.AVG(Table2[[#This Row],[Sharpe Ratio Z-Score]],Table2[Sharpe Ratio Z-Score])</f>
        <v>665</v>
      </c>
      <c r="AV660">
        <f>(Table2[[#This Row],[Rank 1Y]]+Table2[[#This Row],[Rank 6M]]+Table2[[#This Row],[Rank Sharpe]])/3</f>
        <v>606.33333333333337</v>
      </c>
    </row>
    <row r="661" spans="1:48" x14ac:dyDescent="0.3">
      <c r="A661" t="s">
        <v>2223</v>
      </c>
      <c r="B661" t="s">
        <v>2224</v>
      </c>
      <c r="C661" t="s">
        <v>3148</v>
      </c>
      <c r="D661" t="s">
        <v>373</v>
      </c>
      <c r="E661">
        <v>2603.4101294799998</v>
      </c>
      <c r="F661">
        <v>1848.05</v>
      </c>
      <c r="G661">
        <v>-31.984797601586202</v>
      </c>
      <c r="H661">
        <f>(Table2[[#This Row],[1Y Return vs Nifty]]-AVERAGE(Table2[1Y Return vs Nifty]))/_xlfn.STDEV.P(Table2[1Y Return vs Nifty])</f>
        <v>-0.99268631377115613</v>
      </c>
      <c r="I661">
        <v>-13.3908389192604</v>
      </c>
      <c r="J661">
        <f>(Table2[[#This Row],[1M Return vs Nifty]]-AVERAGE(Table2[1M Return vs Nifty]))/_xlfn.STDEV.P(Table2[1M Return vs Nifty])</f>
        <v>-1.6919490526591674</v>
      </c>
      <c r="K661">
        <v>-7.6166612599816199</v>
      </c>
      <c r="L661">
        <f>(Table2[[#This Row],[6M Return vs Nifty]]-AVERAGE(Table2[6M Return vs Nifty]))/_xlfn.STDEV.P(Table2[6M Return vs Nifty])</f>
        <v>-0.44996299866643846</v>
      </c>
      <c r="M661">
        <v>-0.75199609996081196</v>
      </c>
      <c r="N661">
        <f>(Table2[[#This Row],[1W Return vs Nifty]]-AVERAGE(Table2[1W Return vs Nifty]))/_xlfn.STDEV.P(Table2[1W Return vs Nifty])</f>
        <v>-0.19382178032290451</v>
      </c>
      <c r="O661">
        <v>1959.94</v>
      </c>
      <c r="P661">
        <v>2049.61521642554</v>
      </c>
      <c r="Q661">
        <v>1978.81186827073</v>
      </c>
      <c r="R661">
        <v>26.4662440342778</v>
      </c>
      <c r="S661" s="1">
        <f>(Table2[[#This Row],[Close Price]]-Table2[[#This Row],[20D EMA]])/Table2[[#This Row],[20D EMA]]</f>
        <v>-5.7088482300478638E-2</v>
      </c>
      <c r="T661" s="1">
        <f>(Table2[[#This Row],[Close Price]]-Table2[[#This Row],[50D EMA]])/Table2[[#This Row],[50D EMA]]</f>
        <v>-9.8342954721551579E-2</v>
      </c>
      <c r="U661" s="1">
        <f>(Table2[[#This Row],[Close Price]]-Table2[[#This Row],[200D EMA]])/Table2[[#This Row],[200D EMA]]</f>
        <v>-6.6081000608209373E-2</v>
      </c>
      <c r="V661">
        <v>0.40137481024338501</v>
      </c>
      <c r="W661">
        <v>1831</v>
      </c>
      <c r="X661">
        <v>1869.3</v>
      </c>
      <c r="Y661">
        <v>1831</v>
      </c>
      <c r="Z661">
        <v>1869.3</v>
      </c>
      <c r="AA661">
        <v>1800</v>
      </c>
      <c r="AB661">
        <v>2029</v>
      </c>
      <c r="AC661" s="1">
        <f>(Table2[[#This Row],[Close Price]]/Table2[[#This Row],[Day Low]])-1</f>
        <v>9.3118514472965153E-3</v>
      </c>
      <c r="AD661" s="1">
        <f>(Table2[[#This Row],[Day High]]/Table2[[#This Row],[Close Price]])-1</f>
        <v>1.1498606639430697E-2</v>
      </c>
      <c r="AE661" s="1">
        <f>(Table2[[#This Row],[Close Price]]/Table2[[#This Row],[Current Week Low]])-1</f>
        <v>9.3118514472965153E-3</v>
      </c>
      <c r="AF661" s="1">
        <f>(Table2[[#This Row],[Current Week High]]/Table2[[#This Row],[Close Price]])-1</f>
        <v>1.1498606639430697E-2</v>
      </c>
      <c r="AG661" s="1">
        <f>(Table2[[#This Row],[Close Price]]/Table2[[#This Row],[Current Month Low]])-1</f>
        <v>2.6694444444444354E-2</v>
      </c>
      <c r="AH661" s="1">
        <f>(Table2[[#This Row],[Current Month High]]/Table2[[#This Row],[Close Price]])-1</f>
        <v>9.7914017477882087E-2</v>
      </c>
      <c r="AI661">
        <v>38.521685019344702</v>
      </c>
      <c r="AJ661">
        <v>20.708687132592999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-0.04</v>
      </c>
      <c r="AM661" t="s">
        <v>3191</v>
      </c>
      <c r="AN661">
        <v>-6.25</v>
      </c>
      <c r="AO661" t="s">
        <v>3191</v>
      </c>
      <c r="AP661">
        <v>-7.2464014455506001E-2</v>
      </c>
      <c r="AQ661">
        <f>(Table2[[#This Row],[Sharpe Ratio]]-AVERAGE(Table2[Sharpe Ratio]))/_xlfn.STDEV.P(Table2[Sharpe Ratio])</f>
        <v>-1.600852875899788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652</v>
      </c>
      <c r="AT661">
        <f>_xlfn.RANK.AVG(Table2[[#This Row],[6M Return vs Nifty Z-Score]],Table2[6M Return vs Nifty Z-Score])</f>
        <v>474</v>
      </c>
      <c r="AU661">
        <f>_xlfn.RANK.AVG(Table2[[#This Row],[Sharpe Ratio Z-Score]],Table2[Sharpe Ratio Z-Score])</f>
        <v>693</v>
      </c>
      <c r="AV661">
        <f>(Table2[[#This Row],[Rank 1Y]]+Table2[[#This Row],[Rank 6M]]+Table2[[#This Row],[Rank Sharpe]])/3</f>
        <v>606.33333333333337</v>
      </c>
    </row>
    <row r="662" spans="1:48" x14ac:dyDescent="0.3">
      <c r="A662" t="s">
        <v>1612</v>
      </c>
      <c r="B662" t="s">
        <v>1613</v>
      </c>
      <c r="C662" t="s">
        <v>3155</v>
      </c>
      <c r="D662" t="s">
        <v>1614</v>
      </c>
      <c r="E662">
        <v>5821.3722736749996</v>
      </c>
      <c r="F662">
        <v>445.85</v>
      </c>
      <c r="G662">
        <v>-17.0034697770311</v>
      </c>
      <c r="H662">
        <f>(Table2[[#This Row],[1Y Return vs Nifty]]-AVERAGE(Table2[1Y Return vs Nifty]))/_xlfn.STDEV.P(Table2[1Y Return vs Nifty])</f>
        <v>-0.74525657737796636</v>
      </c>
      <c r="I662">
        <v>-4.4719630005003799</v>
      </c>
      <c r="J662">
        <f>(Table2[[#This Row],[1M Return vs Nifty]]-AVERAGE(Table2[1M Return vs Nifty]))/_xlfn.STDEV.P(Table2[1M Return vs Nifty])</f>
        <v>-0.67545301411751979</v>
      </c>
      <c r="K662">
        <v>-26.194527124002299</v>
      </c>
      <c r="L662">
        <f>(Table2[[#This Row],[6M Return vs Nifty]]-AVERAGE(Table2[6M Return vs Nifty]))/_xlfn.STDEV.P(Table2[6M Return vs Nifty])</f>
        <v>-1.063321232117121</v>
      </c>
      <c r="M662">
        <v>-0.30403318677362701</v>
      </c>
      <c r="N662">
        <f>(Table2[[#This Row],[1W Return vs Nifty]]-AVERAGE(Table2[1W Return vs Nifty]))/_xlfn.STDEV.P(Table2[1W Return vs Nifty])</f>
        <v>-0.10802087888894996</v>
      </c>
      <c r="O662">
        <v>469.67</v>
      </c>
      <c r="P662">
        <v>486.80673372023</v>
      </c>
      <c r="Q662">
        <v>498.662435317627</v>
      </c>
      <c r="R662">
        <v>28.4685274623072</v>
      </c>
      <c r="S662" s="1">
        <f>(Table2[[#This Row],[Close Price]]-Table2[[#This Row],[20D EMA]])/Table2[[#This Row],[20D EMA]]</f>
        <v>-5.0716460493538E-2</v>
      </c>
      <c r="T662" s="1">
        <f>(Table2[[#This Row],[Close Price]]-Table2[[#This Row],[50D EMA]])/Table2[[#This Row],[50D EMA]]</f>
        <v>-8.4133457660361774E-2</v>
      </c>
      <c r="U662" s="1">
        <f>(Table2[[#This Row],[Close Price]]-Table2[[#This Row],[200D EMA]])/Table2[[#This Row],[200D EMA]]</f>
        <v>-0.10590818874092185</v>
      </c>
      <c r="V662">
        <v>0.176438633853465</v>
      </c>
      <c r="W662">
        <v>443</v>
      </c>
      <c r="X662">
        <v>464.65</v>
      </c>
      <c r="Y662">
        <v>443</v>
      </c>
      <c r="Z662">
        <v>464.65</v>
      </c>
      <c r="AA662">
        <v>438.45</v>
      </c>
      <c r="AB662">
        <v>495.7</v>
      </c>
      <c r="AC662" s="1">
        <f>(Table2[[#This Row],[Close Price]]/Table2[[#This Row],[Day Low]])-1</f>
        <v>6.433408577878108E-3</v>
      </c>
      <c r="AD662" s="1">
        <f>(Table2[[#This Row],[Day High]]/Table2[[#This Row],[Close Price]])-1</f>
        <v>4.2166647975776517E-2</v>
      </c>
      <c r="AE662" s="1">
        <f>(Table2[[#This Row],[Close Price]]/Table2[[#This Row],[Current Week Low]])-1</f>
        <v>6.433408577878108E-3</v>
      </c>
      <c r="AF662" s="1">
        <f>(Table2[[#This Row],[Current Week High]]/Table2[[#This Row],[Close Price]])-1</f>
        <v>4.2166647975776517E-2</v>
      </c>
      <c r="AG662" s="1">
        <f>(Table2[[#This Row],[Close Price]]/Table2[[#This Row],[Current Month Low]])-1</f>
        <v>1.6877637130801704E-2</v>
      </c>
      <c r="AH662" s="1">
        <f>(Table2[[#This Row],[Current Month High]]/Table2[[#This Row],[Close Price]])-1</f>
        <v>0.11180890434002455</v>
      </c>
      <c r="AI662">
        <v>50.128967141415202</v>
      </c>
      <c r="AJ662">
        <v>14.0135532540595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-0.15</v>
      </c>
      <c r="AM662" t="s">
        <v>3191</v>
      </c>
      <c r="AN662">
        <v>-6.77</v>
      </c>
      <c r="AO662" t="s">
        <v>3191</v>
      </c>
      <c r="AP662">
        <v>-7.8481426004440007E-3</v>
      </c>
      <c r="AQ662">
        <f>(Table2[[#This Row],[Sharpe Ratio]]-AVERAGE(Table2[Sharpe Ratio]))/_xlfn.STDEV.P(Table2[Sharpe Ratio])</f>
        <v>-0.84739216744745516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574</v>
      </c>
      <c r="AT662">
        <f>_xlfn.RANK.AVG(Table2[[#This Row],[6M Return vs Nifty Z-Score]],Table2[6M Return vs Nifty Z-Score])</f>
        <v>661</v>
      </c>
      <c r="AU662">
        <f>_xlfn.RANK.AVG(Table2[[#This Row],[Sharpe Ratio Z-Score]],Table2[Sharpe Ratio Z-Score])</f>
        <v>589</v>
      </c>
      <c r="AV662">
        <f>(Table2[[#This Row],[Rank 1Y]]+Table2[[#This Row],[Rank 6M]]+Table2[[#This Row],[Rank Sharpe]])/3</f>
        <v>608</v>
      </c>
    </row>
    <row r="663" spans="1:48" x14ac:dyDescent="0.3">
      <c r="A663" t="s">
        <v>123</v>
      </c>
      <c r="B663" t="s">
        <v>124</v>
      </c>
      <c r="C663" t="s">
        <v>3148</v>
      </c>
      <c r="D663" t="s">
        <v>125</v>
      </c>
      <c r="E663">
        <v>227025.26567940001</v>
      </c>
      <c r="F663">
        <v>2354.65</v>
      </c>
      <c r="G663">
        <v>-29.496584262948002</v>
      </c>
      <c r="H663">
        <f>(Table2[[#This Row],[1Y Return vs Nifty]]-AVERAGE(Table2[1Y Return vs Nifty]))/_xlfn.STDEV.P(Table2[1Y Return vs Nifty])</f>
        <v>-0.95159129351132465</v>
      </c>
      <c r="I663">
        <v>-9.5143188316076497</v>
      </c>
      <c r="J663">
        <f>(Table2[[#This Row],[1M Return vs Nifty]]-AVERAGE(Table2[1M Return vs Nifty]))/_xlfn.STDEV.P(Table2[1M Return vs Nifty])</f>
        <v>-1.2501369511882032</v>
      </c>
      <c r="K663">
        <v>-16.125621381628498</v>
      </c>
      <c r="L663">
        <f>(Table2[[#This Row],[6M Return vs Nifty]]-AVERAGE(Table2[6M Return vs Nifty]))/_xlfn.STDEV.P(Table2[6M Return vs Nifty])</f>
        <v>-0.73089089355576642</v>
      </c>
      <c r="M663">
        <v>-5.3317132995295502</v>
      </c>
      <c r="N663">
        <f>(Table2[[#This Row],[1W Return vs Nifty]]-AVERAGE(Table2[1W Return vs Nifty]))/_xlfn.STDEV.P(Table2[1W Return vs Nifty])</f>
        <v>-1.071001235291287</v>
      </c>
      <c r="O663">
        <v>2513.3200000000002</v>
      </c>
      <c r="P663">
        <v>2542.4651050606099</v>
      </c>
      <c r="Q663">
        <v>2501.22449722796</v>
      </c>
      <c r="R663">
        <v>12.9439152971753</v>
      </c>
      <c r="S663" s="1">
        <f>(Table2[[#This Row],[Close Price]]-Table2[[#This Row],[20D EMA]])/Table2[[#This Row],[20D EMA]]</f>
        <v>-6.3131634650581719E-2</v>
      </c>
      <c r="T663" s="1">
        <f>(Table2[[#This Row],[Close Price]]-Table2[[#This Row],[50D EMA]])/Table2[[#This Row],[50D EMA]]</f>
        <v>-7.3871261669147842E-2</v>
      </c>
      <c r="U663" s="1">
        <f>(Table2[[#This Row],[Close Price]]-Table2[[#This Row],[200D EMA]])/Table2[[#This Row],[200D EMA]]</f>
        <v>-5.8601096139272779E-2</v>
      </c>
      <c r="V663">
        <v>1.2177612769130699</v>
      </c>
      <c r="W663">
        <v>2333</v>
      </c>
      <c r="X663">
        <v>2374</v>
      </c>
      <c r="Y663">
        <v>2333</v>
      </c>
      <c r="Z663">
        <v>2374</v>
      </c>
      <c r="AA663">
        <v>2326.1</v>
      </c>
      <c r="AB663">
        <v>2710</v>
      </c>
      <c r="AC663" s="1">
        <f>(Table2[[#This Row],[Close Price]]/Table2[[#This Row],[Day Low]])-1</f>
        <v>9.2798971281611298E-3</v>
      </c>
      <c r="AD663" s="1">
        <f>(Table2[[#This Row],[Day High]]/Table2[[#This Row],[Close Price]])-1</f>
        <v>8.2177818359416843E-3</v>
      </c>
      <c r="AE663" s="1">
        <f>(Table2[[#This Row],[Close Price]]/Table2[[#This Row],[Current Week Low]])-1</f>
        <v>9.2798971281611298E-3</v>
      </c>
      <c r="AF663" s="1">
        <f>(Table2[[#This Row],[Current Week High]]/Table2[[#This Row],[Close Price]])-1</f>
        <v>8.2177818359416843E-3</v>
      </c>
      <c r="AG663" s="1">
        <f>(Table2[[#This Row],[Close Price]]/Table2[[#This Row],[Current Month Low]])-1</f>
        <v>1.2273762950862022E-2</v>
      </c>
      <c r="AH663" s="1">
        <f>(Table2[[#This Row],[Current Month High]]/Table2[[#This Row],[Close Price]])-1</f>
        <v>0.15091414859957952</v>
      </c>
      <c r="AI663">
        <v>17.9793175206506</v>
      </c>
      <c r="AJ663">
        <v>1.2273762950861999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3191</v>
      </c>
      <c r="AN663">
        <v>-11.97</v>
      </c>
      <c r="AO663" t="s">
        <v>3191</v>
      </c>
      <c r="AP663">
        <v>-2.0486114449992002E-2</v>
      </c>
      <c r="AQ663">
        <f>(Table2[[#This Row],[Sharpe Ratio]]-AVERAGE(Table2[Sharpe Ratio]))/_xlfn.STDEV.P(Table2[Sharpe Ratio])</f>
        <v>-0.99475867276243535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644</v>
      </c>
      <c r="AT663">
        <f>_xlfn.RANK.AVG(Table2[[#This Row],[6M Return vs Nifty Z-Score]],Table2[6M Return vs Nifty Z-Score])</f>
        <v>570</v>
      </c>
      <c r="AU663">
        <f>_xlfn.RANK.AVG(Table2[[#This Row],[Sharpe Ratio Z-Score]],Table2[Sharpe Ratio Z-Score])</f>
        <v>619</v>
      </c>
      <c r="AV663">
        <f>(Table2[[#This Row],[Rank 1Y]]+Table2[[#This Row],[Rank 6M]]+Table2[[#This Row],[Rank Sharpe]])/3</f>
        <v>611</v>
      </c>
    </row>
    <row r="664" spans="1:48" x14ac:dyDescent="0.3">
      <c r="A664" t="s">
        <v>1066</v>
      </c>
      <c r="B664" t="s">
        <v>1067</v>
      </c>
      <c r="C664" t="s">
        <v>3154</v>
      </c>
      <c r="D664" t="s">
        <v>77</v>
      </c>
      <c r="E664">
        <v>12343.31664768</v>
      </c>
      <c r="F664">
        <v>345.6</v>
      </c>
      <c r="G664">
        <v>-28.413759255431899</v>
      </c>
      <c r="H664">
        <f>(Table2[[#This Row],[1Y Return vs Nifty]]-AVERAGE(Table2[1Y Return vs Nifty]))/_xlfn.STDEV.P(Table2[1Y Return vs Nifty])</f>
        <v>-0.93370749113363927</v>
      </c>
      <c r="I664">
        <v>0.91276593343651802</v>
      </c>
      <c r="J664">
        <f>(Table2[[#This Row],[1M Return vs Nifty]]-AVERAGE(Table2[1M Return vs Nifty]))/_xlfn.STDEV.P(Table2[1M Return vs Nifty])</f>
        <v>-6.1748363461450503E-2</v>
      </c>
      <c r="K664">
        <v>-8.1255072365309999</v>
      </c>
      <c r="L664">
        <f>(Table2[[#This Row],[6M Return vs Nifty]]-AVERAGE(Table2[6M Return vs Nifty]))/_xlfn.STDEV.P(Table2[6M Return vs Nifty])</f>
        <v>-0.4667628222607762</v>
      </c>
      <c r="M664">
        <v>-0.22648305616954201</v>
      </c>
      <c r="N664">
        <f>(Table2[[#This Row],[1W Return vs Nifty]]-AVERAGE(Table2[1W Return vs Nifty]))/_xlfn.STDEV.P(Table2[1W Return vs Nifty])</f>
        <v>-9.31672583853905E-2</v>
      </c>
      <c r="O664">
        <v>354.6</v>
      </c>
      <c r="P664">
        <v>351.54207936658997</v>
      </c>
      <c r="Q664">
        <v>345.68180372238999</v>
      </c>
      <c r="R664">
        <v>36.111416460023598</v>
      </c>
      <c r="S664" s="1">
        <f>(Table2[[#This Row],[Close Price]]-Table2[[#This Row],[20D EMA]])/Table2[[#This Row],[20D EMA]]</f>
        <v>-2.5380710659898477E-2</v>
      </c>
      <c r="T664" s="1">
        <f>(Table2[[#This Row],[Close Price]]-Table2[[#This Row],[50D EMA]])/Table2[[#This Row],[50D EMA]]</f>
        <v>-1.69028964535239E-2</v>
      </c>
      <c r="U664" s="1">
        <f>(Table2[[#This Row],[Close Price]]-Table2[[#This Row],[200D EMA]])/Table2[[#This Row],[200D EMA]]</f>
        <v>-2.3664457171040048E-4</v>
      </c>
      <c r="V664">
        <v>1.09674700959559</v>
      </c>
      <c r="W664">
        <v>341.6</v>
      </c>
      <c r="X664">
        <v>354.75</v>
      </c>
      <c r="Y664">
        <v>341.6</v>
      </c>
      <c r="Z664">
        <v>354.75</v>
      </c>
      <c r="AA664">
        <v>341.6</v>
      </c>
      <c r="AB664">
        <v>371</v>
      </c>
      <c r="AC664" s="1">
        <f>(Table2[[#This Row],[Close Price]]/Table2[[#This Row],[Day Low]])-1</f>
        <v>1.1709601873536313E-2</v>
      </c>
      <c r="AD664" s="1">
        <f>(Table2[[#This Row],[Day High]]/Table2[[#This Row],[Close Price]])-1</f>
        <v>2.647569444444442E-2</v>
      </c>
      <c r="AE664" s="1">
        <f>(Table2[[#This Row],[Close Price]]/Table2[[#This Row],[Current Week Low]])-1</f>
        <v>1.1709601873536313E-2</v>
      </c>
      <c r="AF664" s="1">
        <f>(Table2[[#This Row],[Current Week High]]/Table2[[#This Row],[Close Price]])-1</f>
        <v>2.647569444444442E-2</v>
      </c>
      <c r="AG664" s="1">
        <f>(Table2[[#This Row],[Close Price]]/Table2[[#This Row],[Current Month Low]])-1</f>
        <v>1.1709601873536313E-2</v>
      </c>
      <c r="AH664" s="1">
        <f>(Table2[[#This Row],[Current Month High]]/Table2[[#This Row],[Close Price]])-1</f>
        <v>7.3495370370370239E-2</v>
      </c>
      <c r="AI664">
        <v>15.162037037037001</v>
      </c>
      <c r="AJ664">
        <v>18.640576725025699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0.04</v>
      </c>
      <c r="AM664" t="s">
        <v>3192</v>
      </c>
      <c r="AN664">
        <v>-3.19</v>
      </c>
      <c r="AO664" t="s">
        <v>3191</v>
      </c>
      <c r="AP664">
        <v>-9.7605560800438002E-2</v>
      </c>
      <c r="AQ664">
        <f>(Table2[[#This Row],[Sharpe Ratio]]-AVERAGE(Table2[Sharpe Ratio]))/_xlfn.STDEV.P(Table2[Sharpe Ratio])</f>
        <v>-1.8940187309257865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-3.4494046661670428</v>
      </c>
      <c r="AS664">
        <f>_xlfn.RANK.AVG(Table2[[#This Row],[1Y Return vs Nifty Z-Score]],Table2[1Y Return vs Nifty Z-Score])</f>
        <v>639</v>
      </c>
      <c r="AT664">
        <f>_xlfn.RANK.AVG(Table2[[#This Row],[6M Return vs Nifty Z-Score]],Table2[6M Return vs Nifty Z-Score])</f>
        <v>479</v>
      </c>
      <c r="AU664">
        <f>_xlfn.RANK.AVG(Table2[[#This Row],[Sharpe Ratio Z-Score]],Table2[Sharpe Ratio Z-Score])</f>
        <v>716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1205</v>
      </c>
      <c r="B665" t="s">
        <v>1206</v>
      </c>
      <c r="C665" t="s">
        <v>3145</v>
      </c>
      <c r="D665" t="s">
        <v>21</v>
      </c>
      <c r="E665">
        <v>9864.2052276199993</v>
      </c>
      <c r="F665">
        <v>478.85</v>
      </c>
      <c r="G665">
        <v>-9.9697907347032793</v>
      </c>
      <c r="H665">
        <f>(Table2[[#This Row],[1Y Return vs Nifty]]-AVERAGE(Table2[1Y Return vs Nifty]))/_xlfn.STDEV.P(Table2[1Y Return vs Nifty])</f>
        <v>-0.62908921413096663</v>
      </c>
      <c r="I665">
        <v>5.3332211609195896</v>
      </c>
      <c r="J665">
        <f>(Table2[[#This Row],[1M Return vs Nifty]]-AVERAGE(Table2[1M Return vs Nifty]))/_xlfn.STDEV.P(Table2[1M Return vs Nifty])</f>
        <v>0.44205674249768351</v>
      </c>
      <c r="K665">
        <v>-19.0033125368947</v>
      </c>
      <c r="L665">
        <f>(Table2[[#This Row],[6M Return vs Nifty]]-AVERAGE(Table2[6M Return vs Nifty]))/_xlfn.STDEV.P(Table2[6M Return vs Nifty])</f>
        <v>-0.82589941478904072</v>
      </c>
      <c r="M665">
        <v>6.4905342331757598</v>
      </c>
      <c r="N665">
        <f>(Table2[[#This Row],[1W Return vs Nifty]]-AVERAGE(Table2[1W Return vs Nifty]))/_xlfn.STDEV.P(Table2[1W Return vs Nifty])</f>
        <v>1.1933815192194697</v>
      </c>
      <c r="O665">
        <v>473.36</v>
      </c>
      <c r="P665">
        <v>480.83715740628702</v>
      </c>
      <c r="Q665">
        <v>480.57365470570198</v>
      </c>
      <c r="R665">
        <v>57.787026114056999</v>
      </c>
      <c r="S665" s="1">
        <f>(Table2[[#This Row],[Close Price]]-Table2[[#This Row],[20D EMA]])/Table2[[#This Row],[20D EMA]]</f>
        <v>1.1597938144329916E-2</v>
      </c>
      <c r="T665" s="1">
        <f>(Table2[[#This Row],[Close Price]]-Table2[[#This Row],[50D EMA]])/Table2[[#This Row],[50D EMA]]</f>
        <v>-4.132703506122621E-3</v>
      </c>
      <c r="U665" s="1">
        <f>(Table2[[#This Row],[Close Price]]-Table2[[#This Row],[200D EMA]])/Table2[[#This Row],[200D EMA]]</f>
        <v>-3.5866608350753389E-3</v>
      </c>
      <c r="V665">
        <v>0.98805961838972101</v>
      </c>
      <c r="W665">
        <v>474.55</v>
      </c>
      <c r="X665">
        <v>488.9</v>
      </c>
      <c r="Y665">
        <v>474.55</v>
      </c>
      <c r="Z665">
        <v>488.9</v>
      </c>
      <c r="AA665">
        <v>448.85</v>
      </c>
      <c r="AB665">
        <v>493.45</v>
      </c>
      <c r="AC665" s="1">
        <f>(Table2[[#This Row],[Close Price]]/Table2[[#This Row],[Day Low]])-1</f>
        <v>9.0612158887366512E-3</v>
      </c>
      <c r="AD665" s="1">
        <f>(Table2[[#This Row],[Day High]]/Table2[[#This Row],[Close Price]])-1</f>
        <v>2.0987783230656643E-2</v>
      </c>
      <c r="AE665" s="1">
        <f>(Table2[[#This Row],[Close Price]]/Table2[[#This Row],[Current Week Low]])-1</f>
        <v>9.0612158887366512E-3</v>
      </c>
      <c r="AF665" s="1">
        <f>(Table2[[#This Row],[Current Week High]]/Table2[[#This Row],[Close Price]])-1</f>
        <v>2.0987783230656643E-2</v>
      </c>
      <c r="AG665" s="1">
        <f>(Table2[[#This Row],[Close Price]]/Table2[[#This Row],[Current Month Low]])-1</f>
        <v>6.6837473543500003E-2</v>
      </c>
      <c r="AH665" s="1">
        <f>(Table2[[#This Row],[Current Month High]]/Table2[[#This Row],[Close Price]])-1</f>
        <v>3.0489714942048662E-2</v>
      </c>
      <c r="AI665">
        <v>20.079356792314901</v>
      </c>
      <c r="AJ665">
        <v>21.166497975708499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</v>
      </c>
      <c r="AM665">
        <v>0</v>
      </c>
      <c r="AN665">
        <v>3.4</v>
      </c>
      <c r="AO665" t="s">
        <v>3192</v>
      </c>
      <c r="AP665">
        <v>-7.9493537801300002E-2</v>
      </c>
      <c r="AQ665">
        <f>(Table2[[#This Row],[Sharpe Ratio]]-AVERAGE(Table2[Sharpe Ratio]))/_xlfn.STDEV.P(Table2[Sharpe Ratio])</f>
        <v>-1.6828214308097103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530</v>
      </c>
      <c r="AT665">
        <f>_xlfn.RANK.AVG(Table2[[#This Row],[6M Return vs Nifty Z-Score]],Table2[6M Return vs Nifty Z-Score])</f>
        <v>605</v>
      </c>
      <c r="AU665">
        <f>_xlfn.RANK.AVG(Table2[[#This Row],[Sharpe Ratio Z-Score]],Table2[Sharpe Ratio Z-Score])</f>
        <v>699</v>
      </c>
      <c r="AV665">
        <f>(Table2[[#This Row],[Rank 1Y]]+Table2[[#This Row],[Rank 6M]]+Table2[[#This Row],[Rank Sharpe]])/3</f>
        <v>611.33333333333337</v>
      </c>
    </row>
    <row r="666" spans="1:48" x14ac:dyDescent="0.3">
      <c r="A666" t="s">
        <v>1604</v>
      </c>
      <c r="B666" t="s">
        <v>1605</v>
      </c>
      <c r="C666" t="s">
        <v>3157</v>
      </c>
      <c r="D666" t="s">
        <v>446</v>
      </c>
      <c r="E666">
        <v>5867.2091131199904</v>
      </c>
      <c r="F666">
        <v>59.7</v>
      </c>
      <c r="G666">
        <v>-34.586643315683403</v>
      </c>
      <c r="H666">
        <f>(Table2[[#This Row],[1Y Return vs Nifty]]-AVERAGE(Table2[1Y Return vs Nifty]))/_xlfn.STDEV.P(Table2[1Y Return vs Nifty])</f>
        <v>-1.035658072130228</v>
      </c>
      <c r="I666">
        <v>-5.1685407099233096</v>
      </c>
      <c r="J666">
        <f>(Table2[[#This Row],[1M Return vs Nifty]]-AVERAGE(Table2[1M Return vs Nifty]))/_xlfn.STDEV.P(Table2[1M Return vs Nifty])</f>
        <v>-0.75484289335952903</v>
      </c>
      <c r="K666">
        <v>-28.688135296165601</v>
      </c>
      <c r="L666">
        <f>(Table2[[#This Row],[6M Return vs Nifty]]-AVERAGE(Table2[6M Return vs Nifty]))/_xlfn.STDEV.P(Table2[6M Return vs Nifty])</f>
        <v>-1.1456490470874274</v>
      </c>
      <c r="M666">
        <v>-0.83936643625389895</v>
      </c>
      <c r="N666">
        <f>(Table2[[#This Row],[1W Return vs Nifty]]-AVERAGE(Table2[1W Return vs Nifty]))/_xlfn.STDEV.P(Table2[1W Return vs Nifty])</f>
        <v>-0.21055632104458738</v>
      </c>
      <c r="O666">
        <v>62.54</v>
      </c>
      <c r="P666">
        <v>64.301938842324205</v>
      </c>
      <c r="Q666">
        <v>67.677602479512302</v>
      </c>
      <c r="R666">
        <v>25.676086833329201</v>
      </c>
      <c r="S666" s="1">
        <f>(Table2[[#This Row],[Close Price]]-Table2[[#This Row],[20D EMA]])/Table2[[#This Row],[20D EMA]]</f>
        <v>-4.5410937000319736E-2</v>
      </c>
      <c r="T666" s="1">
        <f>(Table2[[#This Row],[Close Price]]-Table2[[#This Row],[50D EMA]])/Table2[[#This Row],[50D EMA]]</f>
        <v>-7.1567652938252582E-2</v>
      </c>
      <c r="U666" s="1">
        <f>(Table2[[#This Row],[Close Price]]-Table2[[#This Row],[200D EMA]])/Table2[[#This Row],[200D EMA]]</f>
        <v>-0.11787655276244927</v>
      </c>
      <c r="V666">
        <v>0.322570847489281</v>
      </c>
      <c r="W666">
        <v>59.51</v>
      </c>
      <c r="X666">
        <v>61.26</v>
      </c>
      <c r="Y666">
        <v>59.51</v>
      </c>
      <c r="Z666">
        <v>61.26</v>
      </c>
      <c r="AA666">
        <v>59.15</v>
      </c>
      <c r="AB666">
        <v>66.099999999999994</v>
      </c>
      <c r="AC666" s="1">
        <f>(Table2[[#This Row],[Close Price]]/Table2[[#This Row],[Day Low]])-1</f>
        <v>3.1927407158460763E-3</v>
      </c>
      <c r="AD666" s="1">
        <f>(Table2[[#This Row],[Day High]]/Table2[[#This Row],[Close Price]])-1</f>
        <v>2.6130653266331683E-2</v>
      </c>
      <c r="AE666" s="1">
        <f>(Table2[[#This Row],[Close Price]]/Table2[[#This Row],[Current Week Low]])-1</f>
        <v>3.1927407158460763E-3</v>
      </c>
      <c r="AF666" s="1">
        <f>(Table2[[#This Row],[Current Week High]]/Table2[[#This Row],[Close Price]])-1</f>
        <v>2.6130653266331683E-2</v>
      </c>
      <c r="AG666" s="1">
        <f>(Table2[[#This Row],[Close Price]]/Table2[[#This Row],[Current Month Low]])-1</f>
        <v>9.2983939137785132E-3</v>
      </c>
      <c r="AH666" s="1">
        <f>(Table2[[#This Row],[Current Month High]]/Table2[[#This Row],[Close Price]])-1</f>
        <v>0.10720268006700162</v>
      </c>
      <c r="AI666">
        <v>64.154103852596293</v>
      </c>
      <c r="AJ666">
        <v>1.8250042640286499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-0.02</v>
      </c>
      <c r="AM666" t="s">
        <v>3191</v>
      </c>
      <c r="AN666">
        <v>-6.44</v>
      </c>
      <c r="AO666" t="s">
        <v>3191</v>
      </c>
      <c r="AP666">
        <v>1.2045580753602E-2</v>
      </c>
      <c r="AQ666">
        <f>(Table2[[#This Row],[Sharpe Ratio]]-AVERAGE(Table2[Sharpe Ratio]))/_xlfn.STDEV.P(Table2[Sharpe Ratio])</f>
        <v>-0.61541914809834042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666</v>
      </c>
      <c r="AT666">
        <f>_xlfn.RANK.AVG(Table2[[#This Row],[6M Return vs Nifty Z-Score]],Table2[6M Return vs Nifty Z-Score])</f>
        <v>686</v>
      </c>
      <c r="AU666">
        <f>_xlfn.RANK.AVG(Table2[[#This Row],[Sharpe Ratio Z-Score]],Table2[Sharpe Ratio Z-Score])</f>
        <v>489</v>
      </c>
      <c r="AV666">
        <f>(Table2[[#This Row],[Rank 1Y]]+Table2[[#This Row],[Rank 6M]]+Table2[[#This Row],[Rank Sharpe]])/3</f>
        <v>613.66666666666663</v>
      </c>
    </row>
    <row r="667" spans="1:48" x14ac:dyDescent="0.3">
      <c r="A667" t="s">
        <v>932</v>
      </c>
      <c r="B667" t="s">
        <v>933</v>
      </c>
      <c r="C667" t="s">
        <v>3146</v>
      </c>
      <c r="D667" t="s">
        <v>54</v>
      </c>
      <c r="E667">
        <v>16175.471342385001</v>
      </c>
      <c r="F667">
        <v>1014.35</v>
      </c>
      <c r="G667">
        <v>-59.513855719046497</v>
      </c>
      <c r="H667">
        <f>(Table2[[#This Row],[1Y Return vs Nifty]]-AVERAGE(Table2[1Y Return vs Nifty]))/_xlfn.STDEV.P(Table2[1Y Return vs Nifty])</f>
        <v>-1.4473527941342397</v>
      </c>
      <c r="I667">
        <v>-15.7210422596473</v>
      </c>
      <c r="J667">
        <f>(Table2[[#This Row],[1M Return vs Nifty]]-AVERAGE(Table2[1M Return vs Nifty]))/_xlfn.STDEV.P(Table2[1M Return vs Nifty])</f>
        <v>-1.9575253972652833</v>
      </c>
      <c r="K667">
        <v>-43.455967740346601</v>
      </c>
      <c r="L667">
        <f>(Table2[[#This Row],[6M Return vs Nifty]]-AVERAGE(Table2[6M Return vs Nifty]))/_xlfn.STDEV.P(Table2[6M Return vs Nifty])</f>
        <v>-1.6332169779874397</v>
      </c>
      <c r="M667">
        <v>-4.0792360840961503</v>
      </c>
      <c r="N667">
        <f>(Table2[[#This Row],[1W Return vs Nifty]]-AVERAGE(Table2[1W Return vs Nifty]))/_xlfn.STDEV.P(Table2[1W Return vs Nifty])</f>
        <v>-0.83110710355371065</v>
      </c>
      <c r="O667">
        <v>1113.1099999999999</v>
      </c>
      <c r="P667">
        <v>1181.5608950959399</v>
      </c>
      <c r="Q667">
        <v>1315.88575622653</v>
      </c>
      <c r="R667">
        <v>18.310736542501999</v>
      </c>
      <c r="S667" s="1">
        <f>(Table2[[#This Row],[Close Price]]-Table2[[#This Row],[20D EMA]])/Table2[[#This Row],[20D EMA]]</f>
        <v>-8.8724384831687694E-2</v>
      </c>
      <c r="T667" s="1">
        <f>(Table2[[#This Row],[Close Price]]-Table2[[#This Row],[50D EMA]])/Table2[[#This Row],[50D EMA]]</f>
        <v>-0.14151695083169014</v>
      </c>
      <c r="U667" s="1">
        <f>(Table2[[#This Row],[Close Price]]-Table2[[#This Row],[200D EMA]])/Table2[[#This Row],[200D EMA]]</f>
        <v>-0.22915040671252662</v>
      </c>
      <c r="V667">
        <v>1.35143635432434</v>
      </c>
      <c r="W667">
        <v>986.1</v>
      </c>
      <c r="X667">
        <v>1031</v>
      </c>
      <c r="Y667">
        <v>986.1</v>
      </c>
      <c r="Z667">
        <v>1031</v>
      </c>
      <c r="AA667">
        <v>986.1</v>
      </c>
      <c r="AB667">
        <v>1207.5</v>
      </c>
      <c r="AC667" s="1">
        <f>(Table2[[#This Row],[Close Price]]/Table2[[#This Row],[Day Low]])-1</f>
        <v>2.8648210120677309E-2</v>
      </c>
      <c r="AD667" s="1">
        <f>(Table2[[#This Row],[Day High]]/Table2[[#This Row],[Close Price]])-1</f>
        <v>1.6414452605116647E-2</v>
      </c>
      <c r="AE667" s="1">
        <f>(Table2[[#This Row],[Close Price]]/Table2[[#This Row],[Current Week Low]])-1</f>
        <v>2.8648210120677309E-2</v>
      </c>
      <c r="AF667" s="1">
        <f>(Table2[[#This Row],[Current Week High]]/Table2[[#This Row],[Close Price]])-1</f>
        <v>1.6414452605116647E-2</v>
      </c>
      <c r="AG667" s="1">
        <f>(Table2[[#This Row],[Close Price]]/Table2[[#This Row],[Current Month Low]])-1</f>
        <v>2.8648210120677309E-2</v>
      </c>
      <c r="AH667" s="1">
        <f>(Table2[[#This Row],[Current Month High]]/Table2[[#This Row],[Close Price]])-1</f>
        <v>0.19041750874944552</v>
      </c>
      <c r="AI667">
        <v>77.059200473209401</v>
      </c>
      <c r="AJ667">
        <v>2.86482101206773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-0.25</v>
      </c>
      <c r="AM667" t="s">
        <v>3191</v>
      </c>
      <c r="AN667">
        <v>-13.34</v>
      </c>
      <c r="AO667" t="s">
        <v>3191</v>
      </c>
      <c r="AP667">
        <v>4.4387663279272002E-2</v>
      </c>
      <c r="AQ667">
        <f>(Table2[[#This Row],[Sharpe Ratio]]-AVERAGE(Table2[Sharpe Ratio]))/_xlfn.STDEV.P(Table2[Sharpe Ratio])</f>
        <v>-0.23829062358852066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725</v>
      </c>
      <c r="AT667">
        <f>_xlfn.RANK.AVG(Table2[[#This Row],[6M Return vs Nifty Z-Score]],Table2[6M Return vs Nifty Z-Score])</f>
        <v>724</v>
      </c>
      <c r="AU667">
        <f>_xlfn.RANK.AVG(Table2[[#This Row],[Sharpe Ratio Z-Score]],Table2[Sharpe Ratio Z-Score])</f>
        <v>403</v>
      </c>
      <c r="AV667">
        <f>(Table2[[#This Row],[Rank 1Y]]+Table2[[#This Row],[Rank 6M]]+Table2[[#This Row],[Rank Sharpe]])/3</f>
        <v>617.33333333333337</v>
      </c>
    </row>
    <row r="668" spans="1:48" x14ac:dyDescent="0.3">
      <c r="A668" t="s">
        <v>2430</v>
      </c>
      <c r="B668" t="s">
        <v>2431</v>
      </c>
      <c r="C668" t="s">
        <v>3154</v>
      </c>
      <c r="D668" t="s">
        <v>77</v>
      </c>
      <c r="E668">
        <v>2064.7997180000002</v>
      </c>
      <c r="F668">
        <v>79.930000000000007</v>
      </c>
      <c r="G668">
        <v>-57.119080579511099</v>
      </c>
      <c r="H668">
        <f>(Table2[[#This Row],[1Y Return vs Nifty]]-AVERAGE(Table2[1Y Return vs Nifty]))/_xlfn.STDEV.P(Table2[1Y Return vs Nifty])</f>
        <v>-1.4078009874829622</v>
      </c>
      <c r="I668">
        <v>-0.86410478348008701</v>
      </c>
      <c r="J668">
        <f>(Table2[[#This Row],[1M Return vs Nifty]]-AVERAGE(Table2[1M Return vs Nifty]))/_xlfn.STDEV.P(Table2[1M Return vs Nifty])</f>
        <v>-0.26426065998833137</v>
      </c>
      <c r="K668">
        <v>-27.401109786224598</v>
      </c>
      <c r="L668">
        <f>(Table2[[#This Row],[6M Return vs Nifty]]-AVERAGE(Table2[6M Return vs Nifty]))/_xlfn.STDEV.P(Table2[6M Return vs Nifty])</f>
        <v>-1.1031572076608007</v>
      </c>
      <c r="M668">
        <v>-0.26531020244394798</v>
      </c>
      <c r="N668">
        <f>(Table2[[#This Row],[1W Return vs Nifty]]-AVERAGE(Table2[1W Return vs Nifty]))/_xlfn.STDEV.P(Table2[1W Return vs Nifty])</f>
        <v>-0.10060404400398028</v>
      </c>
      <c r="O668">
        <v>83.09</v>
      </c>
      <c r="P668">
        <v>86.372252545452</v>
      </c>
      <c r="Q668">
        <v>94.457071909371194</v>
      </c>
      <c r="R668">
        <v>26.373627629644002</v>
      </c>
      <c r="S668" s="1">
        <f>(Table2[[#This Row],[Close Price]]-Table2[[#This Row],[20D EMA]])/Table2[[#This Row],[20D EMA]]</f>
        <v>-3.8031050667950372E-2</v>
      </c>
      <c r="T668" s="1">
        <f>(Table2[[#This Row],[Close Price]]-Table2[[#This Row],[50D EMA]])/Table2[[#This Row],[50D EMA]]</f>
        <v>-7.4587061881497899E-2</v>
      </c>
      <c r="U668" s="1">
        <f>(Table2[[#This Row],[Close Price]]-Table2[[#This Row],[200D EMA]])/Table2[[#This Row],[200D EMA]]</f>
        <v>-0.15379549265839501</v>
      </c>
      <c r="V668">
        <v>0.50460166704994702</v>
      </c>
      <c r="W668">
        <v>79.56</v>
      </c>
      <c r="X668">
        <v>82.99</v>
      </c>
      <c r="Y668">
        <v>79.56</v>
      </c>
      <c r="Z668">
        <v>82.99</v>
      </c>
      <c r="AA668">
        <v>79.56</v>
      </c>
      <c r="AB668">
        <v>87.5</v>
      </c>
      <c r="AC668" s="1">
        <f>(Table2[[#This Row],[Close Price]]/Table2[[#This Row],[Day Low]])-1</f>
        <v>4.6505781799899282E-3</v>
      </c>
      <c r="AD668" s="1">
        <f>(Table2[[#This Row],[Day High]]/Table2[[#This Row],[Close Price]])-1</f>
        <v>3.8283498060803112E-2</v>
      </c>
      <c r="AE668" s="1">
        <f>(Table2[[#This Row],[Close Price]]/Table2[[#This Row],[Current Week Low]])-1</f>
        <v>4.6505781799899282E-3</v>
      </c>
      <c r="AF668" s="1">
        <f>(Table2[[#This Row],[Current Week High]]/Table2[[#This Row],[Close Price]])-1</f>
        <v>3.8283498060803112E-2</v>
      </c>
      <c r="AG668" s="1">
        <f>(Table2[[#This Row],[Close Price]]/Table2[[#This Row],[Current Month Low]])-1</f>
        <v>4.6505781799899282E-3</v>
      </c>
      <c r="AH668" s="1">
        <f>(Table2[[#This Row],[Current Month High]]/Table2[[#This Row],[Close Price]])-1</f>
        <v>9.4707869385712407E-2</v>
      </c>
      <c r="AI668">
        <v>95.170774427624096</v>
      </c>
      <c r="AJ668">
        <v>0.46505781799899198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-0.12</v>
      </c>
      <c r="AM668" t="s">
        <v>3191</v>
      </c>
      <c r="AN668">
        <v>-4.1399999999999997</v>
      </c>
      <c r="AO668" t="s">
        <v>3191</v>
      </c>
      <c r="AP668">
        <v>2.4603116080184E-2</v>
      </c>
      <c r="AQ668">
        <f>(Table2[[#This Row],[Sharpe Ratio]]-AVERAGE(Table2[Sharpe Ratio]))/_xlfn.STDEV.P(Table2[Sharpe Ratio])</f>
        <v>-0.46899058198992782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721</v>
      </c>
      <c r="AT668">
        <f>_xlfn.RANK.AVG(Table2[[#This Row],[6M Return vs Nifty Z-Score]],Table2[6M Return vs Nifty Z-Score])</f>
        <v>670</v>
      </c>
      <c r="AU668">
        <f>_xlfn.RANK.AVG(Table2[[#This Row],[Sharpe Ratio Z-Score]],Table2[Sharpe Ratio Z-Score])</f>
        <v>462</v>
      </c>
      <c r="AV668">
        <f>(Table2[[#This Row],[Rank 1Y]]+Table2[[#This Row],[Rank 6M]]+Table2[[#This Row],[Rank Sharpe]])/3</f>
        <v>617.66666666666663</v>
      </c>
    </row>
    <row r="669" spans="1:48" x14ac:dyDescent="0.3">
      <c r="A669" t="s">
        <v>855</v>
      </c>
      <c r="B669" t="s">
        <v>856</v>
      </c>
      <c r="C669" t="s">
        <v>3156</v>
      </c>
      <c r="D669" t="s">
        <v>597</v>
      </c>
      <c r="E669">
        <v>18389.7204232</v>
      </c>
      <c r="F669">
        <v>1430.8</v>
      </c>
      <c r="G669">
        <v>-35.888617853596301</v>
      </c>
      <c r="H669">
        <f>(Table2[[#This Row],[1Y Return vs Nifty]]-AVERAGE(Table2[1Y Return vs Nifty]))/_xlfn.STDEV.P(Table2[1Y Return vs Nifty])</f>
        <v>-1.0571613207393677</v>
      </c>
      <c r="I669">
        <v>6.27725781897154</v>
      </c>
      <c r="J669">
        <f>(Table2[[#This Row],[1M Return vs Nifty]]-AVERAGE(Table2[1M Return vs Nifty]))/_xlfn.STDEV.P(Table2[1M Return vs Nifty])</f>
        <v>0.54964984412716744</v>
      </c>
      <c r="K669">
        <v>-5.3362721155927497</v>
      </c>
      <c r="L669">
        <f>(Table2[[#This Row],[6M Return vs Nifty]]-AVERAGE(Table2[6M Return vs Nifty]))/_xlfn.STDEV.P(Table2[6M Return vs Nifty])</f>
        <v>-0.37467472457617867</v>
      </c>
      <c r="M669">
        <v>5.3696877058458901</v>
      </c>
      <c r="N669">
        <f>(Table2[[#This Row],[1W Return vs Nifty]]-AVERAGE(Table2[1W Return vs Nifty]))/_xlfn.STDEV.P(Table2[1W Return vs Nifty])</f>
        <v>0.97869936678459801</v>
      </c>
      <c r="O669">
        <v>1423.37</v>
      </c>
      <c r="P669">
        <v>1434.8199467556899</v>
      </c>
      <c r="Q669">
        <v>1465.7310992348901</v>
      </c>
      <c r="R669">
        <v>52.497730038272103</v>
      </c>
      <c r="S669" s="1">
        <f>(Table2[[#This Row],[Close Price]]-Table2[[#This Row],[20D EMA]])/Table2[[#This Row],[20D EMA]]</f>
        <v>5.2200060419989635E-3</v>
      </c>
      <c r="T669" s="1">
        <f>(Table2[[#This Row],[Close Price]]-Table2[[#This Row],[50D EMA]])/Table2[[#This Row],[50D EMA]]</f>
        <v>-2.8017081619052995E-3</v>
      </c>
      <c r="U669" s="1">
        <f>(Table2[[#This Row],[Close Price]]-Table2[[#This Row],[200D EMA]])/Table2[[#This Row],[200D EMA]]</f>
        <v>-2.3831860600572706E-2</v>
      </c>
      <c r="V669">
        <v>0.80643759632011003</v>
      </c>
      <c r="W669">
        <v>1417.2</v>
      </c>
      <c r="X669">
        <v>1465.8</v>
      </c>
      <c r="Y669">
        <v>1417.2</v>
      </c>
      <c r="Z669">
        <v>1465.8</v>
      </c>
      <c r="AA669">
        <v>1340</v>
      </c>
      <c r="AB669">
        <v>1468.8</v>
      </c>
      <c r="AC669" s="1">
        <f>(Table2[[#This Row],[Close Price]]/Table2[[#This Row],[Day Low]])-1</f>
        <v>9.596387242449822E-3</v>
      </c>
      <c r="AD669" s="1">
        <f>(Table2[[#This Row],[Day High]]/Table2[[#This Row],[Close Price]])-1</f>
        <v>2.4461839530332652E-2</v>
      </c>
      <c r="AE669" s="1">
        <f>(Table2[[#This Row],[Close Price]]/Table2[[#This Row],[Current Week Low]])-1</f>
        <v>9.596387242449822E-3</v>
      </c>
      <c r="AF669" s="1">
        <f>(Table2[[#This Row],[Current Week High]]/Table2[[#This Row],[Close Price]])-1</f>
        <v>2.4461839530332652E-2</v>
      </c>
      <c r="AG669" s="1">
        <f>(Table2[[#This Row],[Close Price]]/Table2[[#This Row],[Current Month Low]])-1</f>
        <v>6.7761194029850813E-2</v>
      </c>
      <c r="AH669" s="1">
        <f>(Table2[[#This Row],[Current Month High]]/Table2[[#This Row],[Close Price]])-1</f>
        <v>2.65585686329326E-2</v>
      </c>
      <c r="AI669">
        <v>20.5095051719317</v>
      </c>
      <c r="AJ669">
        <v>12.7501970055161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-0.13</v>
      </c>
      <c r="AM669" t="s">
        <v>3191</v>
      </c>
      <c r="AN669">
        <v>4.08</v>
      </c>
      <c r="AO669" t="s">
        <v>3192</v>
      </c>
      <c r="AP669">
        <v>-0.12688330242509599</v>
      </c>
      <c r="AQ669">
        <f>(Table2[[#This Row],[Sharpe Ratio]]-AVERAGE(Table2[Sharpe Ratio]))/_xlfn.STDEV.P(Table2[Sharpe Ratio])</f>
        <v>-2.2354151605194392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673</v>
      </c>
      <c r="AT669">
        <f>_xlfn.RANK.AVG(Table2[[#This Row],[6M Return vs Nifty Z-Score]],Table2[6M Return vs Nifty Z-Score])</f>
        <v>455</v>
      </c>
      <c r="AU669">
        <f>_xlfn.RANK.AVG(Table2[[#This Row],[Sharpe Ratio Z-Score]],Table2[Sharpe Ratio Z-Score])</f>
        <v>730</v>
      </c>
      <c r="AV669">
        <f>(Table2[[#This Row],[Rank 1Y]]+Table2[[#This Row],[Rank 6M]]+Table2[[#This Row],[Rank Sharpe]])/3</f>
        <v>619.33333333333337</v>
      </c>
    </row>
    <row r="670" spans="1:48" x14ac:dyDescent="0.3">
      <c r="A670" t="s">
        <v>1475</v>
      </c>
      <c r="B670" t="s">
        <v>1476</v>
      </c>
      <c r="C670" t="s">
        <v>3160</v>
      </c>
      <c r="D670" t="s">
        <v>429</v>
      </c>
      <c r="E670">
        <v>6937.5401149999998</v>
      </c>
      <c r="F670">
        <v>2141.15</v>
      </c>
      <c r="G670">
        <v>-24.908773272343598</v>
      </c>
      <c r="H670">
        <f>(Table2[[#This Row],[1Y Return vs Nifty]]-AVERAGE(Table2[1Y Return vs Nifty]))/_xlfn.STDEV.P(Table2[1Y Return vs Nifty])</f>
        <v>-0.87581958106228219</v>
      </c>
      <c r="I670">
        <v>-1.9892411503887499</v>
      </c>
      <c r="J670">
        <f>(Table2[[#This Row],[1M Return vs Nifty]]-AVERAGE(Table2[1M Return vs Nifty]))/_xlfn.STDEV.P(Table2[1M Return vs Nifty])</f>
        <v>-0.39249393402414784</v>
      </c>
      <c r="K670">
        <v>-14.084108089465101</v>
      </c>
      <c r="L670">
        <f>(Table2[[#This Row],[6M Return vs Nifty]]-AVERAGE(Table2[6M Return vs Nifty]))/_xlfn.STDEV.P(Table2[6M Return vs Nifty])</f>
        <v>-0.6634892342041131</v>
      </c>
      <c r="M670">
        <v>-1.67051201442542</v>
      </c>
      <c r="N670">
        <f>(Table2[[#This Row],[1W Return vs Nifty]]-AVERAGE(Table2[1W Return vs Nifty]))/_xlfn.STDEV.P(Table2[1W Return vs Nifty])</f>
        <v>-0.36975039209520383</v>
      </c>
      <c r="O670">
        <v>2229.9</v>
      </c>
      <c r="P670">
        <v>2248.6633726149198</v>
      </c>
      <c r="Q670">
        <v>2258.2612508718898</v>
      </c>
      <c r="R670">
        <v>25.620864245884299</v>
      </c>
      <c r="S670" s="1">
        <f>(Table2[[#This Row],[Close Price]]-Table2[[#This Row],[20D EMA]])/Table2[[#This Row],[20D EMA]]</f>
        <v>-3.9799991030987934E-2</v>
      </c>
      <c r="T670" s="1">
        <f>(Table2[[#This Row],[Close Price]]-Table2[[#This Row],[50D EMA]])/Table2[[#This Row],[50D EMA]]</f>
        <v>-4.7812124270915149E-2</v>
      </c>
      <c r="U670" s="1">
        <f>(Table2[[#This Row],[Close Price]]-Table2[[#This Row],[200D EMA]])/Table2[[#This Row],[200D EMA]]</f>
        <v>-5.1859035719040207E-2</v>
      </c>
      <c r="V670">
        <v>0.40364638616064502</v>
      </c>
      <c r="W670">
        <v>2135</v>
      </c>
      <c r="X670">
        <v>2189.9499999999998</v>
      </c>
      <c r="Y670">
        <v>2135</v>
      </c>
      <c r="Z670">
        <v>2189.9499999999998</v>
      </c>
      <c r="AA670">
        <v>2130.15</v>
      </c>
      <c r="AB670">
        <v>2374</v>
      </c>
      <c r="AC670" s="1">
        <f>(Table2[[#This Row],[Close Price]]/Table2[[#This Row],[Day Low]])-1</f>
        <v>2.8805620608900462E-3</v>
      </c>
      <c r="AD670" s="1">
        <f>(Table2[[#This Row],[Day High]]/Table2[[#This Row],[Close Price]])-1</f>
        <v>2.2791490554141314E-2</v>
      </c>
      <c r="AE670" s="1">
        <f>(Table2[[#This Row],[Close Price]]/Table2[[#This Row],[Current Week Low]])-1</f>
        <v>2.8805620608900462E-3</v>
      </c>
      <c r="AF670" s="1">
        <f>(Table2[[#This Row],[Current Week High]]/Table2[[#This Row],[Close Price]])-1</f>
        <v>2.2791490554141314E-2</v>
      </c>
      <c r="AG670" s="1">
        <f>(Table2[[#This Row],[Close Price]]/Table2[[#This Row],[Current Month Low]])-1</f>
        <v>5.163955589981839E-3</v>
      </c>
      <c r="AH670" s="1">
        <f>(Table2[[#This Row],[Current Month High]]/Table2[[#This Row],[Close Price]])-1</f>
        <v>0.10874997081007876</v>
      </c>
      <c r="AI670">
        <v>27.735095626182101</v>
      </c>
      <c r="AJ670">
        <v>9.2423469387755208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-0.08</v>
      </c>
      <c r="AM670" t="s">
        <v>3191</v>
      </c>
      <c r="AN670">
        <v>-5.44</v>
      </c>
      <c r="AO670" t="s">
        <v>3191</v>
      </c>
      <c r="AP670">
        <v>-8.3848942641363E-2</v>
      </c>
      <c r="AQ670">
        <f>(Table2[[#This Row],[Sharpe Ratio]]-AVERAGE(Table2[Sharpe Ratio]))/_xlfn.STDEV.P(Table2[Sharpe Ratio])</f>
        <v>-1.7336081233386218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619</v>
      </c>
      <c r="AT670">
        <f>_xlfn.RANK.AVG(Table2[[#This Row],[6M Return vs Nifty Z-Score]],Table2[6M Return vs Nifty Z-Score])</f>
        <v>541</v>
      </c>
      <c r="AU670">
        <f>_xlfn.RANK.AVG(Table2[[#This Row],[Sharpe Ratio Z-Score]],Table2[Sharpe Ratio Z-Score])</f>
        <v>704</v>
      </c>
      <c r="AV670">
        <f>(Table2[[#This Row],[Rank 1Y]]+Table2[[#This Row],[Rank 6M]]+Table2[[#This Row],[Rank Sharpe]])/3</f>
        <v>621.33333333333337</v>
      </c>
    </row>
    <row r="671" spans="1:48" x14ac:dyDescent="0.3">
      <c r="A671" t="s">
        <v>2088</v>
      </c>
      <c r="B671" t="s">
        <v>2089</v>
      </c>
      <c r="C671" t="s">
        <v>3153</v>
      </c>
      <c r="D671" t="s">
        <v>117</v>
      </c>
      <c r="E671">
        <v>3011.8809630000001</v>
      </c>
      <c r="F671">
        <v>1034.5999999999999</v>
      </c>
      <c r="G671">
        <v>-24.934403048558099</v>
      </c>
      <c r="H671">
        <f>(Table2[[#This Row],[1Y Return vs Nifty]]-AVERAGE(Table2[1Y Return vs Nifty]))/_xlfn.STDEV.P(Table2[1Y Return vs Nifty])</f>
        <v>-0.87624287924030997</v>
      </c>
      <c r="I671">
        <v>-9.0877795756598392</v>
      </c>
      <c r="J671">
        <f>(Table2[[#This Row],[1M Return vs Nifty]]-AVERAGE(Table2[1M Return vs Nifty]))/_xlfn.STDEV.P(Table2[1M Return vs Nifty])</f>
        <v>-1.2015237102481127</v>
      </c>
      <c r="K671">
        <v>-21.936315199928</v>
      </c>
      <c r="L671">
        <f>(Table2[[#This Row],[6M Return vs Nifty]]-AVERAGE(Table2[6M Return vs Nifty]))/_xlfn.STDEV.P(Table2[6M Return vs Nifty])</f>
        <v>-0.92273407520007844</v>
      </c>
      <c r="M671">
        <v>-1.3996193767697001</v>
      </c>
      <c r="N671">
        <f>(Table2[[#This Row],[1W Return vs Nifty]]-AVERAGE(Table2[1W Return vs Nifty]))/_xlfn.STDEV.P(Table2[1W Return vs Nifty])</f>
        <v>-0.31786477429413779</v>
      </c>
      <c r="O671">
        <v>1095.6600000000001</v>
      </c>
      <c r="P671">
        <v>1113.8693410849901</v>
      </c>
      <c r="Q671">
        <v>1122.70859437893</v>
      </c>
      <c r="R671">
        <v>20.382636124052301</v>
      </c>
      <c r="S671" s="1">
        <f>(Table2[[#This Row],[Close Price]]-Table2[[#This Row],[20D EMA]])/Table2[[#This Row],[20D EMA]]</f>
        <v>-5.5728967015315121E-2</v>
      </c>
      <c r="T671" s="1">
        <f>(Table2[[#This Row],[Close Price]]-Table2[[#This Row],[50D EMA]])/Table2[[#This Row],[50D EMA]]</f>
        <v>-7.1165744635520764E-2</v>
      </c>
      <c r="U671" s="1">
        <f>(Table2[[#This Row],[Close Price]]-Table2[[#This Row],[200D EMA]])/Table2[[#This Row],[200D EMA]]</f>
        <v>-7.8478596155817967E-2</v>
      </c>
      <c r="V671">
        <v>0.62056898219941004</v>
      </c>
      <c r="W671">
        <v>1030</v>
      </c>
      <c r="X671">
        <v>1062.1500000000001</v>
      </c>
      <c r="Y671">
        <v>1030</v>
      </c>
      <c r="Z671">
        <v>1062.1500000000001</v>
      </c>
      <c r="AA671">
        <v>1030</v>
      </c>
      <c r="AB671">
        <v>1198</v>
      </c>
      <c r="AC671" s="1">
        <f>(Table2[[#This Row],[Close Price]]/Table2[[#This Row],[Day Low]])-1</f>
        <v>4.4660194174757084E-3</v>
      </c>
      <c r="AD671" s="1">
        <f>(Table2[[#This Row],[Day High]]/Table2[[#This Row],[Close Price]])-1</f>
        <v>2.6628648753141526E-2</v>
      </c>
      <c r="AE671" s="1">
        <f>(Table2[[#This Row],[Close Price]]/Table2[[#This Row],[Current Week Low]])-1</f>
        <v>4.4660194174757084E-3</v>
      </c>
      <c r="AF671" s="1">
        <f>(Table2[[#This Row],[Current Week High]]/Table2[[#This Row],[Close Price]])-1</f>
        <v>2.6628648753141526E-2</v>
      </c>
      <c r="AG671" s="1">
        <f>(Table2[[#This Row],[Close Price]]/Table2[[#This Row],[Current Month Low]])-1</f>
        <v>4.4660194174757084E-3</v>
      </c>
      <c r="AH671" s="1">
        <f>(Table2[[#This Row],[Current Month High]]/Table2[[#This Row],[Close Price]])-1</f>
        <v>0.15793543398414855</v>
      </c>
      <c r="AI671">
        <v>31.355113087183401</v>
      </c>
      <c r="AJ671">
        <v>8.3350785340314104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3191</v>
      </c>
      <c r="AN671">
        <v>-9.18</v>
      </c>
      <c r="AO671" t="s">
        <v>3191</v>
      </c>
      <c r="AP671">
        <v>-1.7178100348958999E-2</v>
      </c>
      <c r="AQ671">
        <f>(Table2[[#This Row],[Sharpe Ratio]]-AVERAGE(Table2[Sharpe Ratio]))/_xlfn.STDEV.P(Table2[Sharpe Ratio])</f>
        <v>-0.95618519883755526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620</v>
      </c>
      <c r="AT671">
        <f>_xlfn.RANK.AVG(Table2[[#This Row],[6M Return vs Nifty Z-Score]],Table2[6M Return vs Nifty Z-Score])</f>
        <v>629</v>
      </c>
      <c r="AU671">
        <f>_xlfn.RANK.AVG(Table2[[#This Row],[Sharpe Ratio Z-Score]],Table2[Sharpe Ratio Z-Score])</f>
        <v>615</v>
      </c>
      <c r="AV671">
        <f>(Table2[[#This Row],[Rank 1Y]]+Table2[[#This Row],[Rank 6M]]+Table2[[#This Row],[Rank Sharpe]])/3</f>
        <v>621.33333333333337</v>
      </c>
    </row>
    <row r="672" spans="1:48" x14ac:dyDescent="0.3">
      <c r="A672" t="s">
        <v>2098</v>
      </c>
      <c r="B672" t="s">
        <v>2099</v>
      </c>
      <c r="C672" t="s">
        <v>3159</v>
      </c>
      <c r="D672" t="s">
        <v>130</v>
      </c>
      <c r="E672">
        <v>2982.41300916</v>
      </c>
      <c r="F672">
        <v>392.4</v>
      </c>
      <c r="G672">
        <v>-37.7448461104646</v>
      </c>
      <c r="H672">
        <f>(Table2[[#This Row],[1Y Return vs Nifty]]-AVERAGE(Table2[1Y Return vs Nifty]))/_xlfn.STDEV.P(Table2[1Y Return vs Nifty])</f>
        <v>-1.0878185544412913</v>
      </c>
      <c r="I672">
        <v>-1.4276281413760701</v>
      </c>
      <c r="J672">
        <f>(Table2[[#This Row],[1M Return vs Nifty]]-AVERAGE(Table2[1M Return vs Nifty]))/_xlfn.STDEV.P(Table2[1M Return vs Nifty])</f>
        <v>-0.32848615949573928</v>
      </c>
      <c r="K672">
        <v>-38.196649452179003</v>
      </c>
      <c r="L672">
        <f>(Table2[[#This Row],[6M Return vs Nifty]]-AVERAGE(Table2[6M Return vs Nifty]))/_xlfn.STDEV.P(Table2[6M Return vs Nifty])</f>
        <v>-1.4595777560231578</v>
      </c>
      <c r="M672">
        <v>2.8439984188921601</v>
      </c>
      <c r="N672">
        <f>(Table2[[#This Row],[1W Return vs Nifty]]-AVERAGE(Table2[1W Return vs Nifty]))/_xlfn.STDEV.P(Table2[1W Return vs Nifty])</f>
        <v>0.49493963761219795</v>
      </c>
      <c r="O672">
        <v>396.1</v>
      </c>
      <c r="P672">
        <v>403.61668256450201</v>
      </c>
      <c r="Q672">
        <v>433.051386895549</v>
      </c>
      <c r="R672">
        <v>47.889467356043298</v>
      </c>
      <c r="S672" s="1">
        <f>(Table2[[#This Row],[Close Price]]-Table2[[#This Row],[20D EMA]])/Table2[[#This Row],[20D EMA]]</f>
        <v>-9.3410754859885002E-3</v>
      </c>
      <c r="T672" s="1">
        <f>(Table2[[#This Row],[Close Price]]-Table2[[#This Row],[50D EMA]])/Table2[[#This Row],[50D EMA]]</f>
        <v>-2.7790433470770867E-2</v>
      </c>
      <c r="U672" s="1">
        <f>(Table2[[#This Row],[Close Price]]-Table2[[#This Row],[200D EMA]])/Table2[[#This Row],[200D EMA]]</f>
        <v>-9.3871970222679471E-2</v>
      </c>
      <c r="V672">
        <v>2.1783115764820802</v>
      </c>
      <c r="W672">
        <v>387</v>
      </c>
      <c r="X672">
        <v>407.5</v>
      </c>
      <c r="Y672">
        <v>387</v>
      </c>
      <c r="Z672">
        <v>407.5</v>
      </c>
      <c r="AA672">
        <v>371</v>
      </c>
      <c r="AB672">
        <v>446.35</v>
      </c>
      <c r="AC672" s="1">
        <f>(Table2[[#This Row],[Close Price]]/Table2[[#This Row],[Day Low]])-1</f>
        <v>1.395348837209287E-2</v>
      </c>
      <c r="AD672" s="1">
        <f>(Table2[[#This Row],[Day High]]/Table2[[#This Row],[Close Price]])-1</f>
        <v>3.8481141692150889E-2</v>
      </c>
      <c r="AE672" s="1">
        <f>(Table2[[#This Row],[Close Price]]/Table2[[#This Row],[Current Week Low]])-1</f>
        <v>1.395348837209287E-2</v>
      </c>
      <c r="AF672" s="1">
        <f>(Table2[[#This Row],[Current Week High]]/Table2[[#This Row],[Close Price]])-1</f>
        <v>3.8481141692150889E-2</v>
      </c>
      <c r="AG672" s="1">
        <f>(Table2[[#This Row],[Close Price]]/Table2[[#This Row],[Current Month Low]])-1</f>
        <v>5.7681940700808454E-2</v>
      </c>
      <c r="AH672" s="1">
        <f>(Table2[[#This Row],[Current Month High]]/Table2[[#This Row],[Close Price]])-1</f>
        <v>0.13748725790010208</v>
      </c>
      <c r="AI672">
        <v>49.082568807339399</v>
      </c>
      <c r="AJ672">
        <v>13.7391304347826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0.06</v>
      </c>
      <c r="AM672" t="s">
        <v>3192</v>
      </c>
      <c r="AN672">
        <v>1.54</v>
      </c>
      <c r="AO672" t="s">
        <v>3192</v>
      </c>
      <c r="AP672">
        <v>1.9825967791415999E-2</v>
      </c>
      <c r="AQ672">
        <f>(Table2[[#This Row],[Sharpe Ratio]]-AVERAGE(Table2[Sharpe Ratio]))/_xlfn.STDEV.P(Table2[Sharpe Ratio])</f>
        <v>-0.52469506187546866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680</v>
      </c>
      <c r="AT672">
        <f>_xlfn.RANK.AVG(Table2[[#This Row],[6M Return vs Nifty Z-Score]],Table2[6M Return vs Nifty Z-Score])</f>
        <v>715</v>
      </c>
      <c r="AU672">
        <f>_xlfn.RANK.AVG(Table2[[#This Row],[Sharpe Ratio Z-Score]],Table2[Sharpe Ratio Z-Score])</f>
        <v>473</v>
      </c>
      <c r="AV672">
        <f>(Table2[[#This Row],[Rank 1Y]]+Table2[[#This Row],[Rank 6M]]+Table2[[#This Row],[Rank Sharpe]])/3</f>
        <v>622.66666666666663</v>
      </c>
    </row>
    <row r="673" spans="1:48" x14ac:dyDescent="0.3">
      <c r="A673" t="s">
        <v>65</v>
      </c>
      <c r="B673" t="s">
        <v>66</v>
      </c>
      <c r="C673" t="s">
        <v>3146</v>
      </c>
      <c r="D673" t="s">
        <v>24</v>
      </c>
      <c r="E673">
        <v>355722.32971800002</v>
      </c>
      <c r="F673">
        <v>1789.2</v>
      </c>
      <c r="G673">
        <v>-24.021935262521701</v>
      </c>
      <c r="H673">
        <f>(Table2[[#This Row],[1Y Return vs Nifty]]-AVERAGE(Table2[1Y Return vs Nifty]))/_xlfn.STDEV.P(Table2[1Y Return vs Nifty])</f>
        <v>-0.86117267542324827</v>
      </c>
      <c r="I673">
        <v>1.6715291138297801</v>
      </c>
      <c r="J673">
        <f>(Table2[[#This Row],[1M Return vs Nifty]]-AVERAGE(Table2[1M Return vs Nifty]))/_xlfn.STDEV.P(Table2[1M Return vs Nifty])</f>
        <v>2.472887583265132E-2</v>
      </c>
      <c r="K673">
        <v>-13.040150718463901</v>
      </c>
      <c r="L673">
        <f>(Table2[[#This Row],[6M Return vs Nifty]]-AVERAGE(Table2[6M Return vs Nifty]))/_xlfn.STDEV.P(Table2[6M Return vs Nifty])</f>
        <v>-0.62902242011675291</v>
      </c>
      <c r="M673">
        <v>0.63501689246169002</v>
      </c>
      <c r="N673">
        <f>(Table2[[#This Row],[1W Return vs Nifty]]-AVERAGE(Table2[1W Return vs Nifty]))/_xlfn.STDEV.P(Table2[1W Return vs Nifty])</f>
        <v>7.1840759023805698E-2</v>
      </c>
      <c r="O673">
        <v>1851.64</v>
      </c>
      <c r="P673">
        <v>1832.47324927309</v>
      </c>
      <c r="Q673">
        <v>1792.99498214194</v>
      </c>
      <c r="R673">
        <v>32.043118567690598</v>
      </c>
      <c r="S673" s="1">
        <f>(Table2[[#This Row],[Close Price]]-Table2[[#This Row],[20D EMA]])/Table2[[#This Row],[20D EMA]]</f>
        <v>-3.3721457734764884E-2</v>
      </c>
      <c r="T673" s="1">
        <f>(Table2[[#This Row],[Close Price]]-Table2[[#This Row],[50D EMA]])/Table2[[#This Row],[50D EMA]]</f>
        <v>-2.3614669021911068E-2</v>
      </c>
      <c r="U673" s="1">
        <f>(Table2[[#This Row],[Close Price]]-Table2[[#This Row],[200D EMA]])/Table2[[#This Row],[200D EMA]]</f>
        <v>-2.1165603806690015E-3</v>
      </c>
      <c r="V673">
        <v>1.19983503763883</v>
      </c>
      <c r="W673">
        <v>1735</v>
      </c>
      <c r="X673">
        <v>1855</v>
      </c>
      <c r="Y673">
        <v>1735</v>
      </c>
      <c r="Z673">
        <v>1855</v>
      </c>
      <c r="AA673">
        <v>1735</v>
      </c>
      <c r="AB673">
        <v>1916</v>
      </c>
      <c r="AC673" s="1">
        <f>(Table2[[#This Row],[Close Price]]/Table2[[#This Row],[Day Low]])-1</f>
        <v>3.1239193083573591E-2</v>
      </c>
      <c r="AD673" s="1">
        <f>(Table2[[#This Row],[Day High]]/Table2[[#This Row],[Close Price]])-1</f>
        <v>3.6776212832550836E-2</v>
      </c>
      <c r="AE673" s="1">
        <f>(Table2[[#This Row],[Close Price]]/Table2[[#This Row],[Current Week Low]])-1</f>
        <v>3.1239193083573591E-2</v>
      </c>
      <c r="AF673" s="1">
        <f>(Table2[[#This Row],[Current Week High]]/Table2[[#This Row],[Close Price]])-1</f>
        <v>3.6776212832550836E-2</v>
      </c>
      <c r="AG673" s="1">
        <f>(Table2[[#This Row],[Close Price]]/Table2[[#This Row],[Current Month Low]])-1</f>
        <v>3.1239193083573591E-2</v>
      </c>
      <c r="AH673" s="1">
        <f>(Table2[[#This Row],[Current Month High]]/Table2[[#This Row],[Close Price]])-1</f>
        <v>7.0869662418958201E-2</v>
      </c>
      <c r="AI673">
        <v>8.5401296668902091</v>
      </c>
      <c r="AJ673">
        <v>15.892087961913401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-0.01</v>
      </c>
      <c r="AM673" t="s">
        <v>3191</v>
      </c>
      <c r="AN673">
        <v>-1.84</v>
      </c>
      <c r="AO673" t="s">
        <v>3191</v>
      </c>
      <c r="AP673">
        <v>-0.103992942390738</v>
      </c>
      <c r="AQ673">
        <f>(Table2[[#This Row],[Sharpe Ratio]]-AVERAGE(Table2[Sharpe Ratio]))/_xlfn.STDEV.P(Table2[Sharpe Ratio])</f>
        <v>-1.9684995190048813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-3.3621249796884256</v>
      </c>
      <c r="AS673">
        <f>_xlfn.RANK.AVG(Table2[[#This Row],[1Y Return vs Nifty Z-Score]],Table2[1Y Return vs Nifty Z-Score])</f>
        <v>614</v>
      </c>
      <c r="AT673">
        <f>_xlfn.RANK.AVG(Table2[[#This Row],[6M Return vs Nifty Z-Score]],Table2[6M Return vs Nifty Z-Score])</f>
        <v>534</v>
      </c>
      <c r="AU673">
        <f>_xlfn.RANK.AVG(Table2[[#This Row],[Sharpe Ratio Z-Score]],Table2[Sharpe Ratio Z-Score])</f>
        <v>721</v>
      </c>
      <c r="AV673">
        <f>(Table2[[#This Row],[Rank 1Y]]+Table2[[#This Row],[Rank 6M]]+Table2[[#This Row],[Rank Sharpe]])/3</f>
        <v>623</v>
      </c>
    </row>
    <row r="674" spans="1:48" x14ac:dyDescent="0.3">
      <c r="A674" t="s">
        <v>809</v>
      </c>
      <c r="B674" t="s">
        <v>810</v>
      </c>
      <c r="C674" t="s">
        <v>3154</v>
      </c>
      <c r="D674" t="s">
        <v>77</v>
      </c>
      <c r="E674">
        <v>19729.232268100001</v>
      </c>
      <c r="F674">
        <v>834.95</v>
      </c>
      <c r="G674">
        <v>-41.200050954351198</v>
      </c>
      <c r="H674">
        <f>(Table2[[#This Row],[1Y Return vs Nifty]]-AVERAGE(Table2[1Y Return vs Nifty]))/_xlfn.STDEV.P(Table2[1Y Return vs Nifty])</f>
        <v>-1.1448842854445256</v>
      </c>
      <c r="I674">
        <v>5.2667916633558098</v>
      </c>
      <c r="J674">
        <f>(Table2[[#This Row],[1M Return vs Nifty]]-AVERAGE(Table2[1M Return vs Nifty]))/_xlfn.STDEV.P(Table2[1M Return vs Nifty])</f>
        <v>0.43448568514348695</v>
      </c>
      <c r="K674">
        <v>-7.0202567141132199</v>
      </c>
      <c r="L674">
        <f>(Table2[[#This Row],[6M Return vs Nifty]]-AVERAGE(Table2[6M Return vs Nifty]))/_xlfn.STDEV.P(Table2[6M Return vs Nifty])</f>
        <v>-0.43027238181338795</v>
      </c>
      <c r="M674">
        <v>0.190619234043789</v>
      </c>
      <c r="N674">
        <f>(Table2[[#This Row],[1W Return vs Nifty]]-AVERAGE(Table2[1W Return vs Nifty]))/_xlfn.STDEV.P(Table2[1W Return vs Nifty])</f>
        <v>-1.3277268752439519E-2</v>
      </c>
      <c r="O674">
        <v>855.28</v>
      </c>
      <c r="P674">
        <v>844.33906896309202</v>
      </c>
      <c r="Q674">
        <v>844.73989446783798</v>
      </c>
      <c r="R674">
        <v>27.959311588200102</v>
      </c>
      <c r="S674" s="1">
        <f>(Table2[[#This Row],[Close Price]]-Table2[[#This Row],[20D EMA]])/Table2[[#This Row],[20D EMA]]</f>
        <v>-2.3769993452436546E-2</v>
      </c>
      <c r="T674" s="1">
        <f>(Table2[[#This Row],[Close Price]]-Table2[[#This Row],[50D EMA]])/Table2[[#This Row],[50D EMA]]</f>
        <v>-1.1120021929842015E-2</v>
      </c>
      <c r="U674" s="1">
        <f>(Table2[[#This Row],[Close Price]]-Table2[[#This Row],[200D EMA]])/Table2[[#This Row],[200D EMA]]</f>
        <v>-1.1589241294215532E-2</v>
      </c>
      <c r="V674">
        <v>0.63027842183521499</v>
      </c>
      <c r="W674">
        <v>831.1</v>
      </c>
      <c r="X674">
        <v>851.75</v>
      </c>
      <c r="Y674">
        <v>831.1</v>
      </c>
      <c r="Z674">
        <v>851.75</v>
      </c>
      <c r="AA674">
        <v>831.1</v>
      </c>
      <c r="AB674">
        <v>886.8</v>
      </c>
      <c r="AC674" s="1">
        <f>(Table2[[#This Row],[Close Price]]/Table2[[#This Row],[Day Low]])-1</f>
        <v>4.632414871856616E-3</v>
      </c>
      <c r="AD674" s="1">
        <f>(Table2[[#This Row],[Day High]]/Table2[[#This Row],[Close Price]])-1</f>
        <v>2.012096532726515E-2</v>
      </c>
      <c r="AE674" s="1">
        <f>(Table2[[#This Row],[Close Price]]/Table2[[#This Row],[Current Week Low]])-1</f>
        <v>4.632414871856616E-3</v>
      </c>
      <c r="AF674" s="1">
        <f>(Table2[[#This Row],[Current Week High]]/Table2[[#This Row],[Close Price]])-1</f>
        <v>2.012096532726515E-2</v>
      </c>
      <c r="AG674" s="1">
        <f>(Table2[[#This Row],[Close Price]]/Table2[[#This Row],[Current Month Low]])-1</f>
        <v>4.632414871856616E-3</v>
      </c>
      <c r="AH674" s="1">
        <f>(Table2[[#This Row],[Current Month High]]/Table2[[#This Row],[Close Price]])-1</f>
        <v>6.2099526917779313E-2</v>
      </c>
      <c r="AI674">
        <v>26.738128031618601</v>
      </c>
      <c r="AJ674">
        <v>19.2785714285714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0.06</v>
      </c>
      <c r="AM674" t="s">
        <v>3192</v>
      </c>
      <c r="AN674">
        <v>-4.3499999999999996</v>
      </c>
      <c r="AO674" t="s">
        <v>3191</v>
      </c>
      <c r="AP674">
        <v>-9.1030156776385998E-2</v>
      </c>
      <c r="AQ674">
        <f>(Table2[[#This Row],[Sharpe Ratio]]-AVERAGE(Table2[Sharpe Ratio]))/_xlfn.STDEV.P(Table2[Sharpe Ratio])</f>
        <v>-1.8173454859150964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690</v>
      </c>
      <c r="AT674">
        <f>_xlfn.RANK.AVG(Table2[[#This Row],[6M Return vs Nifty Z-Score]],Table2[6M Return vs Nifty Z-Score])</f>
        <v>470</v>
      </c>
      <c r="AU674">
        <f>_xlfn.RANK.AVG(Table2[[#This Row],[Sharpe Ratio Z-Score]],Table2[Sharpe Ratio Z-Score])</f>
        <v>709</v>
      </c>
      <c r="AV674">
        <f>(Table2[[#This Row],[Rank 1Y]]+Table2[[#This Row],[Rank 6M]]+Table2[[#This Row],[Rank Sharpe]])/3</f>
        <v>623</v>
      </c>
    </row>
    <row r="675" spans="1:48" x14ac:dyDescent="0.3">
      <c r="A675" t="s">
        <v>1697</v>
      </c>
      <c r="B675" t="s">
        <v>1698</v>
      </c>
      <c r="C675" t="s">
        <v>3157</v>
      </c>
      <c r="D675" t="s">
        <v>1146</v>
      </c>
      <c r="E675">
        <v>5007.0632949999999</v>
      </c>
      <c r="F675">
        <v>2987</v>
      </c>
      <c r="G675">
        <v>-11.374526982636301</v>
      </c>
      <c r="H675">
        <f>(Table2[[#This Row],[1Y Return vs Nifty]]-AVERAGE(Table2[1Y Return vs Nifty]))/_xlfn.STDEV.P(Table2[1Y Return vs Nifty])</f>
        <v>-0.65228966228872842</v>
      </c>
      <c r="I675">
        <v>0.235794416036543</v>
      </c>
      <c r="J675">
        <f>(Table2[[#This Row],[1M Return vs Nifty]]-AVERAGE(Table2[1M Return vs Nifty]))/_xlfn.STDEV.P(Table2[1M Return vs Nifty])</f>
        <v>-0.13890369916862938</v>
      </c>
      <c r="K675">
        <v>-22.756139334691699</v>
      </c>
      <c r="L675">
        <f>(Table2[[#This Row],[6M Return vs Nifty]]-AVERAGE(Table2[6M Return vs Nifty]))/_xlfn.STDEV.P(Table2[6M Return vs Nifty])</f>
        <v>-0.94980100994486771</v>
      </c>
      <c r="M675">
        <v>-0.61211763249524898</v>
      </c>
      <c r="N675">
        <f>(Table2[[#This Row],[1W Return vs Nifty]]-AVERAGE(Table2[1W Return vs Nifty]))/_xlfn.STDEV.P(Table2[1W Return vs Nifty])</f>
        <v>-0.16703005661891482</v>
      </c>
      <c r="O675">
        <v>3042.97</v>
      </c>
      <c r="P675">
        <v>3075.6786079190601</v>
      </c>
      <c r="Q675">
        <v>3008.0325086746702</v>
      </c>
      <c r="R675">
        <v>40.3071410021494</v>
      </c>
      <c r="S675" s="1">
        <f>(Table2[[#This Row],[Close Price]]-Table2[[#This Row],[20D EMA]])/Table2[[#This Row],[20D EMA]]</f>
        <v>-1.8393214523968294E-2</v>
      </c>
      <c r="T675" s="1">
        <f>(Table2[[#This Row],[Close Price]]-Table2[[#This Row],[50D EMA]])/Table2[[#This Row],[50D EMA]]</f>
        <v>-2.8832208830511793E-2</v>
      </c>
      <c r="U675" s="1">
        <f>(Table2[[#This Row],[Close Price]]-Table2[[#This Row],[200D EMA]])/Table2[[#This Row],[200D EMA]]</f>
        <v>-6.9921148172487945E-3</v>
      </c>
      <c r="V675">
        <v>0.42455690621772602</v>
      </c>
      <c r="W675">
        <v>2943.6</v>
      </c>
      <c r="X675">
        <v>3025.8</v>
      </c>
      <c r="Y675">
        <v>2943.6</v>
      </c>
      <c r="Z675">
        <v>3025.8</v>
      </c>
      <c r="AA675">
        <v>2902.3</v>
      </c>
      <c r="AB675">
        <v>3140</v>
      </c>
      <c r="AC675" s="1">
        <f>(Table2[[#This Row],[Close Price]]/Table2[[#This Row],[Day Low]])-1</f>
        <v>1.4743851066721048E-2</v>
      </c>
      <c r="AD675" s="1">
        <f>(Table2[[#This Row],[Day High]]/Table2[[#This Row],[Close Price]])-1</f>
        <v>1.2989621694007525E-2</v>
      </c>
      <c r="AE675" s="1">
        <f>(Table2[[#This Row],[Close Price]]/Table2[[#This Row],[Current Week Low]])-1</f>
        <v>1.4743851066721048E-2</v>
      </c>
      <c r="AF675" s="1">
        <f>(Table2[[#This Row],[Current Week High]]/Table2[[#This Row],[Close Price]])-1</f>
        <v>1.2989621694007525E-2</v>
      </c>
      <c r="AG675" s="1">
        <f>(Table2[[#This Row],[Close Price]]/Table2[[#This Row],[Current Month Low]])-1</f>
        <v>2.9183750818316367E-2</v>
      </c>
      <c r="AH675" s="1">
        <f>(Table2[[#This Row],[Current Month High]]/Table2[[#This Row],[Close Price]])-1</f>
        <v>5.1221961834616581E-2</v>
      </c>
      <c r="AI675">
        <v>23.8701037830599</v>
      </c>
      <c r="AJ675">
        <v>29.869565217391301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</v>
      </c>
      <c r="AM675">
        <v>0</v>
      </c>
      <c r="AN675">
        <v>-2.5</v>
      </c>
      <c r="AO675" t="s">
        <v>3191</v>
      </c>
      <c r="AP675">
        <v>-7.0060153642277995E-2</v>
      </c>
      <c r="AQ675">
        <f>(Table2[[#This Row],[Sharpe Ratio]]-AVERAGE(Table2[Sharpe Ratio]))/_xlfn.STDEV.P(Table2[Sharpe Ratio])</f>
        <v>-1.5728223840197393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542</v>
      </c>
      <c r="AT675">
        <f>_xlfn.RANK.AVG(Table2[[#This Row],[6M Return vs Nifty Z-Score]],Table2[6M Return vs Nifty Z-Score])</f>
        <v>636</v>
      </c>
      <c r="AU675">
        <f>_xlfn.RANK.AVG(Table2[[#This Row],[Sharpe Ratio Z-Score]],Table2[Sharpe Ratio Z-Score])</f>
        <v>691</v>
      </c>
      <c r="AV675">
        <f>(Table2[[#This Row],[Rank 1Y]]+Table2[[#This Row],[Rank 6M]]+Table2[[#This Row],[Rank Sharpe]])/3</f>
        <v>623</v>
      </c>
    </row>
    <row r="676" spans="1:48" x14ac:dyDescent="0.3">
      <c r="A676" t="s">
        <v>1540</v>
      </c>
      <c r="B676" t="s">
        <v>1541</v>
      </c>
      <c r="C676" t="s">
        <v>3155</v>
      </c>
      <c r="D676" t="s">
        <v>268</v>
      </c>
      <c r="E676">
        <v>6450.2377133999998</v>
      </c>
      <c r="F676">
        <v>1434.75</v>
      </c>
      <c r="G676">
        <v>-43.708380614423099</v>
      </c>
      <c r="H676">
        <f>(Table2[[#This Row],[1Y Return vs Nifty]]-AVERAGE(Table2[1Y Return vs Nifty]))/_xlfn.STDEV.P(Table2[1Y Return vs Nifty])</f>
        <v>-1.1863115443528822</v>
      </c>
      <c r="I676">
        <v>3.0235180202651502</v>
      </c>
      <c r="J676">
        <f>(Table2[[#This Row],[1M Return vs Nifty]]-AVERAGE(Table2[1M Return vs Nifty]))/_xlfn.STDEV.P(Table2[1M Return vs Nifty])</f>
        <v>0.17881683266285173</v>
      </c>
      <c r="K676">
        <v>-11.280105720979099</v>
      </c>
      <c r="L676">
        <f>(Table2[[#This Row],[6M Return vs Nifty]]-AVERAGE(Table2[6M Return vs Nifty]))/_xlfn.STDEV.P(Table2[6M Return vs Nifty])</f>
        <v>-0.57091358789928592</v>
      </c>
      <c r="M676">
        <v>5.3268549069625397</v>
      </c>
      <c r="N676">
        <f>(Table2[[#This Row],[1W Return vs Nifty]]-AVERAGE(Table2[1W Return vs Nifty]))/_xlfn.STDEV.P(Table2[1W Return vs Nifty])</f>
        <v>0.97049535558870903</v>
      </c>
      <c r="O676">
        <v>1424.5</v>
      </c>
      <c r="P676">
        <v>1409.8425765409099</v>
      </c>
      <c r="Q676">
        <v>1417.5230394861601</v>
      </c>
      <c r="R676">
        <v>53.018031274338902</v>
      </c>
      <c r="S676" s="1">
        <f>(Table2[[#This Row],[Close Price]]-Table2[[#This Row],[20D EMA]])/Table2[[#This Row],[20D EMA]]</f>
        <v>7.1955071955071958E-3</v>
      </c>
      <c r="T676" s="1">
        <f>(Table2[[#This Row],[Close Price]]-Table2[[#This Row],[50D EMA]])/Table2[[#This Row],[50D EMA]]</f>
        <v>1.7666811794123258E-2</v>
      </c>
      <c r="U676" s="1">
        <f>(Table2[[#This Row],[Close Price]]-Table2[[#This Row],[200D EMA]])/Table2[[#This Row],[200D EMA]]</f>
        <v>1.2152861035743404E-2</v>
      </c>
      <c r="V676">
        <v>0.42538225401054502</v>
      </c>
      <c r="W676">
        <v>1425.3</v>
      </c>
      <c r="X676">
        <v>1464.45</v>
      </c>
      <c r="Y676">
        <v>1425.3</v>
      </c>
      <c r="Z676">
        <v>1464.45</v>
      </c>
      <c r="AA676">
        <v>1345.05</v>
      </c>
      <c r="AB676">
        <v>1477.5</v>
      </c>
      <c r="AC676" s="1">
        <f>(Table2[[#This Row],[Close Price]]/Table2[[#This Row],[Day Low]])-1</f>
        <v>6.6301831193433802E-3</v>
      </c>
      <c r="AD676" s="1">
        <f>(Table2[[#This Row],[Day High]]/Table2[[#This Row],[Close Price]])-1</f>
        <v>2.0700470465237819E-2</v>
      </c>
      <c r="AE676" s="1">
        <f>(Table2[[#This Row],[Close Price]]/Table2[[#This Row],[Current Week Low]])-1</f>
        <v>6.6301831193433802E-3</v>
      </c>
      <c r="AF676" s="1">
        <f>(Table2[[#This Row],[Current Week High]]/Table2[[#This Row],[Close Price]])-1</f>
        <v>2.0700470465237819E-2</v>
      </c>
      <c r="AG676" s="1">
        <f>(Table2[[#This Row],[Close Price]]/Table2[[#This Row],[Current Month Low]])-1</f>
        <v>6.6688970670235381E-2</v>
      </c>
      <c r="AH676" s="1">
        <f>(Table2[[#This Row],[Current Month High]]/Table2[[#This Row],[Close Price]])-1</f>
        <v>2.9796131730266628E-2</v>
      </c>
      <c r="AI676">
        <v>25.805889527792299</v>
      </c>
      <c r="AJ676">
        <v>25.513953284926899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0.03</v>
      </c>
      <c r="AM676" t="s">
        <v>3192</v>
      </c>
      <c r="AN676">
        <v>0.77</v>
      </c>
      <c r="AO676" t="s">
        <v>3192</v>
      </c>
      <c r="AP676">
        <v>-4.5989295662244002E-2</v>
      </c>
      <c r="AQ676">
        <f>(Table2[[#This Row],[Sharpe Ratio]]-AVERAGE(Table2[Sharpe Ratio]))/_xlfn.STDEV.P(Table2[Sharpe Ratio])</f>
        <v>-1.2921414122087693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698</v>
      </c>
      <c r="AT676">
        <f>_xlfn.RANK.AVG(Table2[[#This Row],[6M Return vs Nifty Z-Score]],Table2[6M Return vs Nifty Z-Score])</f>
        <v>511</v>
      </c>
      <c r="AU676">
        <f>_xlfn.RANK.AVG(Table2[[#This Row],[Sharpe Ratio Z-Score]],Table2[Sharpe Ratio Z-Score])</f>
        <v>661</v>
      </c>
      <c r="AV676">
        <f>(Table2[[#This Row],[Rank 1Y]]+Table2[[#This Row],[Rank 6M]]+Table2[[#This Row],[Rank Sharpe]])/3</f>
        <v>623.33333333333337</v>
      </c>
    </row>
    <row r="677" spans="1:48" x14ac:dyDescent="0.3">
      <c r="A677" t="s">
        <v>1463</v>
      </c>
      <c r="B677" t="s">
        <v>1464</v>
      </c>
      <c r="C677" t="s">
        <v>3155</v>
      </c>
      <c r="D677" t="s">
        <v>138</v>
      </c>
      <c r="E677">
        <v>7127.3772259349998</v>
      </c>
      <c r="F677">
        <v>401.35</v>
      </c>
      <c r="G677">
        <v>-61.300077151774303</v>
      </c>
      <c r="H677">
        <f>(Table2[[#This Row],[1Y Return vs Nifty]]-AVERAGE(Table2[1Y Return vs Nifty]))/_xlfn.STDEV.P(Table2[1Y Return vs Nifty])</f>
        <v>-1.4768538038855454</v>
      </c>
      <c r="I677">
        <v>-4.6462769984358401</v>
      </c>
      <c r="J677">
        <f>(Table2[[#This Row],[1M Return vs Nifty]]-AVERAGE(Table2[1M Return vs Nifty]))/_xlfn.STDEV.P(Table2[1M Return vs Nifty])</f>
        <v>-0.69531981011039268</v>
      </c>
      <c r="K677">
        <v>-27.381181255593699</v>
      </c>
      <c r="L677">
        <f>(Table2[[#This Row],[6M Return vs Nifty]]-AVERAGE(Table2[6M Return vs Nifty]))/_xlfn.STDEV.P(Table2[6M Return vs Nifty])</f>
        <v>-1.1024992565036278</v>
      </c>
      <c r="M677">
        <v>-1.3333525424528101</v>
      </c>
      <c r="N677">
        <f>(Table2[[#This Row],[1W Return vs Nifty]]-AVERAGE(Table2[1W Return vs Nifty]))/_xlfn.STDEV.P(Table2[1W Return vs Nifty])</f>
        <v>-0.30517230812744012</v>
      </c>
      <c r="O677">
        <v>418.23</v>
      </c>
      <c r="P677">
        <v>431.56063451642098</v>
      </c>
      <c r="Q677">
        <v>465.23493512029899</v>
      </c>
      <c r="R677">
        <v>26.6781629263836</v>
      </c>
      <c r="S677" s="1">
        <f>(Table2[[#This Row],[Close Price]]-Table2[[#This Row],[20D EMA]])/Table2[[#This Row],[20D EMA]]</f>
        <v>-4.0360567152045515E-2</v>
      </c>
      <c r="T677" s="1">
        <f>(Table2[[#This Row],[Close Price]]-Table2[[#This Row],[50D EMA]])/Table2[[#This Row],[50D EMA]]</f>
        <v>-7.0003221100722129E-2</v>
      </c>
      <c r="U677" s="1">
        <f>(Table2[[#This Row],[Close Price]]-Table2[[#This Row],[200D EMA]])/Table2[[#This Row],[200D EMA]]</f>
        <v>-0.1373175793511289</v>
      </c>
      <c r="V677">
        <v>0.53920467467133004</v>
      </c>
      <c r="W677">
        <v>400</v>
      </c>
      <c r="X677">
        <v>410</v>
      </c>
      <c r="Y677">
        <v>400</v>
      </c>
      <c r="Z677">
        <v>410</v>
      </c>
      <c r="AA677">
        <v>398.9</v>
      </c>
      <c r="AB677">
        <v>431.25</v>
      </c>
      <c r="AC677" s="1">
        <f>(Table2[[#This Row],[Close Price]]/Table2[[#This Row],[Day Low]])-1</f>
        <v>3.3750000000001279E-3</v>
      </c>
      <c r="AD677" s="1">
        <f>(Table2[[#This Row],[Day High]]/Table2[[#This Row],[Close Price]])-1</f>
        <v>2.1552261118724214E-2</v>
      </c>
      <c r="AE677" s="1">
        <f>(Table2[[#This Row],[Close Price]]/Table2[[#This Row],[Current Week Low]])-1</f>
        <v>3.3750000000001279E-3</v>
      </c>
      <c r="AF677" s="1">
        <f>(Table2[[#This Row],[Current Week High]]/Table2[[#This Row],[Close Price]])-1</f>
        <v>2.1552261118724214E-2</v>
      </c>
      <c r="AG677" s="1">
        <f>(Table2[[#This Row],[Close Price]]/Table2[[#This Row],[Current Month Low]])-1</f>
        <v>6.141890198044786E-3</v>
      </c>
      <c r="AH677" s="1">
        <f>(Table2[[#This Row],[Current Month High]]/Table2[[#This Row],[Close Price]])-1</f>
        <v>7.4498567335243404E-2</v>
      </c>
      <c r="AI677">
        <v>75.706988912420499</v>
      </c>
      <c r="AJ677">
        <v>3.9497539497539398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-0.21</v>
      </c>
      <c r="AM677" t="s">
        <v>3191</v>
      </c>
      <c r="AN677">
        <v>-5.33</v>
      </c>
      <c r="AO677" t="s">
        <v>3191</v>
      </c>
      <c r="AP677">
        <v>1.8934598587596E-2</v>
      </c>
      <c r="AQ677">
        <f>(Table2[[#This Row],[Sharpe Ratio]]-AVERAGE(Table2[Sharpe Ratio]))/_xlfn.STDEV.P(Table2[Sharpe Ratio])</f>
        <v>-0.53508897365784436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727</v>
      </c>
      <c r="AT677">
        <f>_xlfn.RANK.AVG(Table2[[#This Row],[6M Return vs Nifty Z-Score]],Table2[6M Return vs Nifty Z-Score])</f>
        <v>669</v>
      </c>
      <c r="AU677">
        <f>_xlfn.RANK.AVG(Table2[[#This Row],[Sharpe Ratio Z-Score]],Table2[Sharpe Ratio Z-Score])</f>
        <v>475</v>
      </c>
      <c r="AV677">
        <f>(Table2[[#This Row],[Rank 1Y]]+Table2[[#This Row],[Rank 6M]]+Table2[[#This Row],[Rank Sharpe]])/3</f>
        <v>623.66666666666663</v>
      </c>
    </row>
    <row r="678" spans="1:48" x14ac:dyDescent="0.3">
      <c r="A678" t="s">
        <v>356</v>
      </c>
      <c r="B678" t="s">
        <v>357</v>
      </c>
      <c r="C678" t="s">
        <v>3160</v>
      </c>
      <c r="D678" t="s">
        <v>168</v>
      </c>
      <c r="E678">
        <v>67524.093010875004</v>
      </c>
      <c r="F678">
        <v>2277.9499999999998</v>
      </c>
      <c r="G678">
        <v>-21.958602446336499</v>
      </c>
      <c r="H678">
        <f>(Table2[[#This Row],[1Y Return vs Nifty]]-AVERAGE(Table2[1Y Return vs Nifty]))/_xlfn.STDEV.P(Table2[1Y Return vs Nifty])</f>
        <v>-0.82709492872556645</v>
      </c>
      <c r="I678">
        <v>-0.57318561112993605</v>
      </c>
      <c r="J678">
        <f>(Table2[[#This Row],[1M Return vs Nifty]]-AVERAGE(Table2[1M Return vs Nifty]))/_xlfn.STDEV.P(Table2[1M Return vs Nifty])</f>
        <v>-0.23110421864713865</v>
      </c>
      <c r="K678">
        <v>-23.0882055503698</v>
      </c>
      <c r="L678">
        <f>(Table2[[#This Row],[6M Return vs Nifty]]-AVERAGE(Table2[6M Return vs Nifty]))/_xlfn.STDEV.P(Table2[6M Return vs Nifty])</f>
        <v>-0.9607643546545217</v>
      </c>
      <c r="M678">
        <v>-4.7993793044812397E-2</v>
      </c>
      <c r="N678">
        <f>(Table2[[#This Row],[1W Return vs Nifty]]-AVERAGE(Table2[1W Return vs Nifty]))/_xlfn.STDEV.P(Table2[1W Return vs Nifty])</f>
        <v>-5.8980187934795397E-2</v>
      </c>
      <c r="O678">
        <v>2362.79</v>
      </c>
      <c r="P678">
        <v>2415.9709931384</v>
      </c>
      <c r="Q678">
        <v>2419.1969734766999</v>
      </c>
      <c r="R678">
        <v>34.969547091350897</v>
      </c>
      <c r="S678" s="1">
        <f>(Table2[[#This Row],[Close Price]]-Table2[[#This Row],[20D EMA]])/Table2[[#This Row],[20D EMA]]</f>
        <v>-3.5906703515758975E-2</v>
      </c>
      <c r="T678" s="1">
        <f>(Table2[[#This Row],[Close Price]]-Table2[[#This Row],[50D EMA]])/Table2[[#This Row],[50D EMA]]</f>
        <v>-5.7128580405308521E-2</v>
      </c>
      <c r="U678" s="1">
        <f>(Table2[[#This Row],[Close Price]]-Table2[[#This Row],[200D EMA]])/Table2[[#This Row],[200D EMA]]</f>
        <v>-5.83858921060528E-2</v>
      </c>
      <c r="V678">
        <v>0.87488977197909601</v>
      </c>
      <c r="W678">
        <v>2256.75</v>
      </c>
      <c r="X678">
        <v>2336</v>
      </c>
      <c r="Y678">
        <v>2256.75</v>
      </c>
      <c r="Z678">
        <v>2336</v>
      </c>
      <c r="AA678">
        <v>2206.3000000000002</v>
      </c>
      <c r="AB678">
        <v>2499.5</v>
      </c>
      <c r="AC678" s="1">
        <f>(Table2[[#This Row],[Close Price]]/Table2[[#This Row],[Day Low]])-1</f>
        <v>9.3940401019163566E-3</v>
      </c>
      <c r="AD678" s="1">
        <f>(Table2[[#This Row],[Day High]]/Table2[[#This Row],[Close Price]])-1</f>
        <v>2.5483439057047086E-2</v>
      </c>
      <c r="AE678" s="1">
        <f>(Table2[[#This Row],[Close Price]]/Table2[[#This Row],[Current Week Low]])-1</f>
        <v>9.3940401019163566E-3</v>
      </c>
      <c r="AF678" s="1">
        <f>(Table2[[#This Row],[Current Week High]]/Table2[[#This Row],[Close Price]])-1</f>
        <v>2.5483439057047086E-2</v>
      </c>
      <c r="AG678" s="1">
        <f>(Table2[[#This Row],[Close Price]]/Table2[[#This Row],[Current Month Low]])-1</f>
        <v>3.2475184698363524E-2</v>
      </c>
      <c r="AH678" s="1">
        <f>(Table2[[#This Row],[Current Month High]]/Table2[[#This Row],[Close Price]])-1</f>
        <v>9.7258499967075807E-2</v>
      </c>
      <c r="AI678">
        <v>18.2620338462213</v>
      </c>
      <c r="AJ678">
        <v>9.3984872133509203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-0.08</v>
      </c>
      <c r="AM678" t="s">
        <v>3191</v>
      </c>
      <c r="AN678">
        <v>-5.91</v>
      </c>
      <c r="AO678" t="s">
        <v>3191</v>
      </c>
      <c r="AP678">
        <v>-3.5102924014438E-2</v>
      </c>
      <c r="AQ678">
        <f>(Table2[[#This Row],[Sharpe Ratio]]-AVERAGE(Table2[Sharpe Ratio]))/_xlfn.STDEV.P(Table2[Sharpe Ratio])</f>
        <v>-1.1651996398741025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600</v>
      </c>
      <c r="AT678">
        <f>_xlfn.RANK.AVG(Table2[[#This Row],[6M Return vs Nifty Z-Score]],Table2[6M Return vs Nifty Z-Score])</f>
        <v>638</v>
      </c>
      <c r="AU678">
        <f>_xlfn.RANK.AVG(Table2[[#This Row],[Sharpe Ratio Z-Score]],Table2[Sharpe Ratio Z-Score])</f>
        <v>636</v>
      </c>
      <c r="AV678">
        <f>(Table2[[#This Row],[Rank 1Y]]+Table2[[#This Row],[Rank 6M]]+Table2[[#This Row],[Rank Sharpe]])/3</f>
        <v>624.66666666666663</v>
      </c>
    </row>
    <row r="679" spans="1:48" x14ac:dyDescent="0.3">
      <c r="A679" t="s">
        <v>308</v>
      </c>
      <c r="B679" t="s">
        <v>309</v>
      </c>
      <c r="C679" t="s">
        <v>3154</v>
      </c>
      <c r="D679" t="s">
        <v>77</v>
      </c>
      <c r="E679">
        <v>87668.099471699999</v>
      </c>
      <c r="F679">
        <v>24297.75</v>
      </c>
      <c r="G679">
        <v>-32.276524464205899</v>
      </c>
      <c r="H679">
        <f>(Table2[[#This Row],[1Y Return vs Nifty]]-AVERAGE(Table2[1Y Return vs Nifty]))/_xlfn.STDEV.P(Table2[1Y Return vs Nifty])</f>
        <v>-0.99750443814318235</v>
      </c>
      <c r="I679">
        <v>0.82886736791896698</v>
      </c>
      <c r="J679">
        <f>(Table2[[#This Row],[1M Return vs Nifty]]-AVERAGE(Table2[1M Return vs Nifty]))/_xlfn.STDEV.P(Table2[1M Return vs Nifty])</f>
        <v>-7.1310393504780703E-2</v>
      </c>
      <c r="K679">
        <v>-12.2980731478519</v>
      </c>
      <c r="L679">
        <f>(Table2[[#This Row],[6M Return vs Nifty]]-AVERAGE(Table2[6M Return vs Nifty]))/_xlfn.STDEV.P(Table2[6M Return vs Nifty])</f>
        <v>-0.60452233000277245</v>
      </c>
      <c r="M679">
        <v>1.09400745110493</v>
      </c>
      <c r="N679">
        <f>(Table2[[#This Row],[1W Return vs Nifty]]-AVERAGE(Table2[1W Return vs Nifty]))/_xlfn.STDEV.P(Table2[1W Return vs Nifty])</f>
        <v>0.15975384852728514</v>
      </c>
      <c r="O679">
        <v>25005.43</v>
      </c>
      <c r="P679">
        <v>25431.816580507399</v>
      </c>
      <c r="Q679">
        <v>25890.017649351401</v>
      </c>
      <c r="R679">
        <v>30.770873901452202</v>
      </c>
      <c r="S679" s="1">
        <f>(Table2[[#This Row],[Close Price]]-Table2[[#This Row],[20D EMA]])/Table2[[#This Row],[20D EMA]]</f>
        <v>-2.8301053011285961E-2</v>
      </c>
      <c r="T679" s="1">
        <f>(Table2[[#This Row],[Close Price]]-Table2[[#This Row],[50D EMA]])/Table2[[#This Row],[50D EMA]]</f>
        <v>-4.4592433140486755E-2</v>
      </c>
      <c r="U679" s="1">
        <f>(Table2[[#This Row],[Close Price]]-Table2[[#This Row],[200D EMA]])/Table2[[#This Row],[200D EMA]]</f>
        <v>-6.1501219153911643E-2</v>
      </c>
      <c r="V679">
        <v>0.54020909067145795</v>
      </c>
      <c r="W679">
        <v>23999.85</v>
      </c>
      <c r="X679">
        <v>24432.7</v>
      </c>
      <c r="Y679">
        <v>23999.85</v>
      </c>
      <c r="Z679">
        <v>24432.7</v>
      </c>
      <c r="AA679">
        <v>23999.85</v>
      </c>
      <c r="AB679">
        <v>26698.9</v>
      </c>
      <c r="AC679" s="1">
        <f>(Table2[[#This Row],[Close Price]]/Table2[[#This Row],[Day Low]])-1</f>
        <v>1.2412577578609918E-2</v>
      </c>
      <c r="AD679" s="1">
        <f>(Table2[[#This Row],[Day High]]/Table2[[#This Row],[Close Price]])-1</f>
        <v>5.5540122027759598E-3</v>
      </c>
      <c r="AE679" s="1">
        <f>(Table2[[#This Row],[Close Price]]/Table2[[#This Row],[Current Week Low]])-1</f>
        <v>1.2412577578609918E-2</v>
      </c>
      <c r="AF679" s="1">
        <f>(Table2[[#This Row],[Current Week High]]/Table2[[#This Row],[Close Price]])-1</f>
        <v>5.5540122027759598E-3</v>
      </c>
      <c r="AG679" s="1">
        <f>(Table2[[#This Row],[Close Price]]/Table2[[#This Row],[Current Month Low]])-1</f>
        <v>1.2412577578609918E-2</v>
      </c>
      <c r="AH679" s="1">
        <f>(Table2[[#This Row],[Current Month High]]/Table2[[#This Row],[Close Price]])-1</f>
        <v>9.8821907378255247E-2</v>
      </c>
      <c r="AI679">
        <v>26.504511734625599</v>
      </c>
      <c r="AJ679">
        <v>2.5221518987341698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-0.08</v>
      </c>
      <c r="AM679" t="s">
        <v>3191</v>
      </c>
      <c r="AN679">
        <v>-7.47</v>
      </c>
      <c r="AO679" t="s">
        <v>3191</v>
      </c>
      <c r="AP679">
        <v>-7.7130828500831E-2</v>
      </c>
      <c r="AQ679">
        <f>(Table2[[#This Row],[Sharpe Ratio]]-AVERAGE(Table2[Sharpe Ratio]))/_xlfn.STDEV.P(Table2[Sharpe Ratio])</f>
        <v>-1.6552707908153845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654</v>
      </c>
      <c r="AT679">
        <f>_xlfn.RANK.AVG(Table2[[#This Row],[6M Return vs Nifty Z-Score]],Table2[6M Return vs Nifty Z-Score])</f>
        <v>525</v>
      </c>
      <c r="AU679">
        <f>_xlfn.RANK.AVG(Table2[[#This Row],[Sharpe Ratio Z-Score]],Table2[Sharpe Ratio Z-Score])</f>
        <v>698</v>
      </c>
      <c r="AV679">
        <f>(Table2[[#This Row],[Rank 1Y]]+Table2[[#This Row],[Rank 6M]]+Table2[[#This Row],[Rank Sharpe]])/3</f>
        <v>625.66666666666663</v>
      </c>
    </row>
    <row r="680" spans="1:48" x14ac:dyDescent="0.3">
      <c r="A680" t="s">
        <v>1988</v>
      </c>
      <c r="B680" t="s">
        <v>1989</v>
      </c>
      <c r="C680" t="s">
        <v>3163</v>
      </c>
      <c r="D680" t="s">
        <v>1990</v>
      </c>
      <c r="E680">
        <v>3437.5429389999999</v>
      </c>
      <c r="F680">
        <v>19.420000000000002</v>
      </c>
      <c r="G680">
        <v>-18.009700122882101</v>
      </c>
      <c r="H680">
        <f>(Table2[[#This Row],[1Y Return vs Nifty]]-AVERAGE(Table2[1Y Return vs Nifty]))/_xlfn.STDEV.P(Table2[1Y Return vs Nifty])</f>
        <v>-0.76187535190452504</v>
      </c>
      <c r="I680">
        <v>-1.69551110487553</v>
      </c>
      <c r="J680">
        <f>(Table2[[#This Row],[1M Return vs Nifty]]-AVERAGE(Table2[1M Return vs Nifty]))/_xlfn.STDEV.P(Table2[1M Return vs Nifty])</f>
        <v>-0.35901713376540439</v>
      </c>
      <c r="K680">
        <v>-24.612811332653099</v>
      </c>
      <c r="L680">
        <f>(Table2[[#This Row],[6M Return vs Nifty]]-AVERAGE(Table2[6M Return vs Nifty]))/_xlfn.STDEV.P(Table2[6M Return vs Nifty])</f>
        <v>-1.0111000345530952</v>
      </c>
      <c r="M680">
        <v>-3.0030942292453102</v>
      </c>
      <c r="N680">
        <f>(Table2[[#This Row],[1W Return vs Nifty]]-AVERAGE(Table2[1W Return vs Nifty]))/_xlfn.STDEV.P(Table2[1W Return vs Nifty])</f>
        <v>-0.62498749298133394</v>
      </c>
      <c r="O680">
        <v>20.25</v>
      </c>
      <c r="P680">
        <v>20.778043275655499</v>
      </c>
      <c r="Q680">
        <v>21.097978831044401</v>
      </c>
      <c r="R680">
        <v>32.550266289189203</v>
      </c>
      <c r="S680" s="1">
        <f>(Table2[[#This Row],[Close Price]]-Table2[[#This Row],[20D EMA]])/Table2[[#This Row],[20D EMA]]</f>
        <v>-4.0987654320987568E-2</v>
      </c>
      <c r="T680" s="1">
        <f>(Table2[[#This Row],[Close Price]]-Table2[[#This Row],[50D EMA]])/Table2[[#This Row],[50D EMA]]</f>
        <v>-6.535953639323884E-2</v>
      </c>
      <c r="U680" s="1">
        <f>(Table2[[#This Row],[Close Price]]-Table2[[#This Row],[200D EMA]])/Table2[[#This Row],[200D EMA]]</f>
        <v>-7.9532681518068193E-2</v>
      </c>
      <c r="V680">
        <v>0.66279023168050399</v>
      </c>
      <c r="W680">
        <v>19.21</v>
      </c>
      <c r="X680">
        <v>19.97</v>
      </c>
      <c r="Y680">
        <v>19.21</v>
      </c>
      <c r="Z680">
        <v>19.97</v>
      </c>
      <c r="AA680">
        <v>18.91</v>
      </c>
      <c r="AB680">
        <v>21.11</v>
      </c>
      <c r="AC680" s="1">
        <f>(Table2[[#This Row],[Close Price]]/Table2[[#This Row],[Day Low]])-1</f>
        <v>1.0931806350858997E-2</v>
      </c>
      <c r="AD680" s="1">
        <f>(Table2[[#This Row],[Day High]]/Table2[[#This Row],[Close Price]])-1</f>
        <v>2.8321318228630155E-2</v>
      </c>
      <c r="AE680" s="1">
        <f>(Table2[[#This Row],[Close Price]]/Table2[[#This Row],[Current Week Low]])-1</f>
        <v>1.0931806350858997E-2</v>
      </c>
      <c r="AF680" s="1">
        <f>(Table2[[#This Row],[Current Week High]]/Table2[[#This Row],[Close Price]])-1</f>
        <v>2.8321318228630155E-2</v>
      </c>
      <c r="AG680" s="1">
        <f>(Table2[[#This Row],[Close Price]]/Table2[[#This Row],[Current Month Low]])-1</f>
        <v>2.6969857218402948E-2</v>
      </c>
      <c r="AH680" s="1">
        <f>(Table2[[#This Row],[Current Month High]]/Table2[[#This Row],[Close Price]])-1</f>
        <v>8.7023686920700172E-2</v>
      </c>
      <c r="AI680">
        <v>43.923789907311999</v>
      </c>
      <c r="AJ680">
        <v>14.235294117646999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-0.18</v>
      </c>
      <c r="AM680" t="s">
        <v>3191</v>
      </c>
      <c r="AN680">
        <v>-4.0999999999999996</v>
      </c>
      <c r="AO680" t="s">
        <v>3191</v>
      </c>
      <c r="AP680">
        <v>-4.2753263720517E-2</v>
      </c>
      <c r="AQ680">
        <f>(Table2[[#This Row],[Sharpe Ratio]]-AVERAGE(Table2[Sharpe Ratio]))/_xlfn.STDEV.P(Table2[Sharpe Ratio])</f>
        <v>-1.2544072944233262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579</v>
      </c>
      <c r="AT680">
        <f>_xlfn.RANK.AVG(Table2[[#This Row],[6M Return vs Nifty Z-Score]],Table2[6M Return vs Nifty Z-Score])</f>
        <v>650</v>
      </c>
      <c r="AU680">
        <f>_xlfn.RANK.AVG(Table2[[#This Row],[Sharpe Ratio Z-Score]],Table2[Sharpe Ratio Z-Score])</f>
        <v>653</v>
      </c>
      <c r="AV680">
        <f>(Table2[[#This Row],[Rank 1Y]]+Table2[[#This Row],[Rank 6M]]+Table2[[#This Row],[Rank Sharpe]])/3</f>
        <v>627.33333333333337</v>
      </c>
    </row>
    <row r="681" spans="1:48" x14ac:dyDescent="0.3">
      <c r="A681" t="s">
        <v>2200</v>
      </c>
      <c r="B681" t="s">
        <v>2201</v>
      </c>
      <c r="C681" t="s">
        <v>3144</v>
      </c>
      <c r="D681" t="s">
        <v>438</v>
      </c>
      <c r="E681">
        <v>2640.6518097640001</v>
      </c>
      <c r="F681">
        <v>79.48</v>
      </c>
      <c r="G681">
        <v>-23.248215072836</v>
      </c>
      <c r="H681">
        <f>(Table2[[#This Row],[1Y Return vs Nifty]]-AVERAGE(Table2[1Y Return vs Nifty]))/_xlfn.STDEV.P(Table2[1Y Return vs Nifty])</f>
        <v>-0.84839400955210709</v>
      </c>
      <c r="I681">
        <v>-9.1288926234093992</v>
      </c>
      <c r="J681">
        <f>(Table2[[#This Row],[1M Return vs Nifty]]-AVERAGE(Table2[1M Return vs Nifty]))/_xlfn.STDEV.P(Table2[1M Return vs Nifty])</f>
        <v>-1.2062094184640884</v>
      </c>
      <c r="K681">
        <v>-24.3606705614805</v>
      </c>
      <c r="L681">
        <f>(Table2[[#This Row],[6M Return vs Nifty]]-AVERAGE(Table2[6M Return vs Nifty]))/_xlfn.STDEV.P(Table2[6M Return vs Nifty])</f>
        <v>-1.0027754713810233</v>
      </c>
      <c r="M681">
        <v>0.29165042791118101</v>
      </c>
      <c r="N681">
        <f>(Table2[[#This Row],[1W Return vs Nifty]]-AVERAGE(Table2[1W Return vs Nifty]))/_xlfn.STDEV.P(Table2[1W Return vs Nifty])</f>
        <v>6.0738142314070154E-3</v>
      </c>
      <c r="O681">
        <v>83.53</v>
      </c>
      <c r="P681">
        <v>85.141483412707004</v>
      </c>
      <c r="Q681">
        <v>85.938609892923296</v>
      </c>
      <c r="R681">
        <v>32.158298960064101</v>
      </c>
      <c r="S681" s="1">
        <f>(Table2[[#This Row],[Close Price]]-Table2[[#This Row],[20D EMA]])/Table2[[#This Row],[20D EMA]]</f>
        <v>-4.8485574045253166E-2</v>
      </c>
      <c r="T681" s="1">
        <f>(Table2[[#This Row],[Close Price]]-Table2[[#This Row],[50D EMA]])/Table2[[#This Row],[50D EMA]]</f>
        <v>-6.6495005557561701E-2</v>
      </c>
      <c r="U681" s="1">
        <f>(Table2[[#This Row],[Close Price]]-Table2[[#This Row],[200D EMA]])/Table2[[#This Row],[200D EMA]]</f>
        <v>-7.5153762679783964E-2</v>
      </c>
      <c r="V681">
        <v>0.273186724505593</v>
      </c>
      <c r="W681">
        <v>79.150000000000006</v>
      </c>
      <c r="X681">
        <v>81.45</v>
      </c>
      <c r="Y681">
        <v>79.150000000000006</v>
      </c>
      <c r="Z681">
        <v>81.45</v>
      </c>
      <c r="AA681">
        <v>78.12</v>
      </c>
      <c r="AB681">
        <v>90</v>
      </c>
      <c r="AC681" s="1">
        <f>(Table2[[#This Row],[Close Price]]/Table2[[#This Row],[Day Low]])-1</f>
        <v>4.1692987997472564E-3</v>
      </c>
      <c r="AD681" s="1">
        <f>(Table2[[#This Row],[Day High]]/Table2[[#This Row],[Close Price]])-1</f>
        <v>2.478610971313544E-2</v>
      </c>
      <c r="AE681" s="1">
        <f>(Table2[[#This Row],[Close Price]]/Table2[[#This Row],[Current Week Low]])-1</f>
        <v>4.1692987997472564E-3</v>
      </c>
      <c r="AF681" s="1">
        <f>(Table2[[#This Row],[Current Week High]]/Table2[[#This Row],[Close Price]])-1</f>
        <v>2.478610971313544E-2</v>
      </c>
      <c r="AG681" s="1">
        <f>(Table2[[#This Row],[Close Price]]/Table2[[#This Row],[Current Month Low]])-1</f>
        <v>1.7409114183307706E-2</v>
      </c>
      <c r="AH681" s="1">
        <f>(Table2[[#This Row],[Current Month High]]/Table2[[#This Row],[Close Price]])-1</f>
        <v>0.13236034222445903</v>
      </c>
      <c r="AI681">
        <v>50.981378963261101</v>
      </c>
      <c r="AJ681">
        <v>27.066346922461999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-0.01</v>
      </c>
      <c r="AM681" t="s">
        <v>3191</v>
      </c>
      <c r="AN681">
        <v>-3.53</v>
      </c>
      <c r="AO681" t="s">
        <v>3191</v>
      </c>
      <c r="AP681">
        <v>-3.0645676298864999E-2</v>
      </c>
      <c r="AQ681">
        <f>(Table2[[#This Row],[Sharpe Ratio]]-AVERAGE(Table2[Sharpe Ratio]))/_xlfn.STDEV.P(Table2[Sharpe Ratio])</f>
        <v>-1.1132253969349029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608</v>
      </c>
      <c r="AT681">
        <f>_xlfn.RANK.AVG(Table2[[#This Row],[6M Return vs Nifty Z-Score]],Table2[6M Return vs Nifty Z-Score])</f>
        <v>648</v>
      </c>
      <c r="AU681">
        <f>_xlfn.RANK.AVG(Table2[[#This Row],[Sharpe Ratio Z-Score]],Table2[Sharpe Ratio Z-Score])</f>
        <v>629</v>
      </c>
      <c r="AV681">
        <f>(Table2[[#This Row],[Rank 1Y]]+Table2[[#This Row],[Rank 6M]]+Table2[[#This Row],[Rank Sharpe]])/3</f>
        <v>628.33333333333337</v>
      </c>
    </row>
    <row r="682" spans="1:48" x14ac:dyDescent="0.3">
      <c r="A682" t="s">
        <v>743</v>
      </c>
      <c r="B682" t="s">
        <v>744</v>
      </c>
      <c r="C682" t="s">
        <v>3156</v>
      </c>
      <c r="D682" t="s">
        <v>98</v>
      </c>
      <c r="E682">
        <v>22542.146943029999</v>
      </c>
      <c r="F682">
        <v>278.85000000000002</v>
      </c>
      <c r="G682">
        <v>-39.377721857363603</v>
      </c>
      <c r="H682">
        <f>(Table2[[#This Row],[1Y Return vs Nifty]]-AVERAGE(Table2[1Y Return vs Nifty]))/_xlfn.STDEV.P(Table2[1Y Return vs Nifty])</f>
        <v>-1.1147869260268755</v>
      </c>
      <c r="I682">
        <v>-1.0819970348043899</v>
      </c>
      <c r="J682">
        <f>(Table2[[#This Row],[1M Return vs Nifty]]-AVERAGE(Table2[1M Return vs Nifty]))/_xlfn.STDEV.P(Table2[1M Return vs Nifty])</f>
        <v>-0.28909412693164865</v>
      </c>
      <c r="K682">
        <v>-9.6572299157487507</v>
      </c>
      <c r="L682">
        <f>(Table2[[#This Row],[6M Return vs Nifty]]-AVERAGE(Table2[6M Return vs Nifty]))/_xlfn.STDEV.P(Table2[6M Return vs Nifty])</f>
        <v>-0.51733347033940413</v>
      </c>
      <c r="M682">
        <v>0.294877138584204</v>
      </c>
      <c r="N682">
        <f>(Table2[[#This Row],[1W Return vs Nifty]]-AVERAGE(Table2[1W Return vs Nifty]))/_xlfn.STDEV.P(Table2[1W Return vs Nifty])</f>
        <v>6.6918446001314209E-3</v>
      </c>
      <c r="O682">
        <v>292.94</v>
      </c>
      <c r="P682">
        <v>295.14708949507599</v>
      </c>
      <c r="Q682">
        <v>294.29863436281198</v>
      </c>
      <c r="R682">
        <v>31.073766013683699</v>
      </c>
      <c r="S682" s="1">
        <f>(Table2[[#This Row],[Close Price]]-Table2[[#This Row],[20D EMA]])/Table2[[#This Row],[20D EMA]]</f>
        <v>-4.8098586741312128E-2</v>
      </c>
      <c r="T682" s="1">
        <f>(Table2[[#This Row],[Close Price]]-Table2[[#This Row],[50D EMA]])/Table2[[#This Row],[50D EMA]]</f>
        <v>-5.5216839586513536E-2</v>
      </c>
      <c r="U682" s="1">
        <f>(Table2[[#This Row],[Close Price]]-Table2[[#This Row],[200D EMA]])/Table2[[#This Row],[200D EMA]]</f>
        <v>-5.2493054873529753E-2</v>
      </c>
      <c r="V682">
        <v>0.40820404914035102</v>
      </c>
      <c r="W682">
        <v>277.75</v>
      </c>
      <c r="X682">
        <v>288.7</v>
      </c>
      <c r="Y682">
        <v>277.75</v>
      </c>
      <c r="Z682">
        <v>288.7</v>
      </c>
      <c r="AA682">
        <v>277.75</v>
      </c>
      <c r="AB682">
        <v>313.5</v>
      </c>
      <c r="AC682" s="1">
        <f>(Table2[[#This Row],[Close Price]]/Table2[[#This Row],[Day Low]])-1</f>
        <v>3.9603960396039639E-3</v>
      </c>
      <c r="AD682" s="1">
        <f>(Table2[[#This Row],[Day High]]/Table2[[#This Row],[Close Price]])-1</f>
        <v>3.532365070826593E-2</v>
      </c>
      <c r="AE682" s="1">
        <f>(Table2[[#This Row],[Close Price]]/Table2[[#This Row],[Current Week Low]])-1</f>
        <v>3.9603960396039639E-3</v>
      </c>
      <c r="AF682" s="1">
        <f>(Table2[[#This Row],[Current Week High]]/Table2[[#This Row],[Close Price]])-1</f>
        <v>3.532365070826593E-2</v>
      </c>
      <c r="AG682" s="1">
        <f>(Table2[[#This Row],[Close Price]]/Table2[[#This Row],[Current Month Low]])-1</f>
        <v>3.9603960396039639E-3</v>
      </c>
      <c r="AH682" s="1">
        <f>(Table2[[#This Row],[Current Month High]]/Table2[[#This Row],[Close Price]])-1</f>
        <v>0.12426035502958577</v>
      </c>
      <c r="AI682">
        <v>28.133405056481902</v>
      </c>
      <c r="AJ682">
        <v>10.720667063728399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3191</v>
      </c>
      <c r="AN682">
        <v>-7.57</v>
      </c>
      <c r="AO682" t="s">
        <v>3191</v>
      </c>
      <c r="AP682">
        <v>-8.6930622589285994E-2</v>
      </c>
      <c r="AQ682">
        <f>(Table2[[#This Row],[Sharpe Ratio]]-AVERAGE(Table2[Sharpe Ratio]))/_xlfn.STDEV.P(Table2[Sharpe Ratio])</f>
        <v>-1.7695424021794868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684</v>
      </c>
      <c r="AT682">
        <f>_xlfn.RANK.AVG(Table2[[#This Row],[6M Return vs Nifty Z-Score]],Table2[6M Return vs Nifty Z-Score])</f>
        <v>497</v>
      </c>
      <c r="AU682">
        <f>_xlfn.RANK.AVG(Table2[[#This Row],[Sharpe Ratio Z-Score]],Table2[Sharpe Ratio Z-Score])</f>
        <v>706</v>
      </c>
      <c r="AV682">
        <f>(Table2[[#This Row],[Rank 1Y]]+Table2[[#This Row],[Rank 6M]]+Table2[[#This Row],[Rank Sharpe]])/3</f>
        <v>629</v>
      </c>
    </row>
    <row r="683" spans="1:48" x14ac:dyDescent="0.3">
      <c r="A683" t="s">
        <v>670</v>
      </c>
      <c r="B683" t="s">
        <v>671</v>
      </c>
      <c r="C683" t="s">
        <v>3150</v>
      </c>
      <c r="D683" t="s">
        <v>51</v>
      </c>
      <c r="E683">
        <v>27600.856154190002</v>
      </c>
      <c r="F683">
        <v>1675.3</v>
      </c>
      <c r="G683">
        <v>-16.537331803475102</v>
      </c>
      <c r="H683">
        <f>(Table2[[#This Row],[1Y Return vs Nifty]]-AVERAGE(Table2[1Y Return vs Nifty]))/_xlfn.STDEV.P(Table2[1Y Return vs Nifty])</f>
        <v>-0.73755790091413675</v>
      </c>
      <c r="I683">
        <v>-5.6184704736970197</v>
      </c>
      <c r="J683">
        <f>(Table2[[#This Row],[1M Return vs Nifty]]-AVERAGE(Table2[1M Return vs Nifty]))/_xlfn.STDEV.P(Table2[1M Return vs Nifty])</f>
        <v>-0.80612198129211909</v>
      </c>
      <c r="K683">
        <v>-17.6115333842504</v>
      </c>
      <c r="L683">
        <f>(Table2[[#This Row],[6M Return vs Nifty]]-AVERAGE(Table2[6M Return vs Nifty]))/_xlfn.STDEV.P(Table2[6M Return vs Nifty])</f>
        <v>-0.77994907750769249</v>
      </c>
      <c r="M683">
        <v>-1.44063039896555</v>
      </c>
      <c r="N683">
        <f>(Table2[[#This Row],[1W Return vs Nifty]]-AVERAGE(Table2[1W Return vs Nifty]))/_xlfn.STDEV.P(Table2[1W Return vs Nifty])</f>
        <v>-0.32571985017105864</v>
      </c>
      <c r="O683">
        <v>1726.61</v>
      </c>
      <c r="P683">
        <v>1804.5921261328001</v>
      </c>
      <c r="Q683">
        <v>1820.24581738807</v>
      </c>
      <c r="R683">
        <v>38.989942424635103</v>
      </c>
      <c r="S683" s="1">
        <f>(Table2[[#This Row],[Close Price]]-Table2[[#This Row],[20D EMA]])/Table2[[#This Row],[20D EMA]]</f>
        <v>-2.9717191490840403E-2</v>
      </c>
      <c r="T683" s="1">
        <f>(Table2[[#This Row],[Close Price]]-Table2[[#This Row],[50D EMA]])/Table2[[#This Row],[50D EMA]]</f>
        <v>-7.1646176584993879E-2</v>
      </c>
      <c r="U683" s="1">
        <f>(Table2[[#This Row],[Close Price]]-Table2[[#This Row],[200D EMA]])/Table2[[#This Row],[200D EMA]]</f>
        <v>-7.9629803844877126E-2</v>
      </c>
      <c r="V683">
        <v>0.67209504423967503</v>
      </c>
      <c r="W683">
        <v>1662.15</v>
      </c>
      <c r="X683">
        <v>1696.85</v>
      </c>
      <c r="Y683">
        <v>1662.15</v>
      </c>
      <c r="Z683">
        <v>1696.85</v>
      </c>
      <c r="AA683">
        <v>1598.6</v>
      </c>
      <c r="AB683">
        <v>1805</v>
      </c>
      <c r="AC683" s="1">
        <f>(Table2[[#This Row],[Close Price]]/Table2[[#This Row],[Day Low]])-1</f>
        <v>7.9114400024065112E-3</v>
      </c>
      <c r="AD683" s="1">
        <f>(Table2[[#This Row],[Day High]]/Table2[[#This Row],[Close Price]])-1</f>
        <v>1.2863367755028943E-2</v>
      </c>
      <c r="AE683" s="1">
        <f>(Table2[[#This Row],[Close Price]]/Table2[[#This Row],[Current Week Low]])-1</f>
        <v>7.9114400024065112E-3</v>
      </c>
      <c r="AF683" s="1">
        <f>(Table2[[#This Row],[Current Week High]]/Table2[[#This Row],[Close Price]])-1</f>
        <v>1.2863367755028943E-2</v>
      </c>
      <c r="AG683" s="1">
        <f>(Table2[[#This Row],[Close Price]]/Table2[[#This Row],[Current Month Low]])-1</f>
        <v>4.7979482046790922E-2</v>
      </c>
      <c r="AH683" s="1">
        <f>(Table2[[#This Row],[Current Month High]]/Table2[[#This Row],[Close Price]])-1</f>
        <v>7.7418969736763543E-2</v>
      </c>
      <c r="AI683">
        <v>32.570285918939803</v>
      </c>
      <c r="AJ683">
        <v>13.575810989457899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-0.26</v>
      </c>
      <c r="AM683" t="s">
        <v>3191</v>
      </c>
      <c r="AN683">
        <v>-6</v>
      </c>
      <c r="AO683" t="s">
        <v>3191</v>
      </c>
      <c r="AP683">
        <v>-0.117164298613774</v>
      </c>
      <c r="AQ683">
        <f>(Table2[[#This Row],[Sharpe Ratio]]-AVERAGE(Table2[Sharpe Ratio]))/_xlfn.STDEV.P(Table2[Sharpe Ratio])</f>
        <v>-2.1220856133525241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573</v>
      </c>
      <c r="AT683">
        <f>_xlfn.RANK.AVG(Table2[[#This Row],[6M Return vs Nifty Z-Score]],Table2[6M Return vs Nifty Z-Score])</f>
        <v>589</v>
      </c>
      <c r="AU683">
        <f>_xlfn.RANK.AVG(Table2[[#This Row],[Sharpe Ratio Z-Score]],Table2[Sharpe Ratio Z-Score])</f>
        <v>728</v>
      </c>
      <c r="AV683">
        <f>(Table2[[#This Row],[Rank 1Y]]+Table2[[#This Row],[Rank 6M]]+Table2[[#This Row],[Rank Sharpe]])/3</f>
        <v>630</v>
      </c>
    </row>
    <row r="684" spans="1:48" x14ac:dyDescent="0.3">
      <c r="A684" t="s">
        <v>1523</v>
      </c>
      <c r="B684" t="s">
        <v>1524</v>
      </c>
      <c r="C684" t="s">
        <v>3148</v>
      </c>
      <c r="D684" t="s">
        <v>373</v>
      </c>
      <c r="E684">
        <v>6585.16219284</v>
      </c>
      <c r="F684">
        <v>287.7</v>
      </c>
      <c r="G684">
        <v>-47.187119533984003</v>
      </c>
      <c r="H684">
        <f>(Table2[[#This Row],[1Y Return vs Nifty]]-AVERAGE(Table2[1Y Return vs Nifty]))/_xlfn.STDEV.P(Table2[1Y Return vs Nifty])</f>
        <v>-1.2437659612061658</v>
      </c>
      <c r="I684">
        <v>0.24803909178146399</v>
      </c>
      <c r="J684">
        <f>(Table2[[#This Row],[1M Return vs Nifty]]-AVERAGE(Table2[1M Return vs Nifty]))/_xlfn.STDEV.P(Table2[1M Return vs Nifty])</f>
        <v>-0.13750815734235966</v>
      </c>
      <c r="K684">
        <v>-16.201044318487199</v>
      </c>
      <c r="L684">
        <f>(Table2[[#This Row],[6M Return vs Nifty]]-AVERAGE(Table2[6M Return vs Nifty]))/_xlfn.STDEV.P(Table2[6M Return vs Nifty])</f>
        <v>-0.73338102238175318</v>
      </c>
      <c r="M684">
        <v>4.2165978409744396</v>
      </c>
      <c r="N684">
        <f>(Table2[[#This Row],[1W Return vs Nifty]]-AVERAGE(Table2[1W Return vs Nifty]))/_xlfn.STDEV.P(Table2[1W Return vs Nifty])</f>
        <v>0.75784146331126734</v>
      </c>
      <c r="O684">
        <v>293.23</v>
      </c>
      <c r="P684">
        <v>296.83520779461099</v>
      </c>
      <c r="Q684">
        <v>310.990049309482</v>
      </c>
      <c r="R684">
        <v>41.594439071587502</v>
      </c>
      <c r="S684" s="1">
        <f>(Table2[[#This Row],[Close Price]]-Table2[[#This Row],[20D EMA]])/Table2[[#This Row],[20D EMA]]</f>
        <v>-1.8858916209119222E-2</v>
      </c>
      <c r="T684" s="1">
        <f>(Table2[[#This Row],[Close Price]]-Table2[[#This Row],[50D EMA]])/Table2[[#This Row],[50D EMA]]</f>
        <v>-3.0775351288287622E-2</v>
      </c>
      <c r="U684" s="1">
        <f>(Table2[[#This Row],[Close Price]]-Table2[[#This Row],[200D EMA]])/Table2[[#This Row],[200D EMA]]</f>
        <v>-7.4890014523599446E-2</v>
      </c>
      <c r="V684">
        <v>0.51739252910250499</v>
      </c>
      <c r="W684">
        <v>286</v>
      </c>
      <c r="X684">
        <v>299.75</v>
      </c>
      <c r="Y684">
        <v>286</v>
      </c>
      <c r="Z684">
        <v>299.75</v>
      </c>
      <c r="AA684">
        <v>276.39999999999998</v>
      </c>
      <c r="AB684">
        <v>306.8</v>
      </c>
      <c r="AC684" s="1">
        <f>(Table2[[#This Row],[Close Price]]/Table2[[#This Row],[Day Low]])-1</f>
        <v>5.9440559440560037E-3</v>
      </c>
      <c r="AD684" s="1">
        <f>(Table2[[#This Row],[Day High]]/Table2[[#This Row],[Close Price]])-1</f>
        <v>4.1883906847410612E-2</v>
      </c>
      <c r="AE684" s="1">
        <f>(Table2[[#This Row],[Close Price]]/Table2[[#This Row],[Current Week Low]])-1</f>
        <v>5.9440559440560037E-3</v>
      </c>
      <c r="AF684" s="1">
        <f>(Table2[[#This Row],[Current Week High]]/Table2[[#This Row],[Close Price]])-1</f>
        <v>4.1883906847410612E-2</v>
      </c>
      <c r="AG684" s="1">
        <f>(Table2[[#This Row],[Close Price]]/Table2[[#This Row],[Current Month Low]])-1</f>
        <v>4.0882778581765589E-2</v>
      </c>
      <c r="AH684" s="1">
        <f>(Table2[[#This Row],[Current Month High]]/Table2[[#This Row],[Close Price]])-1</f>
        <v>6.6388599235314594E-2</v>
      </c>
      <c r="AI684">
        <v>36.426833507125401</v>
      </c>
      <c r="AJ684">
        <v>11.4468332364904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0.01</v>
      </c>
      <c r="AM684" t="s">
        <v>3192</v>
      </c>
      <c r="AN684">
        <v>-2.39</v>
      </c>
      <c r="AO684" t="s">
        <v>3191</v>
      </c>
      <c r="AP684">
        <v>-1.4729717175844001E-2</v>
      </c>
      <c r="AQ684">
        <f>(Table2[[#This Row],[Sharpe Ratio]]-AVERAGE(Table2[Sharpe Ratio]))/_xlfn.STDEV.P(Table2[Sharpe Ratio])</f>
        <v>-0.92763554892621558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710</v>
      </c>
      <c r="AT684">
        <f>_xlfn.RANK.AVG(Table2[[#This Row],[6M Return vs Nifty Z-Score]],Table2[6M Return vs Nifty Z-Score])</f>
        <v>573</v>
      </c>
      <c r="AU684">
        <f>_xlfn.RANK.AVG(Table2[[#This Row],[Sharpe Ratio Z-Score]],Table2[Sharpe Ratio Z-Score])</f>
        <v>607</v>
      </c>
      <c r="AV684">
        <f>(Table2[[#This Row],[Rank 1Y]]+Table2[[#This Row],[Rank 6M]]+Table2[[#This Row],[Rank Sharpe]])/3</f>
        <v>630</v>
      </c>
    </row>
    <row r="685" spans="1:48" x14ac:dyDescent="0.3">
      <c r="A685" t="s">
        <v>895</v>
      </c>
      <c r="B685" t="s">
        <v>896</v>
      </c>
      <c r="C685" t="s">
        <v>589</v>
      </c>
      <c r="D685" t="s">
        <v>589</v>
      </c>
      <c r="E685">
        <v>17089.24534668</v>
      </c>
      <c r="F685">
        <v>33.96</v>
      </c>
      <c r="G685">
        <v>-25.883970187520099</v>
      </c>
      <c r="H685">
        <f>(Table2[[#This Row],[1Y Return vs Nifty]]-AVERAGE(Table2[1Y Return vs Nifty]))/_xlfn.STDEV.P(Table2[1Y Return vs Nifty])</f>
        <v>-0.89192581132967441</v>
      </c>
      <c r="I685">
        <v>0.906133675411261</v>
      </c>
      <c r="J685">
        <f>(Table2[[#This Row],[1M Return vs Nifty]]-AVERAGE(Table2[1M Return vs Nifty]))/_xlfn.STDEV.P(Table2[1M Return vs Nifty])</f>
        <v>-6.2504250646188586E-2</v>
      </c>
      <c r="K685">
        <v>-25.039490260208499</v>
      </c>
      <c r="L685">
        <f>(Table2[[#This Row],[6M Return vs Nifty]]-AVERAGE(Table2[6M Return vs Nifty]))/_xlfn.STDEV.P(Table2[6M Return vs Nifty])</f>
        <v>-1.0251870688320355</v>
      </c>
      <c r="M685">
        <v>0.72988295451392804</v>
      </c>
      <c r="N685">
        <f>(Table2[[#This Row],[1W Return vs Nifty]]-AVERAGE(Table2[1W Return vs Nifty]))/_xlfn.STDEV.P(Table2[1W Return vs Nifty])</f>
        <v>9.0010999014566495E-2</v>
      </c>
      <c r="O685">
        <v>35.46</v>
      </c>
      <c r="P685">
        <v>36.239466518885102</v>
      </c>
      <c r="Q685">
        <v>37.612188898207599</v>
      </c>
      <c r="R685">
        <v>33.532336311596097</v>
      </c>
      <c r="S685" s="1">
        <f>(Table2[[#This Row],[Close Price]]-Table2[[#This Row],[20D EMA]])/Table2[[#This Row],[20D EMA]]</f>
        <v>-4.2301184433164128E-2</v>
      </c>
      <c r="T685" s="1">
        <f>(Table2[[#This Row],[Close Price]]-Table2[[#This Row],[50D EMA]])/Table2[[#This Row],[50D EMA]]</f>
        <v>-6.2900112442252049E-2</v>
      </c>
      <c r="U685" s="1">
        <f>(Table2[[#This Row],[Close Price]]-Table2[[#This Row],[200D EMA]])/Table2[[#This Row],[200D EMA]]</f>
        <v>-9.7101205890775533E-2</v>
      </c>
      <c r="V685">
        <v>0.52538168157403398</v>
      </c>
      <c r="W685">
        <v>33.799999999999997</v>
      </c>
      <c r="X685">
        <v>35.25</v>
      </c>
      <c r="Y685">
        <v>33.799999999999997</v>
      </c>
      <c r="Z685">
        <v>35.25</v>
      </c>
      <c r="AA685">
        <v>33.799999999999997</v>
      </c>
      <c r="AB685">
        <v>37.39</v>
      </c>
      <c r="AC685" s="1">
        <f>(Table2[[#This Row],[Close Price]]/Table2[[#This Row],[Day Low]])-1</f>
        <v>4.7337278106509562E-3</v>
      </c>
      <c r="AD685" s="1">
        <f>(Table2[[#This Row],[Day High]]/Table2[[#This Row],[Close Price]])-1</f>
        <v>3.7985865724381673E-2</v>
      </c>
      <c r="AE685" s="1">
        <f>(Table2[[#This Row],[Close Price]]/Table2[[#This Row],[Current Week Low]])-1</f>
        <v>4.7337278106509562E-3</v>
      </c>
      <c r="AF685" s="1">
        <f>(Table2[[#This Row],[Current Week High]]/Table2[[#This Row],[Close Price]])-1</f>
        <v>3.7985865724381673E-2</v>
      </c>
      <c r="AG685" s="1">
        <f>(Table2[[#This Row],[Close Price]]/Table2[[#This Row],[Current Month Low]])-1</f>
        <v>4.7337278106509562E-3</v>
      </c>
      <c r="AH685" s="1">
        <f>(Table2[[#This Row],[Current Month High]]/Table2[[#This Row],[Close Price]])-1</f>
        <v>0.10100117785630158</v>
      </c>
      <c r="AI685">
        <v>55.7714958775029</v>
      </c>
      <c r="AJ685">
        <v>4.8148148148148202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-0.13</v>
      </c>
      <c r="AM685" t="s">
        <v>3191</v>
      </c>
      <c r="AN685">
        <v>-5.46</v>
      </c>
      <c r="AO685" t="s">
        <v>3191</v>
      </c>
      <c r="AP685">
        <v>-1.5735022280645002E-2</v>
      </c>
      <c r="AQ685">
        <f>(Table2[[#This Row],[Sharpe Ratio]]-AVERAGE(Table2[Sharpe Ratio]))/_xlfn.STDEV.P(Table2[Sharpe Ratio])</f>
        <v>-0.9393580232150891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629</v>
      </c>
      <c r="AT685">
        <f>_xlfn.RANK.AVG(Table2[[#This Row],[6M Return vs Nifty Z-Score]],Table2[6M Return vs Nifty Z-Score])</f>
        <v>653</v>
      </c>
      <c r="AU685">
        <f>_xlfn.RANK.AVG(Table2[[#This Row],[Sharpe Ratio Z-Score]],Table2[Sharpe Ratio Z-Score])</f>
        <v>610</v>
      </c>
      <c r="AV685">
        <f>(Table2[[#This Row],[Rank 1Y]]+Table2[[#This Row],[Rank 6M]]+Table2[[#This Row],[Rank Sharpe]])/3</f>
        <v>630.66666666666663</v>
      </c>
    </row>
    <row r="686" spans="1:48" x14ac:dyDescent="0.3">
      <c r="A686" t="s">
        <v>639</v>
      </c>
      <c r="B686" t="s">
        <v>640</v>
      </c>
      <c r="C686" t="s">
        <v>3146</v>
      </c>
      <c r="D686" t="s">
        <v>24</v>
      </c>
      <c r="E686">
        <v>29785.248827924999</v>
      </c>
      <c r="F686">
        <v>184.89</v>
      </c>
      <c r="G686">
        <v>-43.257997363151901</v>
      </c>
      <c r="H686">
        <f>(Table2[[#This Row],[1Y Return vs Nifty]]-AVERAGE(Table2[1Y Return vs Nifty]))/_xlfn.STDEV.P(Table2[1Y Return vs Nifty])</f>
        <v>-1.1788730709116104</v>
      </c>
      <c r="I686">
        <v>-5.19002401573906</v>
      </c>
      <c r="J686">
        <f>(Table2[[#This Row],[1M Return vs Nifty]]-AVERAGE(Table2[1M Return vs Nifty]))/_xlfn.STDEV.P(Table2[1M Return vs Nifty])</f>
        <v>-0.75729137402630864</v>
      </c>
      <c r="K686">
        <v>-9.6315420674647498</v>
      </c>
      <c r="L686">
        <f>(Table2[[#This Row],[6M Return vs Nifty]]-AVERAGE(Table2[6M Return vs Nifty]))/_xlfn.STDEV.P(Table2[6M Return vs Nifty])</f>
        <v>-0.51648537221231317</v>
      </c>
      <c r="M686">
        <v>-7.4835490936638802</v>
      </c>
      <c r="N686">
        <f>(Table2[[#This Row],[1W Return vs Nifty]]-AVERAGE(Table2[1W Return vs Nifty]))/_xlfn.STDEV.P(Table2[1W Return vs Nifty])</f>
        <v>-1.4831546646030258</v>
      </c>
      <c r="O686">
        <v>194.85</v>
      </c>
      <c r="P686">
        <v>197.58073187264301</v>
      </c>
      <c r="Q686">
        <v>203.14825761794901</v>
      </c>
      <c r="R686">
        <v>36.585239813801799</v>
      </c>
      <c r="S686" s="1">
        <f>(Table2[[#This Row],[Close Price]]-Table2[[#This Row],[20D EMA]])/Table2[[#This Row],[20D EMA]]</f>
        <v>-5.1116243264049309E-2</v>
      </c>
      <c r="T686" s="1">
        <f>(Table2[[#This Row],[Close Price]]-Table2[[#This Row],[50D EMA]])/Table2[[#This Row],[50D EMA]]</f>
        <v>-6.4230614758645818E-2</v>
      </c>
      <c r="U686" s="1">
        <f>(Table2[[#This Row],[Close Price]]-Table2[[#This Row],[200D EMA]])/Table2[[#This Row],[200D EMA]]</f>
        <v>-8.9876515959523701E-2</v>
      </c>
      <c r="V686">
        <v>1.2971644804014899</v>
      </c>
      <c r="W686">
        <v>184</v>
      </c>
      <c r="X686">
        <v>191.95</v>
      </c>
      <c r="Y686">
        <v>184</v>
      </c>
      <c r="Z686">
        <v>191.95</v>
      </c>
      <c r="AA686">
        <v>182.55</v>
      </c>
      <c r="AB686">
        <v>211.8</v>
      </c>
      <c r="AC686" s="1">
        <f>(Table2[[#This Row],[Close Price]]/Table2[[#This Row],[Day Low]])-1</f>
        <v>4.8369565217389887E-3</v>
      </c>
      <c r="AD686" s="1">
        <f>(Table2[[#This Row],[Day High]]/Table2[[#This Row],[Close Price]])-1</f>
        <v>3.8184866677483997E-2</v>
      </c>
      <c r="AE686" s="1">
        <f>(Table2[[#This Row],[Close Price]]/Table2[[#This Row],[Current Week Low]])-1</f>
        <v>4.8369565217389887E-3</v>
      </c>
      <c r="AF686" s="1">
        <f>(Table2[[#This Row],[Current Week High]]/Table2[[#This Row],[Close Price]])-1</f>
        <v>3.8184866677483997E-2</v>
      </c>
      <c r="AG686" s="1">
        <f>(Table2[[#This Row],[Close Price]]/Table2[[#This Row],[Current Month Low]])-1</f>
        <v>1.2818405916187103E-2</v>
      </c>
      <c r="AH686" s="1">
        <f>(Table2[[#This Row],[Current Month High]]/Table2[[#This Row],[Close Price]])-1</f>
        <v>0.14554600032451748</v>
      </c>
      <c r="AI686">
        <v>42.3008275190654</v>
      </c>
      <c r="AJ686">
        <v>9.3053502808158193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-0.14000000000000001</v>
      </c>
      <c r="AM686" t="s">
        <v>3191</v>
      </c>
      <c r="AN686">
        <v>-2.1800000000000002</v>
      </c>
      <c r="AO686" t="s">
        <v>3191</v>
      </c>
      <c r="AP686">
        <v>-8.3755722157474996E-2</v>
      </c>
      <c r="AQ686">
        <f>(Table2[[#This Row],[Sharpe Ratio]]-AVERAGE(Table2[Sharpe Ratio]))/_xlfn.STDEV.P(Table2[Sharpe Ratio])</f>
        <v>-1.7325211153045883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696</v>
      </c>
      <c r="AT686">
        <f>_xlfn.RANK.AVG(Table2[[#This Row],[6M Return vs Nifty Z-Score]],Table2[6M Return vs Nifty Z-Score])</f>
        <v>496</v>
      </c>
      <c r="AU686">
        <f>_xlfn.RANK.AVG(Table2[[#This Row],[Sharpe Ratio Z-Score]],Table2[Sharpe Ratio Z-Score])</f>
        <v>703</v>
      </c>
      <c r="AV686">
        <f>(Table2[[#This Row],[Rank 1Y]]+Table2[[#This Row],[Rank 6M]]+Table2[[#This Row],[Rank Sharpe]])/3</f>
        <v>631.66666666666663</v>
      </c>
    </row>
    <row r="687" spans="1:48" x14ac:dyDescent="0.3">
      <c r="A687" t="s">
        <v>1962</v>
      </c>
      <c r="B687" t="s">
        <v>1963</v>
      </c>
      <c r="C687" t="s">
        <v>3146</v>
      </c>
      <c r="D687" t="s">
        <v>1964</v>
      </c>
      <c r="E687">
        <v>3552.0534897900002</v>
      </c>
      <c r="F687">
        <v>212.01</v>
      </c>
      <c r="G687">
        <v>-47.147130785547297</v>
      </c>
      <c r="H687">
        <f>(Table2[[#This Row],[1Y Return vs Nifty]]-AVERAGE(Table2[1Y Return vs Nifty]))/_xlfn.STDEV.P(Table2[1Y Return vs Nifty])</f>
        <v>-1.2431055120390251</v>
      </c>
      <c r="I687">
        <v>-1.5694903727377201</v>
      </c>
      <c r="J687">
        <f>(Table2[[#This Row],[1M Return vs Nifty]]-AVERAGE(Table2[1M Return vs Nifty]))/_xlfn.STDEV.P(Table2[1M Return vs Nifty])</f>
        <v>-0.34465438489895184</v>
      </c>
      <c r="K687">
        <v>-23.4087352507938</v>
      </c>
      <c r="L687">
        <f>(Table2[[#This Row],[6M Return vs Nifty]]-AVERAGE(Table2[6M Return vs Nifty]))/_xlfn.STDEV.P(Table2[6M Return vs Nifty])</f>
        <v>-0.97134681510824328</v>
      </c>
      <c r="M687">
        <v>-1.4852639110294299</v>
      </c>
      <c r="N687">
        <f>(Table2[[#This Row],[1W Return vs Nifty]]-AVERAGE(Table2[1W Return vs Nifty]))/_xlfn.STDEV.P(Table2[1W Return vs Nifty])</f>
        <v>-0.33426876227183328</v>
      </c>
      <c r="O687">
        <v>222.77</v>
      </c>
      <c r="P687">
        <v>226.66312806599601</v>
      </c>
      <c r="Q687">
        <v>231.22904832792099</v>
      </c>
      <c r="R687">
        <v>21.456860394223199</v>
      </c>
      <c r="S687" s="1">
        <f>(Table2[[#This Row],[Close Price]]-Table2[[#This Row],[20D EMA]])/Table2[[#This Row],[20D EMA]]</f>
        <v>-4.830093818736822E-2</v>
      </c>
      <c r="T687" s="1">
        <f>(Table2[[#This Row],[Close Price]]-Table2[[#This Row],[50D EMA]])/Table2[[#This Row],[50D EMA]]</f>
        <v>-6.464716246980215E-2</v>
      </c>
      <c r="U687" s="1">
        <f>(Table2[[#This Row],[Close Price]]-Table2[[#This Row],[200D EMA]])/Table2[[#This Row],[200D EMA]]</f>
        <v>-8.3116928720241137E-2</v>
      </c>
      <c r="V687">
        <v>0.44306910067914201</v>
      </c>
      <c r="W687">
        <v>210</v>
      </c>
      <c r="X687">
        <v>217.76</v>
      </c>
      <c r="Y687">
        <v>210</v>
      </c>
      <c r="Z687">
        <v>217.76</v>
      </c>
      <c r="AA687">
        <v>210</v>
      </c>
      <c r="AB687">
        <v>235.77</v>
      </c>
      <c r="AC687" s="1">
        <f>(Table2[[#This Row],[Close Price]]/Table2[[#This Row],[Day Low]])-1</f>
        <v>9.5714285714285641E-3</v>
      </c>
      <c r="AD687" s="1">
        <f>(Table2[[#This Row],[Day High]]/Table2[[#This Row],[Close Price]])-1</f>
        <v>2.7121362199896248E-2</v>
      </c>
      <c r="AE687" s="1">
        <f>(Table2[[#This Row],[Close Price]]/Table2[[#This Row],[Current Week Low]])-1</f>
        <v>9.5714285714285641E-3</v>
      </c>
      <c r="AF687" s="1">
        <f>(Table2[[#This Row],[Current Week High]]/Table2[[#This Row],[Close Price]])-1</f>
        <v>2.7121362199896248E-2</v>
      </c>
      <c r="AG687" s="1">
        <f>(Table2[[#This Row],[Close Price]]/Table2[[#This Row],[Current Month Low]])-1</f>
        <v>9.5714285714285641E-3</v>
      </c>
      <c r="AH687" s="1">
        <f>(Table2[[#This Row],[Current Month High]]/Table2[[#This Row],[Close Price]])-1</f>
        <v>0.11207018536861479</v>
      </c>
      <c r="AI687">
        <v>32.540917881231998</v>
      </c>
      <c r="AJ687">
        <v>7.8382502543234898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-0.14000000000000001</v>
      </c>
      <c r="AM687" t="s">
        <v>3191</v>
      </c>
      <c r="AN687">
        <v>-7.23</v>
      </c>
      <c r="AO687" t="s">
        <v>3191</v>
      </c>
      <c r="AQ687">
        <f>(Table2[[#This Row],[Sharpe Ratio]]-AVERAGE(Table2[Sharpe Ratio]))/_xlfn.STDEV.P(Table2[Sharpe Ratio])</f>
        <v>-0.75587800979545683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709</v>
      </c>
      <c r="AT687">
        <f>_xlfn.RANK.AVG(Table2[[#This Row],[6M Return vs Nifty Z-Score]],Table2[6M Return vs Nifty Z-Score])</f>
        <v>642</v>
      </c>
      <c r="AU687">
        <f>_xlfn.RANK.AVG(Table2[[#This Row],[Sharpe Ratio Z-Score]],Table2[Sharpe Ratio Z-Score])</f>
        <v>544.5</v>
      </c>
      <c r="AV687">
        <f>(Table2[[#This Row],[Rank 1Y]]+Table2[[#This Row],[Rank 6M]]+Table2[[#This Row],[Rank Sharpe]])/3</f>
        <v>631.83333333333337</v>
      </c>
    </row>
    <row r="688" spans="1:48" x14ac:dyDescent="0.3">
      <c r="A688" t="s">
        <v>969</v>
      </c>
      <c r="B688" t="s">
        <v>970</v>
      </c>
      <c r="C688" t="s">
        <v>3158</v>
      </c>
      <c r="D688" t="s">
        <v>122</v>
      </c>
      <c r="E688">
        <v>15040.32233784</v>
      </c>
      <c r="F688">
        <v>2508.6</v>
      </c>
      <c r="G688">
        <v>-33.654329932251898</v>
      </c>
      <c r="H688">
        <f>(Table2[[#This Row],[1Y Return vs Nifty]]-AVERAGE(Table2[1Y Return vs Nifty]))/_xlfn.STDEV.P(Table2[1Y Return vs Nifty])</f>
        <v>-1.0202601009089987</v>
      </c>
      <c r="I688">
        <v>3.2283091525273999</v>
      </c>
      <c r="J688">
        <f>(Table2[[#This Row],[1M Return vs Nifty]]-AVERAGE(Table2[1M Return vs Nifty]))/_xlfn.STDEV.P(Table2[1M Return vs Nifty])</f>
        <v>0.20215714780673336</v>
      </c>
      <c r="K688">
        <v>-15.4776985250635</v>
      </c>
      <c r="L688">
        <f>(Table2[[#This Row],[6M Return vs Nifty]]-AVERAGE(Table2[6M Return vs Nifty]))/_xlfn.STDEV.P(Table2[6M Return vs Nifty])</f>
        <v>-0.70949937196637447</v>
      </c>
      <c r="M688">
        <v>1.2858394219815401</v>
      </c>
      <c r="N688">
        <f>(Table2[[#This Row],[1W Return vs Nifty]]-AVERAGE(Table2[1W Return vs Nifty]))/_xlfn.STDEV.P(Table2[1W Return vs Nifty])</f>
        <v>0.19649652418308791</v>
      </c>
      <c r="O688">
        <v>2944.79</v>
      </c>
      <c r="P688">
        <v>2934.17776947728</v>
      </c>
      <c r="Q688">
        <v>2799.0543024727299</v>
      </c>
      <c r="R688">
        <v>15.748214343242401</v>
      </c>
      <c r="S688" s="1">
        <f>(Table2[[#This Row],[Close Price]]-Table2[[#This Row],[20D EMA]])/Table2[[#This Row],[20D EMA]]</f>
        <v>-0.14812261655330264</v>
      </c>
      <c r="T688" s="1">
        <f>(Table2[[#This Row],[Close Price]]-Table2[[#This Row],[50D EMA]])/Table2[[#This Row],[50D EMA]]</f>
        <v>-0.14504157652080371</v>
      </c>
      <c r="U688" s="1">
        <f>(Table2[[#This Row],[Close Price]]-Table2[[#This Row],[200D EMA]])/Table2[[#This Row],[200D EMA]]</f>
        <v>-0.10376872725053528</v>
      </c>
      <c r="V688">
        <v>2.0413537152154002</v>
      </c>
      <c r="W688">
        <v>2447.5</v>
      </c>
      <c r="X688">
        <v>2879.05</v>
      </c>
      <c r="Y688">
        <v>2447.5</v>
      </c>
      <c r="Z688">
        <v>2879.05</v>
      </c>
      <c r="AA688">
        <v>2447.5</v>
      </c>
      <c r="AB688">
        <v>3127.6</v>
      </c>
      <c r="AC688" s="1">
        <f>(Table2[[#This Row],[Close Price]]/Table2[[#This Row],[Day Low]])-1</f>
        <v>2.4964249233912161E-2</v>
      </c>
      <c r="AD688" s="1">
        <f>(Table2[[#This Row],[Day High]]/Table2[[#This Row],[Close Price]])-1</f>
        <v>0.14767200829147753</v>
      </c>
      <c r="AE688" s="1">
        <f>(Table2[[#This Row],[Close Price]]/Table2[[#This Row],[Current Week Low]])-1</f>
        <v>2.4964249233912161E-2</v>
      </c>
      <c r="AF688" s="1">
        <f>(Table2[[#This Row],[Current Week High]]/Table2[[#This Row],[Close Price]])-1</f>
        <v>0.14767200829147753</v>
      </c>
      <c r="AG688" s="1">
        <f>(Table2[[#This Row],[Close Price]]/Table2[[#This Row],[Current Month Low]])-1</f>
        <v>2.4964249233912161E-2</v>
      </c>
      <c r="AH688" s="1">
        <f>(Table2[[#This Row],[Current Month High]]/Table2[[#This Row],[Close Price]])-1</f>
        <v>0.24675117595471585</v>
      </c>
      <c r="AI688">
        <v>27.497408913338099</v>
      </c>
      <c r="AJ688">
        <v>12.4932735426009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-0.14000000000000001</v>
      </c>
      <c r="AM688" t="s">
        <v>3191</v>
      </c>
      <c r="AN688">
        <v>-13.89</v>
      </c>
      <c r="AO688" t="s">
        <v>3191</v>
      </c>
      <c r="AP688">
        <v>-6.0275945958715001E-2</v>
      </c>
      <c r="AQ688">
        <f>(Table2[[#This Row],[Sharpe Ratio]]-AVERAGE(Table2[Sharpe Ratio]))/_xlfn.STDEV.P(Table2[Sharpe Ratio])</f>
        <v>-1.4587325196991263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-2.7898383205846784</v>
      </c>
      <c r="AS688">
        <f>_xlfn.RANK.AVG(Table2[[#This Row],[1Y Return vs Nifty Z-Score]],Table2[1Y Return vs Nifty Z-Score])</f>
        <v>660</v>
      </c>
      <c r="AT688">
        <f>_xlfn.RANK.AVG(Table2[[#This Row],[6M Return vs Nifty Z-Score]],Table2[6M Return vs Nifty Z-Score])</f>
        <v>555</v>
      </c>
      <c r="AU688">
        <f>_xlfn.RANK.AVG(Table2[[#This Row],[Sharpe Ratio Z-Score]],Table2[Sharpe Ratio Z-Score])</f>
        <v>683</v>
      </c>
      <c r="AV688">
        <f>(Table2[[#This Row],[Rank 1Y]]+Table2[[#This Row],[Rank 6M]]+Table2[[#This Row],[Rank Sharpe]])/3</f>
        <v>632.66666666666663</v>
      </c>
    </row>
    <row r="689" spans="1:48" x14ac:dyDescent="0.3">
      <c r="A689" t="s">
        <v>250</v>
      </c>
      <c r="B689" t="s">
        <v>251</v>
      </c>
      <c r="C689" t="s">
        <v>3146</v>
      </c>
      <c r="D689" t="s">
        <v>24</v>
      </c>
      <c r="E689">
        <v>101911.7707376</v>
      </c>
      <c r="F689">
        <v>1308.25</v>
      </c>
      <c r="G689">
        <v>-35.637970943405399</v>
      </c>
      <c r="H689">
        <f>(Table2[[#This Row],[1Y Return vs Nifty]]-AVERAGE(Table2[1Y Return vs Nifty]))/_xlfn.STDEV.P(Table2[1Y Return vs Nifty])</f>
        <v>-1.053021667723121</v>
      </c>
      <c r="I689">
        <v>-5.11861043633614</v>
      </c>
      <c r="J689">
        <f>(Table2[[#This Row],[1M Return vs Nifty]]-AVERAGE(Table2[1M Return vs Nifty]))/_xlfn.STDEV.P(Table2[1M Return vs Nifty])</f>
        <v>-0.74915227429867837</v>
      </c>
      <c r="K689">
        <v>-23.3488709535585</v>
      </c>
      <c r="L689">
        <f>(Table2[[#This Row],[6M Return vs Nifty]]-AVERAGE(Table2[6M Return vs Nifty]))/_xlfn.STDEV.P(Table2[6M Return vs Nifty])</f>
        <v>-0.96937036313750735</v>
      </c>
      <c r="M689">
        <v>0.94431578536627403</v>
      </c>
      <c r="N689">
        <f>(Table2[[#This Row],[1W Return vs Nifty]]-AVERAGE(Table2[1W Return vs Nifty]))/_xlfn.STDEV.P(Table2[1W Return vs Nifty])</f>
        <v>0.13108254677565986</v>
      </c>
      <c r="O689">
        <v>1374.94</v>
      </c>
      <c r="P689">
        <v>1400.4905794850899</v>
      </c>
      <c r="Q689">
        <v>1431.5520064897701</v>
      </c>
      <c r="R689">
        <v>22.373761010959001</v>
      </c>
      <c r="S689" s="1">
        <f>(Table2[[#This Row],[Close Price]]-Table2[[#This Row],[20D EMA]])/Table2[[#This Row],[20D EMA]]</f>
        <v>-4.850393471715133E-2</v>
      </c>
      <c r="T689" s="1">
        <f>(Table2[[#This Row],[Close Price]]-Table2[[#This Row],[50D EMA]])/Table2[[#This Row],[50D EMA]]</f>
        <v>-6.5863048874633262E-2</v>
      </c>
      <c r="U689" s="1">
        <f>(Table2[[#This Row],[Close Price]]-Table2[[#This Row],[200D EMA]])/Table2[[#This Row],[200D EMA]]</f>
        <v>-8.613169897481554E-2</v>
      </c>
      <c r="V689">
        <v>0.85396617181316803</v>
      </c>
      <c r="W689">
        <v>1299.5999999999999</v>
      </c>
      <c r="X689">
        <v>1353.95</v>
      </c>
      <c r="Y689">
        <v>1299.5999999999999</v>
      </c>
      <c r="Z689">
        <v>1353.95</v>
      </c>
      <c r="AA689">
        <v>1299.5999999999999</v>
      </c>
      <c r="AB689">
        <v>1450.3</v>
      </c>
      <c r="AC689" s="1">
        <f>(Table2[[#This Row],[Close Price]]/Table2[[#This Row],[Day Low]])-1</f>
        <v>6.6558941212682132E-3</v>
      </c>
      <c r="AD689" s="1">
        <f>(Table2[[#This Row],[Day High]]/Table2[[#This Row],[Close Price]])-1</f>
        <v>3.4932161284158214E-2</v>
      </c>
      <c r="AE689" s="1">
        <f>(Table2[[#This Row],[Close Price]]/Table2[[#This Row],[Current Week Low]])-1</f>
        <v>6.6558941212682132E-3</v>
      </c>
      <c r="AF689" s="1">
        <f>(Table2[[#This Row],[Current Week High]]/Table2[[#This Row],[Close Price]])-1</f>
        <v>3.4932161284158214E-2</v>
      </c>
      <c r="AG689" s="1">
        <f>(Table2[[#This Row],[Close Price]]/Table2[[#This Row],[Current Month Low]])-1</f>
        <v>6.6558941212682132E-3</v>
      </c>
      <c r="AH689" s="1">
        <f>(Table2[[#This Row],[Current Month High]]/Table2[[#This Row],[Close Price]])-1</f>
        <v>0.10858016434167772</v>
      </c>
      <c r="AI689">
        <v>29.524173514236502</v>
      </c>
      <c r="AJ689">
        <v>0.66558941212682099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-0.09</v>
      </c>
      <c r="AM689" t="s">
        <v>3191</v>
      </c>
      <c r="AN689">
        <v>-5.73</v>
      </c>
      <c r="AO689" t="s">
        <v>3191</v>
      </c>
      <c r="AP689">
        <v>-9.5368304599010006E-3</v>
      </c>
      <c r="AQ689">
        <f>(Table2[[#This Row],[Sharpe Ratio]]-AVERAGE(Table2[Sharpe Ratio]))/_xlfn.STDEV.P(Table2[Sharpe Ratio])</f>
        <v>-0.86708330391923905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671</v>
      </c>
      <c r="AT689">
        <f>_xlfn.RANK.AVG(Table2[[#This Row],[6M Return vs Nifty Z-Score]],Table2[6M Return vs Nifty Z-Score])</f>
        <v>640</v>
      </c>
      <c r="AU689">
        <f>_xlfn.RANK.AVG(Table2[[#This Row],[Sharpe Ratio Z-Score]],Table2[Sharpe Ratio Z-Score])</f>
        <v>594</v>
      </c>
      <c r="AV689">
        <f>(Table2[[#This Row],[Rank 1Y]]+Table2[[#This Row],[Rank 6M]]+Table2[[#This Row],[Rank Sharpe]])/3</f>
        <v>635</v>
      </c>
    </row>
    <row r="690" spans="1:48" x14ac:dyDescent="0.3">
      <c r="A690" t="s">
        <v>2202</v>
      </c>
      <c r="B690" t="s">
        <v>2203</v>
      </c>
      <c r="C690" t="s">
        <v>3152</v>
      </c>
      <c r="D690" t="s">
        <v>1621</v>
      </c>
      <c r="E690">
        <v>2638.3586398500001</v>
      </c>
      <c r="F690">
        <v>638.35</v>
      </c>
      <c r="G690">
        <v>-37.650190397204099</v>
      </c>
      <c r="H690">
        <f>(Table2[[#This Row],[1Y Return vs Nifty]]-AVERAGE(Table2[1Y Return vs Nifty]))/_xlfn.STDEV.P(Table2[1Y Return vs Nifty])</f>
        <v>-1.0862552325212029</v>
      </c>
      <c r="I690">
        <v>8.7152002415526404</v>
      </c>
      <c r="J690">
        <f>(Table2[[#This Row],[1M Return vs Nifty]]-AVERAGE(Table2[1M Return vs Nifty]))/_xlfn.STDEV.P(Table2[1M Return vs Nifty])</f>
        <v>0.82750535387069257</v>
      </c>
      <c r="K690">
        <v>-28.492874044960399</v>
      </c>
      <c r="L690">
        <f>(Table2[[#This Row],[6M Return vs Nifty]]-AVERAGE(Table2[6M Return vs Nifty]))/_xlfn.STDEV.P(Table2[6M Return vs Nifty])</f>
        <v>-1.1392023918592542</v>
      </c>
      <c r="M690">
        <v>1.1819378850178099</v>
      </c>
      <c r="N690">
        <f>(Table2[[#This Row],[1W Return vs Nifty]]-AVERAGE(Table2[1W Return vs Nifty]))/_xlfn.STDEV.P(Table2[1W Return vs Nifty])</f>
        <v>0.17659566795275025</v>
      </c>
      <c r="O690">
        <v>639.82000000000005</v>
      </c>
      <c r="P690">
        <v>631.71032250098801</v>
      </c>
      <c r="Q690">
        <v>674.03742346827198</v>
      </c>
      <c r="R690">
        <v>45.046361470160797</v>
      </c>
      <c r="S690" s="1">
        <f>(Table2[[#This Row],[Close Price]]-Table2[[#This Row],[20D EMA]])/Table2[[#This Row],[20D EMA]]</f>
        <v>-2.2975211778313077E-3</v>
      </c>
      <c r="T690" s="1">
        <f>(Table2[[#This Row],[Close Price]]-Table2[[#This Row],[50D EMA]])/Table2[[#This Row],[50D EMA]]</f>
        <v>1.0510636382709456E-2</v>
      </c>
      <c r="U690" s="1">
        <f>(Table2[[#This Row],[Close Price]]-Table2[[#This Row],[200D EMA]])/Table2[[#This Row],[200D EMA]]</f>
        <v>-5.2945759724499664E-2</v>
      </c>
      <c r="V690">
        <v>0.67944470330941498</v>
      </c>
      <c r="W690">
        <v>635</v>
      </c>
      <c r="X690">
        <v>664</v>
      </c>
      <c r="Y690">
        <v>635</v>
      </c>
      <c r="Z690">
        <v>664</v>
      </c>
      <c r="AA690">
        <v>611.20000000000005</v>
      </c>
      <c r="AB690">
        <v>670</v>
      </c>
      <c r="AC690" s="1">
        <f>(Table2[[#This Row],[Close Price]]/Table2[[#This Row],[Day Low]])-1</f>
        <v>5.2755905511812085E-3</v>
      </c>
      <c r="AD690" s="1">
        <f>(Table2[[#This Row],[Day High]]/Table2[[#This Row],[Close Price]])-1</f>
        <v>4.0181718492989793E-2</v>
      </c>
      <c r="AE690" s="1">
        <f>(Table2[[#This Row],[Close Price]]/Table2[[#This Row],[Current Week Low]])-1</f>
        <v>5.2755905511812085E-3</v>
      </c>
      <c r="AF690" s="1">
        <f>(Table2[[#This Row],[Current Week High]]/Table2[[#This Row],[Close Price]])-1</f>
        <v>4.0181718492989793E-2</v>
      </c>
      <c r="AG690" s="1">
        <f>(Table2[[#This Row],[Close Price]]/Table2[[#This Row],[Current Month Low]])-1</f>
        <v>4.4420811518324665E-2</v>
      </c>
      <c r="AH690" s="1">
        <f>(Table2[[#This Row],[Current Month High]]/Table2[[#This Row],[Close Price]])-1</f>
        <v>4.95809508890106E-2</v>
      </c>
      <c r="AI690">
        <v>41.771755306649901</v>
      </c>
      <c r="AJ690">
        <v>17.950849963044998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0.06</v>
      </c>
      <c r="AM690" t="s">
        <v>3192</v>
      </c>
      <c r="AN690">
        <v>-2.5099999999999998</v>
      </c>
      <c r="AO690" t="s">
        <v>3191</v>
      </c>
      <c r="AQ690">
        <f>(Table2[[#This Row],[Sharpe Ratio]]-AVERAGE(Table2[Sharpe Ratio]))/_xlfn.STDEV.P(Table2[Sharpe Ratio])</f>
        <v>-0.75587800979545683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679</v>
      </c>
      <c r="AT690">
        <f>_xlfn.RANK.AVG(Table2[[#This Row],[6M Return vs Nifty Z-Score]],Table2[6M Return vs Nifty Z-Score])</f>
        <v>684</v>
      </c>
      <c r="AU690">
        <f>_xlfn.RANK.AVG(Table2[[#This Row],[Sharpe Ratio Z-Score]],Table2[Sharpe Ratio Z-Score])</f>
        <v>544.5</v>
      </c>
      <c r="AV690">
        <f>(Table2[[#This Row],[Rank 1Y]]+Table2[[#This Row],[Rank 6M]]+Table2[[#This Row],[Rank Sharpe]])/3</f>
        <v>635.83333333333337</v>
      </c>
    </row>
    <row r="691" spans="1:48" x14ac:dyDescent="0.3">
      <c r="A691" t="s">
        <v>1711</v>
      </c>
      <c r="B691" t="s">
        <v>1712</v>
      </c>
      <c r="C691" t="s">
        <v>3158</v>
      </c>
      <c r="D691" t="s">
        <v>520</v>
      </c>
      <c r="E691">
        <v>4939.1578336839902</v>
      </c>
      <c r="F691">
        <v>99.14</v>
      </c>
      <c r="G691">
        <v>-40.257859098388501</v>
      </c>
      <c r="H691">
        <f>(Table2[[#This Row],[1Y Return vs Nifty]]-AVERAGE(Table2[1Y Return vs Nifty]))/_xlfn.STDEV.P(Table2[1Y Return vs Nifty])</f>
        <v>-1.1293231626066318</v>
      </c>
      <c r="I691">
        <v>-0.74145545153370995</v>
      </c>
      <c r="J691">
        <f>(Table2[[#This Row],[1M Return vs Nifty]]-AVERAGE(Table2[1M Return vs Nifty]))/_xlfn.STDEV.P(Table2[1M Return vs Nifty])</f>
        <v>-0.25028215404331261</v>
      </c>
      <c r="K691">
        <v>-11.498773500196799</v>
      </c>
      <c r="L691">
        <f>(Table2[[#This Row],[6M Return vs Nifty]]-AVERAGE(Table2[6M Return vs Nifty]))/_xlfn.STDEV.P(Table2[6M Return vs Nifty])</f>
        <v>-0.57813302223879748</v>
      </c>
      <c r="M691">
        <v>-2.6010165381502701</v>
      </c>
      <c r="N691">
        <f>(Table2[[#This Row],[1W Return vs Nifty]]-AVERAGE(Table2[1W Return vs Nifty]))/_xlfn.STDEV.P(Table2[1W Return vs Nifty])</f>
        <v>-0.54797525083614096</v>
      </c>
      <c r="O691">
        <v>106.11</v>
      </c>
      <c r="P691">
        <v>107.341463977451</v>
      </c>
      <c r="Q691">
        <v>108.37195987198101</v>
      </c>
      <c r="R691">
        <v>14.0479427570355</v>
      </c>
      <c r="S691" s="1">
        <f>(Table2[[#This Row],[Close Price]]-Table2[[#This Row],[20D EMA]])/Table2[[#This Row],[20D EMA]]</f>
        <v>-6.568655169164074E-2</v>
      </c>
      <c r="T691" s="1">
        <f>(Table2[[#This Row],[Close Price]]-Table2[[#This Row],[50D EMA]])/Table2[[#This Row],[50D EMA]]</f>
        <v>-7.6405367260258941E-2</v>
      </c>
      <c r="U691" s="1">
        <f>(Table2[[#This Row],[Close Price]]-Table2[[#This Row],[200D EMA]])/Table2[[#This Row],[200D EMA]]</f>
        <v>-8.5187717218426703E-2</v>
      </c>
      <c r="V691">
        <v>0.44559223263897102</v>
      </c>
      <c r="W691">
        <v>98.7</v>
      </c>
      <c r="X691">
        <v>103.94</v>
      </c>
      <c r="Y691">
        <v>98.7</v>
      </c>
      <c r="Z691">
        <v>103.94</v>
      </c>
      <c r="AA691">
        <v>98.7</v>
      </c>
      <c r="AB691">
        <v>114.1</v>
      </c>
      <c r="AC691" s="1">
        <f>(Table2[[#This Row],[Close Price]]/Table2[[#This Row],[Day Low]])-1</f>
        <v>4.4579533941235816E-3</v>
      </c>
      <c r="AD691" s="1">
        <f>(Table2[[#This Row],[Day High]]/Table2[[#This Row],[Close Price]])-1</f>
        <v>4.8416380875529574E-2</v>
      </c>
      <c r="AE691" s="1">
        <f>(Table2[[#This Row],[Close Price]]/Table2[[#This Row],[Current Week Low]])-1</f>
        <v>4.4579533941235816E-3</v>
      </c>
      <c r="AF691" s="1">
        <f>(Table2[[#This Row],[Current Week High]]/Table2[[#This Row],[Close Price]])-1</f>
        <v>4.8416380875529574E-2</v>
      </c>
      <c r="AG691" s="1">
        <f>(Table2[[#This Row],[Close Price]]/Table2[[#This Row],[Current Month Low]])-1</f>
        <v>4.4579533941235816E-3</v>
      </c>
      <c r="AH691" s="1">
        <f>(Table2[[#This Row],[Current Month High]]/Table2[[#This Row],[Close Price]])-1</f>
        <v>0.15089772039540028</v>
      </c>
      <c r="AI691">
        <v>34.859794230381198</v>
      </c>
      <c r="AJ691">
        <v>8.3497267759562899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-0.12</v>
      </c>
      <c r="AM691" t="s">
        <v>3191</v>
      </c>
      <c r="AN691">
        <v>-9.64</v>
      </c>
      <c r="AO691" t="s">
        <v>3191</v>
      </c>
      <c r="AP691">
        <v>-9.0401220090609996E-2</v>
      </c>
      <c r="AQ691">
        <f>(Table2[[#This Row],[Sharpe Ratio]]-AVERAGE(Table2[Sharpe Ratio]))/_xlfn.STDEV.P(Table2[Sharpe Ratio])</f>
        <v>-1.8100116982986512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689</v>
      </c>
      <c r="AT691">
        <f>_xlfn.RANK.AVG(Table2[[#This Row],[6M Return vs Nifty Z-Score]],Table2[6M Return vs Nifty Z-Score])</f>
        <v>514</v>
      </c>
      <c r="AU691">
        <f>_xlfn.RANK.AVG(Table2[[#This Row],[Sharpe Ratio Z-Score]],Table2[Sharpe Ratio Z-Score])</f>
        <v>708</v>
      </c>
      <c r="AV691">
        <f>(Table2[[#This Row],[Rank 1Y]]+Table2[[#This Row],[Rank 6M]]+Table2[[#This Row],[Rank Sharpe]])/3</f>
        <v>637</v>
      </c>
    </row>
    <row r="692" spans="1:48" x14ac:dyDescent="0.3">
      <c r="A692" t="s">
        <v>1088</v>
      </c>
      <c r="B692" t="s">
        <v>1089</v>
      </c>
      <c r="C692" t="s">
        <v>3145</v>
      </c>
      <c r="D692" t="s">
        <v>21</v>
      </c>
      <c r="E692">
        <v>11806.464092509999</v>
      </c>
      <c r="F692">
        <v>788.35</v>
      </c>
      <c r="G692">
        <v>-29.639999867109601</v>
      </c>
      <c r="H692">
        <f>(Table2[[#This Row],[1Y Return vs Nifty]]-AVERAGE(Table2[1Y Return vs Nifty]))/_xlfn.STDEV.P(Table2[1Y Return vs Nifty])</f>
        <v>-0.95395992769034665</v>
      </c>
      <c r="I692">
        <v>3.32251201529699</v>
      </c>
      <c r="J692">
        <f>(Table2[[#This Row],[1M Return vs Nifty]]-AVERAGE(Table2[1M Return vs Nifty]))/_xlfn.STDEV.P(Table2[1M Return vs Nifty])</f>
        <v>0.21289357218316798</v>
      </c>
      <c r="K692">
        <v>-14.488384948045701</v>
      </c>
      <c r="L692">
        <f>(Table2[[#This Row],[6M Return vs Nifty]]-AVERAGE(Table2[6M Return vs Nifty]))/_xlfn.STDEV.P(Table2[6M Return vs Nifty])</f>
        <v>-0.67683665212708444</v>
      </c>
      <c r="M692">
        <v>0.91158544320170198</v>
      </c>
      <c r="N692">
        <f>(Table2[[#This Row],[1W Return vs Nifty]]-AVERAGE(Table2[1W Return vs Nifty]))/_xlfn.STDEV.P(Table2[1W Return vs Nifty])</f>
        <v>0.124813516953567</v>
      </c>
      <c r="O692">
        <v>799.66</v>
      </c>
      <c r="P692">
        <v>802.17502334942901</v>
      </c>
      <c r="Q692">
        <v>823.829543153435</v>
      </c>
      <c r="R692">
        <v>35.336319640850498</v>
      </c>
      <c r="S692" s="1">
        <f>(Table2[[#This Row],[Close Price]]-Table2[[#This Row],[20D EMA]])/Table2[[#This Row],[20D EMA]]</f>
        <v>-1.4143510992171605E-2</v>
      </c>
      <c r="T692" s="1">
        <f>(Table2[[#This Row],[Close Price]]-Table2[[#This Row],[50D EMA]])/Table2[[#This Row],[50D EMA]]</f>
        <v>-1.7234422597332329E-2</v>
      </c>
      <c r="U692" s="1">
        <f>(Table2[[#This Row],[Close Price]]-Table2[[#This Row],[200D EMA]])/Table2[[#This Row],[200D EMA]]</f>
        <v>-4.3066606979918723E-2</v>
      </c>
      <c r="V692">
        <v>0.62153505892290895</v>
      </c>
      <c r="W692">
        <v>785</v>
      </c>
      <c r="X692">
        <v>799</v>
      </c>
      <c r="Y692">
        <v>785</v>
      </c>
      <c r="Z692">
        <v>799</v>
      </c>
      <c r="AA692">
        <v>778.3</v>
      </c>
      <c r="AB692">
        <v>813.4</v>
      </c>
      <c r="AC692" s="1">
        <f>(Table2[[#This Row],[Close Price]]/Table2[[#This Row],[Day Low]])-1</f>
        <v>4.2675159235670002E-3</v>
      </c>
      <c r="AD692" s="1">
        <f>(Table2[[#This Row],[Day High]]/Table2[[#This Row],[Close Price]])-1</f>
        <v>1.3509228134711782E-2</v>
      </c>
      <c r="AE692" s="1">
        <f>(Table2[[#This Row],[Close Price]]/Table2[[#This Row],[Current Week Low]])-1</f>
        <v>4.2675159235670002E-3</v>
      </c>
      <c r="AF692" s="1">
        <f>(Table2[[#This Row],[Current Week High]]/Table2[[#This Row],[Close Price]])-1</f>
        <v>1.3509228134711782E-2</v>
      </c>
      <c r="AG692" s="1">
        <f>(Table2[[#This Row],[Close Price]]/Table2[[#This Row],[Current Month Low]])-1</f>
        <v>1.2912758576384409E-2</v>
      </c>
      <c r="AH692" s="1">
        <f>(Table2[[#This Row],[Current Month High]]/Table2[[#This Row],[Close Price]])-1</f>
        <v>3.1775226739392259E-2</v>
      </c>
      <c r="AI692">
        <v>21.900171243736899</v>
      </c>
      <c r="AJ692">
        <v>6.3900134952766496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-0.05</v>
      </c>
      <c r="AM692" t="s">
        <v>3191</v>
      </c>
      <c r="AN692">
        <v>-1.1299999999999999</v>
      </c>
      <c r="AO692" t="s">
        <v>3191</v>
      </c>
      <c r="AP692">
        <v>-0.12624288799434399</v>
      </c>
      <c r="AQ692">
        <f>(Table2[[#This Row],[Sharpe Ratio]]-AVERAGE(Table2[Sharpe Ratio]))/_xlfn.STDEV.P(Table2[Sharpe Ratio])</f>
        <v>-2.2279475353548381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645</v>
      </c>
      <c r="AT692">
        <f>_xlfn.RANK.AVG(Table2[[#This Row],[6M Return vs Nifty Z-Score]],Table2[6M Return vs Nifty Z-Score])</f>
        <v>545</v>
      </c>
      <c r="AU692">
        <f>_xlfn.RANK.AVG(Table2[[#This Row],[Sharpe Ratio Z-Score]],Table2[Sharpe Ratio Z-Score])</f>
        <v>729</v>
      </c>
      <c r="AV692">
        <f>(Table2[[#This Row],[Rank 1Y]]+Table2[[#This Row],[Rank 6M]]+Table2[[#This Row],[Rank Sharpe]])/3</f>
        <v>639.66666666666663</v>
      </c>
    </row>
    <row r="693" spans="1:48" x14ac:dyDescent="0.3">
      <c r="A693" t="s">
        <v>1149</v>
      </c>
      <c r="B693" t="s">
        <v>1150</v>
      </c>
      <c r="C693" t="s">
        <v>3146</v>
      </c>
      <c r="D693" t="s">
        <v>24</v>
      </c>
      <c r="E693">
        <v>10703.715045815999</v>
      </c>
      <c r="F693">
        <v>176.14</v>
      </c>
      <c r="G693">
        <v>-50.388732429948099</v>
      </c>
      <c r="H693">
        <f>(Table2[[#This Row],[1Y Return vs Nifty]]-AVERAGE(Table2[1Y Return vs Nifty]))/_xlfn.STDEV.P(Table2[1Y Return vs Nifty])</f>
        <v>-1.2966433993183619</v>
      </c>
      <c r="I693">
        <v>0.23649682194705801</v>
      </c>
      <c r="J693">
        <f>(Table2[[#This Row],[1M Return vs Nifty]]-AVERAGE(Table2[1M Return vs Nifty]))/_xlfn.STDEV.P(Table2[1M Return vs Nifty])</f>
        <v>-0.13882364504163061</v>
      </c>
      <c r="K693">
        <v>-43.688482716317999</v>
      </c>
      <c r="L693">
        <f>(Table2[[#This Row],[6M Return vs Nifty]]-AVERAGE(Table2[6M Return vs Nifty]))/_xlfn.STDEV.P(Table2[6M Return vs Nifty])</f>
        <v>-1.6408935849753741</v>
      </c>
      <c r="M693">
        <v>1.31217575478884</v>
      </c>
      <c r="N693">
        <f>(Table2[[#This Row],[1W Return vs Nifty]]-AVERAGE(Table2[1W Return vs Nifty]))/_xlfn.STDEV.P(Table2[1W Return vs Nifty])</f>
        <v>0.20154087278608651</v>
      </c>
      <c r="O693">
        <v>202.8</v>
      </c>
      <c r="P693">
        <v>212.01260199908</v>
      </c>
      <c r="Q693">
        <v>230.16196475055801</v>
      </c>
      <c r="R693">
        <v>22.2950908555942</v>
      </c>
      <c r="S693" s="1">
        <f>(Table2[[#This Row],[Close Price]]-Table2[[#This Row],[20D EMA]])/Table2[[#This Row],[20D EMA]]</f>
        <v>-0.1314595660749508</v>
      </c>
      <c r="T693" s="1">
        <f>(Table2[[#This Row],[Close Price]]-Table2[[#This Row],[50D EMA]])/Table2[[#This Row],[50D EMA]]</f>
        <v>-0.16920032894665235</v>
      </c>
      <c r="U693" s="1">
        <f>(Table2[[#This Row],[Close Price]]-Table2[[#This Row],[200D EMA]])/Table2[[#This Row],[200D EMA]]</f>
        <v>-0.23471282411542349</v>
      </c>
      <c r="V693">
        <v>1.39601922422702</v>
      </c>
      <c r="W693">
        <v>174.91</v>
      </c>
      <c r="X693">
        <v>195.7</v>
      </c>
      <c r="Y693">
        <v>174.91</v>
      </c>
      <c r="Z693">
        <v>195.7</v>
      </c>
      <c r="AA693">
        <v>174.91</v>
      </c>
      <c r="AB693">
        <v>212.01</v>
      </c>
      <c r="AC693" s="1">
        <f>(Table2[[#This Row],[Close Price]]/Table2[[#This Row],[Day Low]])-1</f>
        <v>7.0321879823909139E-3</v>
      </c>
      <c r="AD693" s="1">
        <f>(Table2[[#This Row],[Day High]]/Table2[[#This Row],[Close Price]])-1</f>
        <v>0.11104802997615537</v>
      </c>
      <c r="AE693" s="1">
        <f>(Table2[[#This Row],[Close Price]]/Table2[[#This Row],[Current Week Low]])-1</f>
        <v>7.0321879823909139E-3</v>
      </c>
      <c r="AF693" s="1">
        <f>(Table2[[#This Row],[Current Week High]]/Table2[[#This Row],[Close Price]])-1</f>
        <v>0.11104802997615537</v>
      </c>
      <c r="AG693" s="1">
        <f>(Table2[[#This Row],[Close Price]]/Table2[[#This Row],[Current Month Low]])-1</f>
        <v>7.0321879823909139E-3</v>
      </c>
      <c r="AH693" s="1">
        <f>(Table2[[#This Row],[Current Month High]]/Table2[[#This Row],[Close Price]])-1</f>
        <v>0.20364482797774497</v>
      </c>
      <c r="AI693">
        <v>70.716475530827694</v>
      </c>
      <c r="AJ693">
        <v>0.70321879823909095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-0.24</v>
      </c>
      <c r="AM693" t="s">
        <v>3191</v>
      </c>
      <c r="AN693">
        <v>-11.59</v>
      </c>
      <c r="AO693" t="s">
        <v>3191</v>
      </c>
      <c r="AP693">
        <v>1.5451161853671E-2</v>
      </c>
      <c r="AQ693">
        <f>(Table2[[#This Row],[Sharpe Ratio]]-AVERAGE(Table2[Sharpe Ratio]))/_xlfn.STDEV.P(Table2[Sharpe Ratio])</f>
        <v>-0.57570798310616145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716</v>
      </c>
      <c r="AT693">
        <f>_xlfn.RANK.AVG(Table2[[#This Row],[6M Return vs Nifty Z-Score]],Table2[6M Return vs Nifty Z-Score])</f>
        <v>725</v>
      </c>
      <c r="AU693">
        <f>_xlfn.RANK.AVG(Table2[[#This Row],[Sharpe Ratio Z-Score]],Table2[Sharpe Ratio Z-Score])</f>
        <v>481</v>
      </c>
      <c r="AV693">
        <f>(Table2[[#This Row],[Rank 1Y]]+Table2[[#This Row],[Rank 6M]]+Table2[[#This Row],[Rank Sharpe]])/3</f>
        <v>640.66666666666663</v>
      </c>
    </row>
    <row r="694" spans="1:48" x14ac:dyDescent="0.3">
      <c r="A694" t="s">
        <v>1459</v>
      </c>
      <c r="B694" t="s">
        <v>1460</v>
      </c>
      <c r="C694" t="s">
        <v>3156</v>
      </c>
      <c r="D694" t="s">
        <v>454</v>
      </c>
      <c r="E694">
        <v>7210.6579829800003</v>
      </c>
      <c r="F694">
        <v>507.8</v>
      </c>
      <c r="G694">
        <v>-44.670159696926</v>
      </c>
      <c r="H694">
        <f>(Table2[[#This Row],[1Y Return vs Nifty]]-AVERAGE(Table2[1Y Return vs Nifty]))/_xlfn.STDEV.P(Table2[1Y Return vs Nifty])</f>
        <v>-1.2021961673742225</v>
      </c>
      <c r="I694">
        <v>7.1298064686588702</v>
      </c>
      <c r="J694">
        <f>(Table2[[#This Row],[1M Return vs Nifty]]-AVERAGE(Table2[1M Return vs Nifty]))/_xlfn.STDEV.P(Table2[1M Return vs Nifty])</f>
        <v>0.646815936913408</v>
      </c>
      <c r="K694">
        <v>-17.348932700213801</v>
      </c>
      <c r="L694">
        <f>(Table2[[#This Row],[6M Return vs Nifty]]-AVERAGE(Table2[6M Return vs Nifty]))/_xlfn.STDEV.P(Table2[6M Return vs Nifty])</f>
        <v>-0.77127917468663887</v>
      </c>
      <c r="M694">
        <v>-3.35366327486439</v>
      </c>
      <c r="N694">
        <f>(Table2[[#This Row],[1W Return vs Nifty]]-AVERAGE(Table2[1W Return vs Nifty]))/_xlfn.STDEV.P(Table2[1W Return vs Nifty])</f>
        <v>-0.69213398936191572</v>
      </c>
      <c r="O694">
        <v>528.07000000000005</v>
      </c>
      <c r="P694">
        <v>513.30313278408403</v>
      </c>
      <c r="Q694">
        <v>522.31449073851195</v>
      </c>
      <c r="R694">
        <v>35.8959784121338</v>
      </c>
      <c r="S694" s="1">
        <f>(Table2[[#This Row],[Close Price]]-Table2[[#This Row],[20D EMA]])/Table2[[#This Row],[20D EMA]]</f>
        <v>-3.83850625863996E-2</v>
      </c>
      <c r="T694" s="1">
        <f>(Table2[[#This Row],[Close Price]]-Table2[[#This Row],[50D EMA]])/Table2[[#This Row],[50D EMA]]</f>
        <v>-1.0721019281989957E-2</v>
      </c>
      <c r="U694" s="1">
        <f>(Table2[[#This Row],[Close Price]]-Table2[[#This Row],[200D EMA]])/Table2[[#This Row],[200D EMA]]</f>
        <v>-2.7788795822971675E-2</v>
      </c>
      <c r="V694">
        <v>0.70713991232109996</v>
      </c>
      <c r="W694">
        <v>505.05</v>
      </c>
      <c r="X694">
        <v>525.75</v>
      </c>
      <c r="Y694">
        <v>505.05</v>
      </c>
      <c r="Z694">
        <v>525.75</v>
      </c>
      <c r="AA694">
        <v>505.05</v>
      </c>
      <c r="AB694">
        <v>568</v>
      </c>
      <c r="AC694" s="1">
        <f>(Table2[[#This Row],[Close Price]]/Table2[[#This Row],[Day Low]])-1</f>
        <v>5.4450054450054797E-3</v>
      </c>
      <c r="AD694" s="1">
        <f>(Table2[[#This Row],[Day High]]/Table2[[#This Row],[Close Price]])-1</f>
        <v>3.534856242615203E-2</v>
      </c>
      <c r="AE694" s="1">
        <f>(Table2[[#This Row],[Close Price]]/Table2[[#This Row],[Current Week Low]])-1</f>
        <v>5.4450054450054797E-3</v>
      </c>
      <c r="AF694" s="1">
        <f>(Table2[[#This Row],[Current Week High]]/Table2[[#This Row],[Close Price]])-1</f>
        <v>3.534856242615203E-2</v>
      </c>
      <c r="AG694" s="1">
        <f>(Table2[[#This Row],[Close Price]]/Table2[[#This Row],[Current Month Low]])-1</f>
        <v>5.4450054450054797E-3</v>
      </c>
      <c r="AH694" s="1">
        <f>(Table2[[#This Row],[Current Month High]]/Table2[[#This Row],[Close Price]])-1</f>
        <v>0.11855061047656545</v>
      </c>
      <c r="AI694">
        <v>31.5084679007483</v>
      </c>
      <c r="AJ694">
        <v>18.506417736289301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0.12</v>
      </c>
      <c r="AM694" t="s">
        <v>3192</v>
      </c>
      <c r="AN694">
        <v>-2.83</v>
      </c>
      <c r="AO694" t="s">
        <v>3191</v>
      </c>
      <c r="AP694">
        <v>-3.5310723915988003E-2</v>
      </c>
      <c r="AQ694">
        <f>(Table2[[#This Row],[Sharpe Ratio]]-AVERAGE(Table2[Sharpe Ratio]))/_xlfn.STDEV.P(Table2[Sharpe Ratio])</f>
        <v>-1.1676227142139393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701</v>
      </c>
      <c r="AT694">
        <f>_xlfn.RANK.AVG(Table2[[#This Row],[6M Return vs Nifty Z-Score]],Table2[6M Return vs Nifty Z-Score])</f>
        <v>586</v>
      </c>
      <c r="AU694">
        <f>_xlfn.RANK.AVG(Table2[[#This Row],[Sharpe Ratio Z-Score]],Table2[Sharpe Ratio Z-Score])</f>
        <v>637</v>
      </c>
      <c r="AV694">
        <f>(Table2[[#This Row],[Rank 1Y]]+Table2[[#This Row],[Rank 6M]]+Table2[[#This Row],[Rank Sharpe]])/3</f>
        <v>641.33333333333337</v>
      </c>
    </row>
    <row r="695" spans="1:48" x14ac:dyDescent="0.3">
      <c r="A695" t="s">
        <v>2039</v>
      </c>
      <c r="B695" t="s">
        <v>2040</v>
      </c>
      <c r="C695" t="s">
        <v>3158</v>
      </c>
      <c r="D695" t="s">
        <v>1487</v>
      </c>
      <c r="E695">
        <v>3187.0115964940001</v>
      </c>
      <c r="F695">
        <v>119.02</v>
      </c>
      <c r="G695">
        <v>-35.251372176318803</v>
      </c>
      <c r="H695">
        <f>(Table2[[#This Row],[1Y Return vs Nifty]]-AVERAGE(Table2[1Y Return vs Nifty]))/_xlfn.STDEV.P(Table2[1Y Return vs Nifty])</f>
        <v>-1.0466366508440841</v>
      </c>
      <c r="I695">
        <v>-4.2173283907319998</v>
      </c>
      <c r="J695">
        <f>(Table2[[#This Row],[1M Return vs Nifty]]-AVERAGE(Table2[1M Return vs Nifty]))/_xlfn.STDEV.P(Table2[1M Return vs Nifty])</f>
        <v>-0.64643197217649195</v>
      </c>
      <c r="K695">
        <v>-13.8541714940659</v>
      </c>
      <c r="L695">
        <f>(Table2[[#This Row],[6M Return vs Nifty]]-AVERAGE(Table2[6M Return vs Nifty]))/_xlfn.STDEV.P(Table2[6M Return vs Nifty])</f>
        <v>-0.65589775383753057</v>
      </c>
      <c r="M695">
        <v>-1.63084666542449</v>
      </c>
      <c r="N695">
        <f>(Table2[[#This Row],[1W Return vs Nifty]]-AVERAGE(Table2[1W Return vs Nifty]))/_xlfn.STDEV.P(Table2[1W Return vs Nifty])</f>
        <v>-0.36215306070953596</v>
      </c>
      <c r="O695">
        <v>124.78</v>
      </c>
      <c r="P695">
        <v>127.690527292292</v>
      </c>
      <c r="Q695">
        <v>135.182215582954</v>
      </c>
      <c r="R695">
        <v>26.7489109762837</v>
      </c>
      <c r="S695" s="1">
        <f>(Table2[[#This Row],[Close Price]]-Table2[[#This Row],[20D EMA]])/Table2[[#This Row],[20D EMA]]</f>
        <v>-4.6161243789068801E-2</v>
      </c>
      <c r="T695" s="1">
        <f>(Table2[[#This Row],[Close Price]]-Table2[[#This Row],[50D EMA]])/Table2[[#This Row],[50D EMA]]</f>
        <v>-6.7902666518437974E-2</v>
      </c>
      <c r="U695" s="1">
        <f>(Table2[[#This Row],[Close Price]]-Table2[[#This Row],[200D EMA]])/Table2[[#This Row],[200D EMA]]</f>
        <v>-0.11955874160855226</v>
      </c>
      <c r="V695">
        <v>0.392295848966492</v>
      </c>
      <c r="W695">
        <v>118.51</v>
      </c>
      <c r="X695">
        <v>122.59</v>
      </c>
      <c r="Y695">
        <v>118.51</v>
      </c>
      <c r="Z695">
        <v>122.59</v>
      </c>
      <c r="AA695">
        <v>118.51</v>
      </c>
      <c r="AB695">
        <v>131.6</v>
      </c>
      <c r="AC695" s="1">
        <f>(Table2[[#This Row],[Close Price]]/Table2[[#This Row],[Day Low]])-1</f>
        <v>4.3034343093408811E-3</v>
      </c>
      <c r="AD695" s="1">
        <f>(Table2[[#This Row],[Day High]]/Table2[[#This Row],[Close Price]])-1</f>
        <v>2.999495883044867E-2</v>
      </c>
      <c r="AE695" s="1">
        <f>(Table2[[#This Row],[Close Price]]/Table2[[#This Row],[Current Week Low]])-1</f>
        <v>4.3034343093408811E-3</v>
      </c>
      <c r="AF695" s="1">
        <f>(Table2[[#This Row],[Current Week High]]/Table2[[#This Row],[Close Price]])-1</f>
        <v>2.999495883044867E-2</v>
      </c>
      <c r="AG695" s="1">
        <f>(Table2[[#This Row],[Close Price]]/Table2[[#This Row],[Current Month Low]])-1</f>
        <v>4.3034343093408811E-3</v>
      </c>
      <c r="AH695" s="1">
        <f>(Table2[[#This Row],[Current Month High]]/Table2[[#This Row],[Close Price]])-1</f>
        <v>0.10569652159300946</v>
      </c>
      <c r="AI695">
        <v>34.263149050579699</v>
      </c>
      <c r="AJ695">
        <v>13.9492580181905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-0.13</v>
      </c>
      <c r="AM695" t="s">
        <v>3191</v>
      </c>
      <c r="AN695">
        <v>-6.19</v>
      </c>
      <c r="AO695" t="s">
        <v>3191</v>
      </c>
      <c r="AP695">
        <v>-0.100737721868252</v>
      </c>
      <c r="AQ695">
        <f>(Table2[[#This Row],[Sharpe Ratio]]-AVERAGE(Table2[Sharpe Ratio]))/_xlfn.STDEV.P(Table2[Sharpe Ratio])</f>
        <v>-1.930541650595361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669</v>
      </c>
      <c r="AT695">
        <f>_xlfn.RANK.AVG(Table2[[#This Row],[6M Return vs Nifty Z-Score]],Table2[6M Return vs Nifty Z-Score])</f>
        <v>539</v>
      </c>
      <c r="AU695">
        <f>_xlfn.RANK.AVG(Table2[[#This Row],[Sharpe Ratio Z-Score]],Table2[Sharpe Ratio Z-Score])</f>
        <v>717</v>
      </c>
      <c r="AV695">
        <f>(Table2[[#This Row],[Rank 1Y]]+Table2[[#This Row],[Rank 6M]]+Table2[[#This Row],[Rank Sharpe]])/3</f>
        <v>641.66666666666663</v>
      </c>
    </row>
    <row r="696" spans="1:48" x14ac:dyDescent="0.3">
      <c r="A696" t="s">
        <v>1634</v>
      </c>
      <c r="B696" t="s">
        <v>1635</v>
      </c>
      <c r="C696" t="s">
        <v>3158</v>
      </c>
      <c r="D696" t="s">
        <v>875</v>
      </c>
      <c r="E696">
        <v>5635.0891652399996</v>
      </c>
      <c r="F696">
        <v>31.8</v>
      </c>
      <c r="G696">
        <v>-45.266756791703401</v>
      </c>
      <c r="H696">
        <f>(Table2[[#This Row],[1Y Return vs Nifty]]-AVERAGE(Table2[1Y Return vs Nifty]))/_xlfn.STDEV.P(Table2[1Y Return vs Nifty])</f>
        <v>-1.212049490365511</v>
      </c>
      <c r="I696">
        <v>-19.309047383822602</v>
      </c>
      <c r="J696">
        <f>(Table2[[#This Row],[1M Return vs Nifty]]-AVERAGE(Table2[1M Return vs Nifty]))/_xlfn.STDEV.P(Table2[1M Return vs Nifty])</f>
        <v>-2.3664550682476766</v>
      </c>
      <c r="K696">
        <v>-41.148437684029801</v>
      </c>
      <c r="L696">
        <f>(Table2[[#This Row],[6M Return vs Nifty]]-AVERAGE(Table2[6M Return vs Nifty]))/_xlfn.STDEV.P(Table2[6M Return vs Nifty])</f>
        <v>-1.5570326320923664</v>
      </c>
      <c r="M696">
        <v>-6.2942173554133998</v>
      </c>
      <c r="N696">
        <f>(Table2[[#This Row],[1W Return vs Nifty]]-AVERAGE(Table2[1W Return vs Nifty]))/_xlfn.STDEV.P(Table2[1W Return vs Nifty])</f>
        <v>-1.2553551476299261</v>
      </c>
      <c r="O696">
        <v>34.369999999999997</v>
      </c>
      <c r="P696">
        <v>37.044748529759602</v>
      </c>
      <c r="Q696">
        <v>41.034215998524601</v>
      </c>
      <c r="R696">
        <v>26.839769081811401</v>
      </c>
      <c r="S696" s="1">
        <f>(Table2[[#This Row],[Close Price]]-Table2[[#This Row],[20D EMA]])/Table2[[#This Row],[20D EMA]]</f>
        <v>-7.4774512656386294E-2</v>
      </c>
      <c r="T696" s="1">
        <f>(Table2[[#This Row],[Close Price]]-Table2[[#This Row],[50D EMA]])/Table2[[#This Row],[50D EMA]]</f>
        <v>-0.14157873215271727</v>
      </c>
      <c r="U696" s="1">
        <f>(Table2[[#This Row],[Close Price]]-Table2[[#This Row],[200D EMA]])/Table2[[#This Row],[200D EMA]]</f>
        <v>-0.22503697886799201</v>
      </c>
      <c r="V696">
        <v>0.62436886768976896</v>
      </c>
      <c r="W696">
        <v>31.6</v>
      </c>
      <c r="X696">
        <v>32.85</v>
      </c>
      <c r="Y696">
        <v>31.6</v>
      </c>
      <c r="Z696">
        <v>32.85</v>
      </c>
      <c r="AA696">
        <v>31.56</v>
      </c>
      <c r="AB696">
        <v>34.75</v>
      </c>
      <c r="AC696" s="1">
        <f>(Table2[[#This Row],[Close Price]]/Table2[[#This Row],[Day Low]])-1</f>
        <v>6.3291139240506666E-3</v>
      </c>
      <c r="AD696" s="1">
        <f>(Table2[[#This Row],[Day High]]/Table2[[#This Row],[Close Price]])-1</f>
        <v>3.3018867924528239E-2</v>
      </c>
      <c r="AE696" s="1">
        <f>(Table2[[#This Row],[Close Price]]/Table2[[#This Row],[Current Week Low]])-1</f>
        <v>6.3291139240506666E-3</v>
      </c>
      <c r="AF696" s="1">
        <f>(Table2[[#This Row],[Current Week High]]/Table2[[#This Row],[Close Price]])-1</f>
        <v>3.3018867924528239E-2</v>
      </c>
      <c r="AG696" s="1">
        <f>(Table2[[#This Row],[Close Price]]/Table2[[#This Row],[Current Month Low]])-1</f>
        <v>7.6045627376426506E-3</v>
      </c>
      <c r="AH696" s="1">
        <f>(Table2[[#This Row],[Current Month High]]/Table2[[#This Row],[Close Price]])-1</f>
        <v>9.2767295597484312E-2</v>
      </c>
      <c r="AI696">
        <v>69.811320754716903</v>
      </c>
      <c r="AJ696">
        <v>0.76045627376426495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-0.24</v>
      </c>
      <c r="AM696" t="s">
        <v>3191</v>
      </c>
      <c r="AN696">
        <v>-4.22</v>
      </c>
      <c r="AO696" t="s">
        <v>3191</v>
      </c>
      <c r="AP696">
        <v>7.8857902860979996E-3</v>
      </c>
      <c r="AQ696">
        <f>(Table2[[#This Row],[Sharpe Ratio]]-AVERAGE(Table2[Sharpe Ratio]))/_xlfn.STDEV.P(Table2[Sharpe Ratio])</f>
        <v>-0.66392485703142035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703</v>
      </c>
      <c r="AT696">
        <f>_xlfn.RANK.AVG(Table2[[#This Row],[6M Return vs Nifty Z-Score]],Table2[6M Return vs Nifty Z-Score])</f>
        <v>721</v>
      </c>
      <c r="AU696">
        <f>_xlfn.RANK.AVG(Table2[[#This Row],[Sharpe Ratio Z-Score]],Table2[Sharpe Ratio Z-Score])</f>
        <v>502</v>
      </c>
      <c r="AV696">
        <f>(Table2[[#This Row],[Rank 1Y]]+Table2[[#This Row],[Rank 6M]]+Table2[[#This Row],[Rank Sharpe]])/3</f>
        <v>642</v>
      </c>
    </row>
    <row r="697" spans="1:48" x14ac:dyDescent="0.3">
      <c r="A697" t="s">
        <v>1689</v>
      </c>
      <c r="B697" t="s">
        <v>1690</v>
      </c>
      <c r="C697" t="s">
        <v>3155</v>
      </c>
      <c r="D697" t="s">
        <v>268</v>
      </c>
      <c r="E697">
        <v>5127.1624258350002</v>
      </c>
      <c r="F697">
        <v>1666.85</v>
      </c>
      <c r="G697">
        <v>-63.850578454046101</v>
      </c>
      <c r="H697">
        <f>(Table2[[#This Row],[1Y Return vs Nifty]]-AVERAGE(Table2[1Y Return vs Nifty]))/_xlfn.STDEV.P(Table2[1Y Return vs Nifty])</f>
        <v>-1.5189775643613856</v>
      </c>
      <c r="I697">
        <v>-1.03374293312508</v>
      </c>
      <c r="J697">
        <f>(Table2[[#This Row],[1M Return vs Nifty]]-AVERAGE(Table2[1M Return vs Nifty]))/_xlfn.STDEV.P(Table2[1M Return vs Nifty])</f>
        <v>-0.28359454339139195</v>
      </c>
      <c r="K697">
        <v>-18.817796536779099</v>
      </c>
      <c r="L697">
        <f>(Table2[[#This Row],[6M Return vs Nifty]]-AVERAGE(Table2[6M Return vs Nifty]))/_xlfn.STDEV.P(Table2[6M Return vs Nifty])</f>
        <v>-0.81977450426699239</v>
      </c>
      <c r="M697">
        <v>-5.8271700755620897</v>
      </c>
      <c r="N697">
        <f>(Table2[[#This Row],[1W Return vs Nifty]]-AVERAGE(Table2[1W Return vs Nifty]))/_xlfn.STDEV.P(Table2[1W Return vs Nifty])</f>
        <v>-1.1658989081872337</v>
      </c>
      <c r="O697">
        <v>1743.02</v>
      </c>
      <c r="P697">
        <v>1769.9429236190899</v>
      </c>
      <c r="Q697">
        <v>1878.91867942827</v>
      </c>
      <c r="R697">
        <v>31.500507587616699</v>
      </c>
      <c r="S697" s="1">
        <f>(Table2[[#This Row],[Close Price]]-Table2[[#This Row],[20D EMA]])/Table2[[#This Row],[20D EMA]]</f>
        <v>-4.3700014916638982E-2</v>
      </c>
      <c r="T697" s="1">
        <f>(Table2[[#This Row],[Close Price]]-Table2[[#This Row],[50D EMA]])/Table2[[#This Row],[50D EMA]]</f>
        <v>-5.8246467862529044E-2</v>
      </c>
      <c r="U697" s="1">
        <f>(Table2[[#This Row],[Close Price]]-Table2[[#This Row],[200D EMA]])/Table2[[#This Row],[200D EMA]]</f>
        <v>-0.11286740706244923</v>
      </c>
      <c r="V697">
        <v>1.20003835753248</v>
      </c>
      <c r="W697">
        <v>1660</v>
      </c>
      <c r="X697">
        <v>1709.8</v>
      </c>
      <c r="Y697">
        <v>1660</v>
      </c>
      <c r="Z697">
        <v>1709.8</v>
      </c>
      <c r="AA697">
        <v>1624.55</v>
      </c>
      <c r="AB697">
        <v>1841.95</v>
      </c>
      <c r="AC697" s="1">
        <f>(Table2[[#This Row],[Close Price]]/Table2[[#This Row],[Day Low]])-1</f>
        <v>4.1265060240962548E-3</v>
      </c>
      <c r="AD697" s="1">
        <f>(Table2[[#This Row],[Day High]]/Table2[[#This Row],[Close Price]])-1</f>
        <v>2.5767165611782827E-2</v>
      </c>
      <c r="AE697" s="1">
        <f>(Table2[[#This Row],[Close Price]]/Table2[[#This Row],[Current Week Low]])-1</f>
        <v>4.1265060240962548E-3</v>
      </c>
      <c r="AF697" s="1">
        <f>(Table2[[#This Row],[Current Week High]]/Table2[[#This Row],[Close Price]])-1</f>
        <v>2.5767165611782827E-2</v>
      </c>
      <c r="AG697" s="1">
        <f>(Table2[[#This Row],[Close Price]]/Table2[[#This Row],[Current Month Low]])-1</f>
        <v>2.603797974823796E-2</v>
      </c>
      <c r="AH697" s="1">
        <f>(Table2[[#This Row],[Current Month High]]/Table2[[#This Row],[Close Price]])-1</f>
        <v>0.10504844467108621</v>
      </c>
      <c r="AI697">
        <v>67.012628610852801</v>
      </c>
      <c r="AJ697">
        <v>4.1781249999999801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3191</v>
      </c>
      <c r="AN697">
        <v>-1.22</v>
      </c>
      <c r="AO697" t="s">
        <v>3191</v>
      </c>
      <c r="AP697">
        <v>-9.7582940277299995E-3</v>
      </c>
      <c r="AQ697">
        <f>(Table2[[#This Row],[Sharpe Ratio]]-AVERAGE(Table2[Sharpe Ratio]))/_xlfn.STDEV.P(Table2[Sharpe Ratio])</f>
        <v>-0.86966570499071427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729</v>
      </c>
      <c r="AT697">
        <f>_xlfn.RANK.AVG(Table2[[#This Row],[6M Return vs Nifty Z-Score]],Table2[6M Return vs Nifty Z-Score])</f>
        <v>602</v>
      </c>
      <c r="AU697">
        <f>_xlfn.RANK.AVG(Table2[[#This Row],[Sharpe Ratio Z-Score]],Table2[Sharpe Ratio Z-Score])</f>
        <v>596</v>
      </c>
      <c r="AV697">
        <f>(Table2[[#This Row],[Rank 1Y]]+Table2[[#This Row],[Rank 6M]]+Table2[[#This Row],[Rank Sharpe]])/3</f>
        <v>642.33333333333337</v>
      </c>
    </row>
    <row r="698" spans="1:48" x14ac:dyDescent="0.3">
      <c r="A698" t="s">
        <v>1958</v>
      </c>
      <c r="B698" t="s">
        <v>1959</v>
      </c>
      <c r="C698" t="s">
        <v>3148</v>
      </c>
      <c r="D698" t="s">
        <v>234</v>
      </c>
      <c r="E698">
        <v>3556.6003660599999</v>
      </c>
      <c r="F698">
        <v>421.4</v>
      </c>
      <c r="G698">
        <v>-35.956883739241199</v>
      </c>
      <c r="H698">
        <f>(Table2[[#This Row],[1Y Return vs Nifty]]-AVERAGE(Table2[1Y Return vs Nifty]))/_xlfn.STDEV.P(Table2[1Y Return vs Nifty])</f>
        <v>-1.0582887915675596</v>
      </c>
      <c r="I698">
        <v>-6.7488149099625003</v>
      </c>
      <c r="J698">
        <f>(Table2[[#This Row],[1M Return vs Nifty]]-AVERAGE(Table2[1M Return vs Nifty]))/_xlfn.STDEV.P(Table2[1M Return vs Nifty])</f>
        <v>-0.9349488258538492</v>
      </c>
      <c r="K698">
        <v>-36.562998732475599</v>
      </c>
      <c r="L698">
        <f>(Table2[[#This Row],[6M Return vs Nifty]]-AVERAGE(Table2[6M Return vs Nifty]))/_xlfn.STDEV.P(Table2[6M Return vs Nifty])</f>
        <v>-1.4056418988667503</v>
      </c>
      <c r="M698">
        <v>-1.6665395567982899</v>
      </c>
      <c r="N698">
        <f>(Table2[[#This Row],[1W Return vs Nifty]]-AVERAGE(Table2[1W Return vs Nifty]))/_xlfn.STDEV.P(Table2[1W Return vs Nifty])</f>
        <v>-0.36898952454281891</v>
      </c>
      <c r="O698">
        <v>451.75</v>
      </c>
      <c r="P698">
        <v>468.90414561110703</v>
      </c>
      <c r="Q698">
        <v>493.340613463571</v>
      </c>
      <c r="R698">
        <v>17.667857020374299</v>
      </c>
      <c r="S698" s="1">
        <f>(Table2[[#This Row],[Close Price]]-Table2[[#This Row],[20D EMA]])/Table2[[#This Row],[20D EMA]]</f>
        <v>-6.7183176535694569E-2</v>
      </c>
      <c r="T698" s="1">
        <f>(Table2[[#This Row],[Close Price]]-Table2[[#This Row],[50D EMA]])/Table2[[#This Row],[50D EMA]]</f>
        <v>-0.10130886249511932</v>
      </c>
      <c r="U698" s="1">
        <f>(Table2[[#This Row],[Close Price]]-Table2[[#This Row],[200D EMA]])/Table2[[#This Row],[200D EMA]]</f>
        <v>-0.14582341591238815</v>
      </c>
      <c r="V698">
        <v>1.19175659960824</v>
      </c>
      <c r="W698">
        <v>419.2</v>
      </c>
      <c r="X698">
        <v>438.2</v>
      </c>
      <c r="Y698">
        <v>419.2</v>
      </c>
      <c r="Z698">
        <v>438.2</v>
      </c>
      <c r="AA698">
        <v>419.2</v>
      </c>
      <c r="AB698">
        <v>481.65</v>
      </c>
      <c r="AC698" s="1">
        <f>(Table2[[#This Row],[Close Price]]/Table2[[#This Row],[Day Low]])-1</f>
        <v>5.2480916030535063E-3</v>
      </c>
      <c r="AD698" s="1">
        <f>(Table2[[#This Row],[Day High]]/Table2[[#This Row],[Close Price]])-1</f>
        <v>3.9867109634551534E-2</v>
      </c>
      <c r="AE698" s="1">
        <f>(Table2[[#This Row],[Close Price]]/Table2[[#This Row],[Current Week Low]])-1</f>
        <v>5.2480916030535063E-3</v>
      </c>
      <c r="AF698" s="1">
        <f>(Table2[[#This Row],[Current Week High]]/Table2[[#This Row],[Close Price]])-1</f>
        <v>3.9867109634551534E-2</v>
      </c>
      <c r="AG698" s="1">
        <f>(Table2[[#This Row],[Close Price]]/Table2[[#This Row],[Current Month Low]])-1</f>
        <v>5.2480916030535063E-3</v>
      </c>
      <c r="AH698" s="1">
        <f>(Table2[[#This Row],[Current Month High]]/Table2[[#This Row],[Close Price]])-1</f>
        <v>0.14297579496915036</v>
      </c>
      <c r="AI698">
        <v>65.875652586615999</v>
      </c>
      <c r="AJ698">
        <v>0.52480916030534996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-0.16</v>
      </c>
      <c r="AM698" t="s">
        <v>3191</v>
      </c>
      <c r="AN698">
        <v>-7.15</v>
      </c>
      <c r="AO698" t="s">
        <v>3191</v>
      </c>
      <c r="AQ698">
        <f>(Table2[[#This Row],[Sharpe Ratio]]-AVERAGE(Table2[Sharpe Ratio]))/_xlfn.STDEV.P(Table2[Sharpe Ratio])</f>
        <v>-0.75587800979545683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674</v>
      </c>
      <c r="AT698">
        <f>_xlfn.RANK.AVG(Table2[[#This Row],[6M Return vs Nifty Z-Score]],Table2[6M Return vs Nifty Z-Score])</f>
        <v>709</v>
      </c>
      <c r="AU698">
        <f>_xlfn.RANK.AVG(Table2[[#This Row],[Sharpe Ratio Z-Score]],Table2[Sharpe Ratio Z-Score])</f>
        <v>544.5</v>
      </c>
      <c r="AV698">
        <f>(Table2[[#This Row],[Rank 1Y]]+Table2[[#This Row],[Rank 6M]]+Table2[[#This Row],[Rank Sharpe]])/3</f>
        <v>642.5</v>
      </c>
    </row>
    <row r="699" spans="1:48" x14ac:dyDescent="0.3">
      <c r="A699" t="s">
        <v>1363</v>
      </c>
      <c r="B699" t="s">
        <v>1364</v>
      </c>
      <c r="C699" t="s">
        <v>3158</v>
      </c>
      <c r="D699" t="s">
        <v>122</v>
      </c>
      <c r="E699">
        <v>8186.0300636399998</v>
      </c>
      <c r="F699">
        <v>685.2</v>
      </c>
      <c r="G699">
        <v>-41.288837674938797</v>
      </c>
      <c r="H699">
        <f>(Table2[[#This Row],[1Y Return vs Nifty]]-AVERAGE(Table2[1Y Return vs Nifty]))/_xlfn.STDEV.P(Table2[1Y Return vs Nifty])</f>
        <v>-1.1463506758157582</v>
      </c>
      <c r="I699">
        <v>5.5173684670836201</v>
      </c>
      <c r="J699">
        <f>(Table2[[#This Row],[1M Return vs Nifty]]-AVERAGE(Table2[1M Return vs Nifty]))/_xlfn.STDEV.P(Table2[1M Return vs Nifty])</f>
        <v>0.46304425358415641</v>
      </c>
      <c r="K699">
        <v>-12.466880055970501</v>
      </c>
      <c r="L699">
        <f>(Table2[[#This Row],[6M Return vs Nifty]]-AVERAGE(Table2[6M Return vs Nifty]))/_xlfn.STDEV.P(Table2[6M Return vs Nifty])</f>
        <v>-0.61009558086569404</v>
      </c>
      <c r="M699">
        <v>3.0806859540526199</v>
      </c>
      <c r="N699">
        <f>(Table2[[#This Row],[1W Return vs Nifty]]-AVERAGE(Table2[1W Return vs Nifty]))/_xlfn.STDEV.P(Table2[1W Return vs Nifty])</f>
        <v>0.54027375630175656</v>
      </c>
      <c r="O699">
        <v>673.11</v>
      </c>
      <c r="P699">
        <v>674.78077027915697</v>
      </c>
      <c r="Q699">
        <v>695.41892506106103</v>
      </c>
      <c r="R699">
        <v>63.8193161770389</v>
      </c>
      <c r="S699" s="1">
        <f>(Table2[[#This Row],[Close Price]]-Table2[[#This Row],[20D EMA]])/Table2[[#This Row],[20D EMA]]</f>
        <v>1.7961403039622098E-2</v>
      </c>
      <c r="T699" s="1">
        <f>(Table2[[#This Row],[Close Price]]-Table2[[#This Row],[50D EMA]])/Table2[[#This Row],[50D EMA]]</f>
        <v>1.5440910855436262E-2</v>
      </c>
      <c r="U699" s="1">
        <f>(Table2[[#This Row],[Close Price]]-Table2[[#This Row],[200D EMA]])/Table2[[#This Row],[200D EMA]]</f>
        <v>-1.4694631815151876E-2</v>
      </c>
      <c r="V699">
        <v>0.36034295721172999</v>
      </c>
      <c r="W699">
        <v>681.05</v>
      </c>
      <c r="X699">
        <v>689.85</v>
      </c>
      <c r="Y699">
        <v>681.05</v>
      </c>
      <c r="Z699">
        <v>689.85</v>
      </c>
      <c r="AA699">
        <v>634.79999999999995</v>
      </c>
      <c r="AB699">
        <v>692.15</v>
      </c>
      <c r="AC699" s="1">
        <f>(Table2[[#This Row],[Close Price]]/Table2[[#This Row],[Day Low]])-1</f>
        <v>6.0935320461055209E-3</v>
      </c>
      <c r="AD699" s="1">
        <f>(Table2[[#This Row],[Day High]]/Table2[[#This Row],[Close Price]])-1</f>
        <v>6.7863397548160176E-3</v>
      </c>
      <c r="AE699" s="1">
        <f>(Table2[[#This Row],[Close Price]]/Table2[[#This Row],[Current Week Low]])-1</f>
        <v>6.0935320461055209E-3</v>
      </c>
      <c r="AF699" s="1">
        <f>(Table2[[#This Row],[Current Week High]]/Table2[[#This Row],[Close Price]])-1</f>
        <v>6.7863397548160176E-3</v>
      </c>
      <c r="AG699" s="1">
        <f>(Table2[[#This Row],[Close Price]]/Table2[[#This Row],[Current Month Low]])-1</f>
        <v>7.9395085066162663E-2</v>
      </c>
      <c r="AH699" s="1">
        <f>(Table2[[#This Row],[Current Month High]]/Table2[[#This Row],[Close Price]])-1</f>
        <v>1.0143023934617634E-2</v>
      </c>
      <c r="AI699">
        <v>23.905429071803798</v>
      </c>
      <c r="AJ699">
        <v>14.4670898763782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-0.05</v>
      </c>
      <c r="AM699" t="s">
        <v>3191</v>
      </c>
      <c r="AN699">
        <v>5.99</v>
      </c>
      <c r="AO699" t="s">
        <v>3192</v>
      </c>
      <c r="AP699">
        <v>-9.5426244400942994E-2</v>
      </c>
      <c r="AQ699">
        <f>(Table2[[#This Row],[Sharpe Ratio]]-AVERAGE(Table2[Sharpe Ratio]))/_xlfn.STDEV.P(Table2[Sharpe Ratio])</f>
        <v>-1.8686065646705903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691</v>
      </c>
      <c r="AT699">
        <f>_xlfn.RANK.AVG(Table2[[#This Row],[6M Return vs Nifty Z-Score]],Table2[6M Return vs Nifty Z-Score])</f>
        <v>528</v>
      </c>
      <c r="AU699">
        <f>_xlfn.RANK.AVG(Table2[[#This Row],[Sharpe Ratio Z-Score]],Table2[Sharpe Ratio Z-Score])</f>
        <v>712</v>
      </c>
      <c r="AV699">
        <f>(Table2[[#This Row],[Rank 1Y]]+Table2[[#This Row],[Rank 6M]]+Table2[[#This Row],[Rank Sharpe]])/3</f>
        <v>643.66666666666663</v>
      </c>
    </row>
    <row r="700" spans="1:48" x14ac:dyDescent="0.3">
      <c r="A700" t="s">
        <v>2285</v>
      </c>
      <c r="B700" t="s">
        <v>2286</v>
      </c>
      <c r="C700" t="s">
        <v>3157</v>
      </c>
      <c r="D700" t="s">
        <v>446</v>
      </c>
      <c r="E700">
        <v>2423.11912811</v>
      </c>
      <c r="F700">
        <v>456.55</v>
      </c>
      <c r="G700">
        <v>-36.381372023965703</v>
      </c>
      <c r="H700">
        <f>(Table2[[#This Row],[1Y Return vs Nifty]]-AVERAGE(Table2[1Y Return vs Nifty]))/_xlfn.STDEV.P(Table2[1Y Return vs Nifty])</f>
        <v>-1.0652995869804489</v>
      </c>
      <c r="I700">
        <v>-2.0293209208056</v>
      </c>
      <c r="J700">
        <f>(Table2[[#This Row],[1M Return vs Nifty]]-AVERAGE(Table2[1M Return vs Nifty]))/_xlfn.STDEV.P(Table2[1M Return vs Nifty])</f>
        <v>-0.39706187826123407</v>
      </c>
      <c r="K700">
        <v>-25.1548482350859</v>
      </c>
      <c r="L700">
        <f>(Table2[[#This Row],[6M Return vs Nifty]]-AVERAGE(Table2[6M Return vs Nifty]))/_xlfn.STDEV.P(Table2[6M Return vs Nifty])</f>
        <v>-1.0289956744169364</v>
      </c>
      <c r="M700">
        <v>0.40173559375552198</v>
      </c>
      <c r="N700">
        <f>(Table2[[#This Row],[1W Return vs Nifty]]-AVERAGE(Table2[1W Return vs Nifty]))/_xlfn.STDEV.P(Table2[1W Return vs Nifty])</f>
        <v>2.7159056303676515E-2</v>
      </c>
      <c r="O700">
        <v>464.67</v>
      </c>
      <c r="P700">
        <v>470.62749018385603</v>
      </c>
      <c r="Q700">
        <v>488.42752077059498</v>
      </c>
      <c r="R700">
        <v>38.123363939629101</v>
      </c>
      <c r="S700" s="1">
        <f>(Table2[[#This Row],[Close Price]]-Table2[[#This Row],[20D EMA]])/Table2[[#This Row],[20D EMA]]</f>
        <v>-1.7474767038973906E-2</v>
      </c>
      <c r="T700" s="1">
        <f>(Table2[[#This Row],[Close Price]]-Table2[[#This Row],[50D EMA]])/Table2[[#This Row],[50D EMA]]</f>
        <v>-2.9912171467834318E-2</v>
      </c>
      <c r="U700" s="1">
        <f>(Table2[[#This Row],[Close Price]]-Table2[[#This Row],[200D EMA]])/Table2[[#This Row],[200D EMA]]</f>
        <v>-6.5265611405969953E-2</v>
      </c>
      <c r="V700">
        <v>0.33643959667331302</v>
      </c>
      <c r="W700">
        <v>454.8</v>
      </c>
      <c r="X700">
        <v>466.4</v>
      </c>
      <c r="Y700">
        <v>454.8</v>
      </c>
      <c r="Z700">
        <v>466.4</v>
      </c>
      <c r="AA700">
        <v>443</v>
      </c>
      <c r="AB700">
        <v>470</v>
      </c>
      <c r="AC700" s="1">
        <f>(Table2[[#This Row],[Close Price]]/Table2[[#This Row],[Day Low]])-1</f>
        <v>3.8478452066843527E-3</v>
      </c>
      <c r="AD700" s="1">
        <f>(Table2[[#This Row],[Day High]]/Table2[[#This Row],[Close Price]])-1</f>
        <v>2.1574854889935269E-2</v>
      </c>
      <c r="AE700" s="1">
        <f>(Table2[[#This Row],[Close Price]]/Table2[[#This Row],[Current Week Low]])-1</f>
        <v>3.8478452066843527E-3</v>
      </c>
      <c r="AF700" s="1">
        <f>(Table2[[#This Row],[Current Week High]]/Table2[[#This Row],[Close Price]])-1</f>
        <v>2.1574854889935269E-2</v>
      </c>
      <c r="AG700" s="1">
        <f>(Table2[[#This Row],[Close Price]]/Table2[[#This Row],[Current Month Low]])-1</f>
        <v>3.0586907449209999E-2</v>
      </c>
      <c r="AH700" s="1">
        <f>(Table2[[#This Row],[Current Month High]]/Table2[[#This Row],[Close Price]])-1</f>
        <v>2.9460081042602004E-2</v>
      </c>
      <c r="AI700">
        <v>27.477822801445601</v>
      </c>
      <c r="AJ700">
        <v>5.4144539367351596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0.03</v>
      </c>
      <c r="AM700" t="s">
        <v>3192</v>
      </c>
      <c r="AN700">
        <v>-1.55</v>
      </c>
      <c r="AO700" t="s">
        <v>3191</v>
      </c>
      <c r="AP700">
        <v>-1.2436155148146E-2</v>
      </c>
      <c r="AQ700">
        <f>(Table2[[#This Row],[Sharpe Ratio]]-AVERAGE(Table2[Sharpe Ratio]))/_xlfn.STDEV.P(Table2[Sharpe Ratio])</f>
        <v>-0.90089120855509175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676</v>
      </c>
      <c r="AT700">
        <f>_xlfn.RANK.AVG(Table2[[#This Row],[6M Return vs Nifty Z-Score]],Table2[6M Return vs Nifty Z-Score])</f>
        <v>654</v>
      </c>
      <c r="AU700">
        <f>_xlfn.RANK.AVG(Table2[[#This Row],[Sharpe Ratio Z-Score]],Table2[Sharpe Ratio Z-Score])</f>
        <v>602</v>
      </c>
      <c r="AV700">
        <f>(Table2[[#This Row],[Rank 1Y]]+Table2[[#This Row],[Rank 6M]]+Table2[[#This Row],[Rank Sharpe]])/3</f>
        <v>644</v>
      </c>
    </row>
    <row r="701" spans="1:48" x14ac:dyDescent="0.3">
      <c r="A701" t="s">
        <v>1816</v>
      </c>
      <c r="B701" t="s">
        <v>1817</v>
      </c>
      <c r="C701" t="s">
        <v>3157</v>
      </c>
      <c r="D701" t="s">
        <v>446</v>
      </c>
      <c r="E701">
        <v>4250.9697566879904</v>
      </c>
      <c r="F701">
        <v>85.08</v>
      </c>
      <c r="G701">
        <v>-29.681930658932099</v>
      </c>
      <c r="H701">
        <f>(Table2[[#This Row],[1Y Return vs Nifty]]-AVERAGE(Table2[1Y Return vs Nifty]))/_xlfn.STDEV.P(Table2[1Y Return vs Nifty])</f>
        <v>-0.95465245140312427</v>
      </c>
      <c r="I701">
        <v>-4.8368662602672003</v>
      </c>
      <c r="J701">
        <f>(Table2[[#This Row],[1M Return vs Nifty]]-AVERAGE(Table2[1M Return vs Nifty]))/_xlfn.STDEV.P(Table2[1M Return vs Nifty])</f>
        <v>-0.71704151937115879</v>
      </c>
      <c r="K701">
        <v>-29.888890931949199</v>
      </c>
      <c r="L701">
        <f>(Table2[[#This Row],[6M Return vs Nifty]]-AVERAGE(Table2[6M Return vs Nifty]))/_xlfn.STDEV.P(Table2[6M Return vs Nifty])</f>
        <v>-1.1852926402192161</v>
      </c>
      <c r="M701">
        <v>-0.96980079658030605</v>
      </c>
      <c r="N701">
        <f>(Table2[[#This Row],[1W Return vs Nifty]]-AVERAGE(Table2[1W Return vs Nifty]))/_xlfn.STDEV.P(Table2[1W Return vs Nifty])</f>
        <v>-0.23553916083894008</v>
      </c>
      <c r="O701">
        <v>89.34</v>
      </c>
      <c r="P701">
        <v>94.153232777677403</v>
      </c>
      <c r="Q701">
        <v>98.562613544428103</v>
      </c>
      <c r="R701">
        <v>12.789116780348399</v>
      </c>
      <c r="S701" s="1">
        <f>(Table2[[#This Row],[Close Price]]-Table2[[#This Row],[20D EMA]])/Table2[[#This Row],[20D EMA]]</f>
        <v>-4.7683008730691798E-2</v>
      </c>
      <c r="T701" s="1">
        <f>(Table2[[#This Row],[Close Price]]-Table2[[#This Row],[50D EMA]])/Table2[[#This Row],[50D EMA]]</f>
        <v>-9.6366662195252403E-2</v>
      </c>
      <c r="U701" s="1">
        <f>(Table2[[#This Row],[Close Price]]-Table2[[#This Row],[200D EMA]])/Table2[[#This Row],[200D EMA]]</f>
        <v>-0.13679237044937612</v>
      </c>
      <c r="V701">
        <v>0.77360788692606897</v>
      </c>
      <c r="W701">
        <v>84.5</v>
      </c>
      <c r="X701">
        <v>86.74</v>
      </c>
      <c r="Y701">
        <v>84.5</v>
      </c>
      <c r="Z701">
        <v>86.74</v>
      </c>
      <c r="AA701">
        <v>83.57</v>
      </c>
      <c r="AB701">
        <v>93</v>
      </c>
      <c r="AC701" s="1">
        <f>(Table2[[#This Row],[Close Price]]/Table2[[#This Row],[Day Low]])-1</f>
        <v>6.8639053254437865E-3</v>
      </c>
      <c r="AD701" s="1">
        <f>(Table2[[#This Row],[Day High]]/Table2[[#This Row],[Close Price]])-1</f>
        <v>1.9511048425011612E-2</v>
      </c>
      <c r="AE701" s="1">
        <f>(Table2[[#This Row],[Close Price]]/Table2[[#This Row],[Current Week Low]])-1</f>
        <v>6.8639053254437865E-3</v>
      </c>
      <c r="AF701" s="1">
        <f>(Table2[[#This Row],[Current Week High]]/Table2[[#This Row],[Close Price]])-1</f>
        <v>1.9511048425011612E-2</v>
      </c>
      <c r="AG701" s="1">
        <f>(Table2[[#This Row],[Close Price]]/Table2[[#This Row],[Current Month Low]])-1</f>
        <v>1.8068684934785306E-2</v>
      </c>
      <c r="AH701" s="1">
        <f>(Table2[[#This Row],[Current Month High]]/Table2[[#This Row],[Close Price]])-1</f>
        <v>9.3088857545839288E-2</v>
      </c>
      <c r="AI701">
        <v>42.865538316878201</v>
      </c>
      <c r="AJ701">
        <v>1.80686849347853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-0.18</v>
      </c>
      <c r="AM701" t="s">
        <v>3191</v>
      </c>
      <c r="AN701">
        <v>-5.38</v>
      </c>
      <c r="AO701" t="s">
        <v>3191</v>
      </c>
      <c r="AP701">
        <v>-1.151249191042E-2</v>
      </c>
      <c r="AQ701">
        <f>(Table2[[#This Row],[Sharpe Ratio]]-AVERAGE(Table2[Sharpe Ratio]))/_xlfn.STDEV.P(Table2[Sharpe Ratio])</f>
        <v>-0.89012072852459001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646</v>
      </c>
      <c r="AT701">
        <f>_xlfn.RANK.AVG(Table2[[#This Row],[6M Return vs Nifty Z-Score]],Table2[6M Return vs Nifty Z-Score])</f>
        <v>690</v>
      </c>
      <c r="AU701">
        <f>_xlfn.RANK.AVG(Table2[[#This Row],[Sharpe Ratio Z-Score]],Table2[Sharpe Ratio Z-Score])</f>
        <v>598</v>
      </c>
      <c r="AV701">
        <f>(Table2[[#This Row],[Rank 1Y]]+Table2[[#This Row],[Rank 6M]]+Table2[[#This Row],[Rank Sharpe]])/3</f>
        <v>644.66666666666663</v>
      </c>
    </row>
    <row r="702" spans="1:48" x14ac:dyDescent="0.3">
      <c r="A702" t="s">
        <v>573</v>
      </c>
      <c r="B702" t="s">
        <v>574</v>
      </c>
      <c r="C702" t="s">
        <v>3154</v>
      </c>
      <c r="D702" t="s">
        <v>77</v>
      </c>
      <c r="E702">
        <v>34336.219917319999</v>
      </c>
      <c r="F702">
        <v>1830.8</v>
      </c>
      <c r="G702">
        <v>-38.5930233844905</v>
      </c>
      <c r="H702">
        <f>(Table2[[#This Row],[1Y Return vs Nifty]]-AVERAGE(Table2[1Y Return vs Nifty]))/_xlfn.STDEV.P(Table2[1Y Return vs Nifty])</f>
        <v>-1.1018269442038424</v>
      </c>
      <c r="I702">
        <v>4.2405214314578901</v>
      </c>
      <c r="J702">
        <f>(Table2[[#This Row],[1M Return vs Nifty]]-AVERAGE(Table2[1M Return vs Nifty]))/_xlfn.STDEV.P(Table2[1M Return vs Nifty])</f>
        <v>0.31752031476500903</v>
      </c>
      <c r="K702">
        <v>-18.509369479651799</v>
      </c>
      <c r="L702">
        <f>(Table2[[#This Row],[6M Return vs Nifty]]-AVERAGE(Table2[6M Return vs Nifty]))/_xlfn.STDEV.P(Table2[6M Return vs Nifty])</f>
        <v>-0.80959161909101718</v>
      </c>
      <c r="M702">
        <v>-0.15342319582008901</v>
      </c>
      <c r="N702">
        <f>(Table2[[#This Row],[1W Return vs Nifty]]-AVERAGE(Table2[1W Return vs Nifty]))/_xlfn.STDEV.P(Table2[1W Return vs Nifty])</f>
        <v>-7.9173685051335235E-2</v>
      </c>
      <c r="O702">
        <v>1870.8</v>
      </c>
      <c r="P702">
        <v>1863.7747551160901</v>
      </c>
      <c r="Q702">
        <v>1911.8202355153301</v>
      </c>
      <c r="R702">
        <v>37.395016143803197</v>
      </c>
      <c r="S702" s="1">
        <f>(Table2[[#This Row],[Close Price]]-Table2[[#This Row],[20D EMA]])/Table2[[#This Row],[20D EMA]]</f>
        <v>-2.1381227282446014E-2</v>
      </c>
      <c r="T702" s="1">
        <f>(Table2[[#This Row],[Close Price]]-Table2[[#This Row],[50D EMA]])/Table2[[#This Row],[50D EMA]]</f>
        <v>-1.7692457216503192E-2</v>
      </c>
      <c r="U702" s="1">
        <f>(Table2[[#This Row],[Close Price]]-Table2[[#This Row],[200D EMA]])/Table2[[#This Row],[200D EMA]]</f>
        <v>-4.237858456053592E-2</v>
      </c>
      <c r="V702">
        <v>0.54757340364413098</v>
      </c>
      <c r="W702">
        <v>1760.8</v>
      </c>
      <c r="X702">
        <v>1856</v>
      </c>
      <c r="Y702">
        <v>1760.8</v>
      </c>
      <c r="Z702">
        <v>1856</v>
      </c>
      <c r="AA702">
        <v>1760.8</v>
      </c>
      <c r="AB702">
        <v>1982</v>
      </c>
      <c r="AC702" s="1">
        <f>(Table2[[#This Row],[Close Price]]/Table2[[#This Row],[Day Low]])-1</f>
        <v>3.9754656974102742E-2</v>
      </c>
      <c r="AD702" s="1">
        <f>(Table2[[#This Row],[Day High]]/Table2[[#This Row],[Close Price]])-1</f>
        <v>1.376447454664631E-2</v>
      </c>
      <c r="AE702" s="1">
        <f>(Table2[[#This Row],[Close Price]]/Table2[[#This Row],[Current Week Low]])-1</f>
        <v>3.9754656974102742E-2</v>
      </c>
      <c r="AF702" s="1">
        <f>(Table2[[#This Row],[Current Week High]]/Table2[[#This Row],[Close Price]])-1</f>
        <v>1.376447454664631E-2</v>
      </c>
      <c r="AG702" s="1">
        <f>(Table2[[#This Row],[Close Price]]/Table2[[#This Row],[Current Month Low]])-1</f>
        <v>3.9754656974102742E-2</v>
      </c>
      <c r="AH702" s="1">
        <f>(Table2[[#This Row],[Current Month High]]/Table2[[#This Row],[Close Price]])-1</f>
        <v>8.258684727987764E-2</v>
      </c>
      <c r="AI702">
        <v>32.767096351321797</v>
      </c>
      <c r="AJ702">
        <v>10.863509749303599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0.06</v>
      </c>
      <c r="AM702" t="s">
        <v>3192</v>
      </c>
      <c r="AN702">
        <v>-6.11</v>
      </c>
      <c r="AO702" t="s">
        <v>3191</v>
      </c>
      <c r="AP702">
        <v>-4.3064064200387997E-2</v>
      </c>
      <c r="AQ702">
        <f>(Table2[[#This Row],[Sharpe Ratio]]-AVERAGE(Table2[Sharpe Ratio]))/_xlfn.STDEV.P(Table2[Sharpe Ratio])</f>
        <v>-1.258031418698492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683</v>
      </c>
      <c r="AT702">
        <f>_xlfn.RANK.AVG(Table2[[#This Row],[6M Return vs Nifty Z-Score]],Table2[6M Return vs Nifty Z-Score])</f>
        <v>600</v>
      </c>
      <c r="AU702">
        <f>_xlfn.RANK.AVG(Table2[[#This Row],[Sharpe Ratio Z-Score]],Table2[Sharpe Ratio Z-Score])</f>
        <v>655</v>
      </c>
      <c r="AV702">
        <f>(Table2[[#This Row],[Rank 1Y]]+Table2[[#This Row],[Rank 6M]]+Table2[[#This Row],[Rank Sharpe]])/3</f>
        <v>646</v>
      </c>
    </row>
    <row r="703" spans="1:48" x14ac:dyDescent="0.3">
      <c r="A703" t="s">
        <v>353</v>
      </c>
      <c r="B703" t="s">
        <v>354</v>
      </c>
      <c r="C703" t="s">
        <v>3146</v>
      </c>
      <c r="D703" t="s">
        <v>355</v>
      </c>
      <c r="E703">
        <v>68391.396611730001</v>
      </c>
      <c r="F703">
        <v>718.95</v>
      </c>
      <c r="G703">
        <v>-34.025504818744103</v>
      </c>
      <c r="H703">
        <f>(Table2[[#This Row],[1Y Return vs Nifty]]-AVERAGE(Table2[1Y Return vs Nifty]))/_xlfn.STDEV.P(Table2[1Y Return vs Nifty])</f>
        <v>-1.0263903789054529</v>
      </c>
      <c r="I703">
        <v>-2.21637525069977</v>
      </c>
      <c r="J703">
        <f>(Table2[[#This Row],[1M Return vs Nifty]]-AVERAGE(Table2[1M Return vs Nifty]))/_xlfn.STDEV.P(Table2[1M Return vs Nifty])</f>
        <v>-0.41838070667205929</v>
      </c>
      <c r="K703">
        <v>-14.698901502825301</v>
      </c>
      <c r="L703">
        <f>(Table2[[#This Row],[6M Return vs Nifty]]-AVERAGE(Table2[6M Return vs Nifty]))/_xlfn.STDEV.P(Table2[6M Return vs Nifty])</f>
        <v>-0.68378696940770434</v>
      </c>
      <c r="M703">
        <v>1.9920393784970101</v>
      </c>
      <c r="N703">
        <f>(Table2[[#This Row],[1W Return vs Nifty]]-AVERAGE(Table2[1W Return vs Nifty]))/_xlfn.STDEV.P(Table2[1W Return vs Nifty])</f>
        <v>0.33175904498093733</v>
      </c>
      <c r="O703">
        <v>747.01</v>
      </c>
      <c r="P703">
        <v>748.71003020221997</v>
      </c>
      <c r="Q703">
        <v>744.06914036472995</v>
      </c>
      <c r="R703">
        <v>22.040172016198401</v>
      </c>
      <c r="S703" s="1">
        <f>(Table2[[#This Row],[Close Price]]-Table2[[#This Row],[20D EMA]])/Table2[[#This Row],[20D EMA]]</f>
        <v>-3.7563084831528287E-2</v>
      </c>
      <c r="T703" s="1">
        <f>(Table2[[#This Row],[Close Price]]-Table2[[#This Row],[50D EMA]])/Table2[[#This Row],[50D EMA]]</f>
        <v>-3.9748405927167829E-2</v>
      </c>
      <c r="U703" s="1">
        <f>(Table2[[#This Row],[Close Price]]-Table2[[#This Row],[200D EMA]])/Table2[[#This Row],[200D EMA]]</f>
        <v>-3.375914817864497E-2</v>
      </c>
      <c r="V703">
        <v>0.57826080637462396</v>
      </c>
      <c r="W703">
        <v>714</v>
      </c>
      <c r="X703">
        <v>741.1</v>
      </c>
      <c r="Y703">
        <v>714</v>
      </c>
      <c r="Z703">
        <v>741.1</v>
      </c>
      <c r="AA703">
        <v>714</v>
      </c>
      <c r="AB703">
        <v>780</v>
      </c>
      <c r="AC703" s="1">
        <f>(Table2[[#This Row],[Close Price]]/Table2[[#This Row],[Day Low]])-1</f>
        <v>6.9327731092436728E-3</v>
      </c>
      <c r="AD703" s="1">
        <f>(Table2[[#This Row],[Day High]]/Table2[[#This Row],[Close Price]])-1</f>
        <v>3.0808818415745121E-2</v>
      </c>
      <c r="AE703" s="1">
        <f>(Table2[[#This Row],[Close Price]]/Table2[[#This Row],[Current Week Low]])-1</f>
        <v>6.9327731092436728E-3</v>
      </c>
      <c r="AF703" s="1">
        <f>(Table2[[#This Row],[Current Week High]]/Table2[[#This Row],[Close Price]])-1</f>
        <v>3.0808818415745121E-2</v>
      </c>
      <c r="AG703" s="1">
        <f>(Table2[[#This Row],[Close Price]]/Table2[[#This Row],[Current Month Low]])-1</f>
        <v>6.9327731092436728E-3</v>
      </c>
      <c r="AH703" s="1">
        <f>(Table2[[#This Row],[Current Month High]]/Table2[[#This Row],[Close Price]])-1</f>
        <v>8.4915501773419555E-2</v>
      </c>
      <c r="AI703">
        <v>13.693580916614501</v>
      </c>
      <c r="AJ703">
        <v>10.9576356200324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3191</v>
      </c>
      <c r="AN703">
        <v>-4.1100000000000003</v>
      </c>
      <c r="AO703" t="s">
        <v>3191</v>
      </c>
      <c r="AP703">
        <v>-0.12823223412203999</v>
      </c>
      <c r="AQ703">
        <f>(Table2[[#This Row],[Sharpe Ratio]]-AVERAGE(Table2[Sharpe Ratio]))/_xlfn.STDEV.P(Table2[Sharpe Ratio])</f>
        <v>-2.2511445316917884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663</v>
      </c>
      <c r="AT703">
        <f>_xlfn.RANK.AVG(Table2[[#This Row],[6M Return vs Nifty Z-Score]],Table2[6M Return vs Nifty Z-Score])</f>
        <v>546</v>
      </c>
      <c r="AU703">
        <f>_xlfn.RANK.AVG(Table2[[#This Row],[Sharpe Ratio Z-Score]],Table2[Sharpe Ratio Z-Score])</f>
        <v>731</v>
      </c>
      <c r="AV703">
        <f>(Table2[[#This Row],[Rank 1Y]]+Table2[[#This Row],[Rank 6M]]+Table2[[#This Row],[Rank Sharpe]])/3</f>
        <v>646.66666666666663</v>
      </c>
    </row>
    <row r="704" spans="1:48" x14ac:dyDescent="0.3">
      <c r="A704" t="s">
        <v>1175</v>
      </c>
      <c r="B704" t="s">
        <v>1176</v>
      </c>
      <c r="C704" t="s">
        <v>3146</v>
      </c>
      <c r="D704" t="s">
        <v>592</v>
      </c>
      <c r="E704">
        <v>10372.887802485</v>
      </c>
      <c r="F704">
        <v>142.18</v>
      </c>
      <c r="G704">
        <v>-25.532549262537898</v>
      </c>
      <c r="H704">
        <f>(Table2[[#This Row],[1Y Return vs Nifty]]-AVERAGE(Table2[1Y Return vs Nifty]))/_xlfn.STDEV.P(Table2[1Y Return vs Nifty])</f>
        <v>-0.88612178729057167</v>
      </c>
      <c r="I704">
        <v>-8.7390247001722994</v>
      </c>
      <c r="J704">
        <f>(Table2[[#This Row],[1M Return vs Nifty]]-AVERAGE(Table2[1M Return vs Nifty]))/_xlfn.STDEV.P(Table2[1M Return vs Nifty])</f>
        <v>-1.1617756576253044</v>
      </c>
      <c r="K704">
        <v>-28.917346042147798</v>
      </c>
      <c r="L704">
        <f>(Table2[[#This Row],[6M Return vs Nifty]]-AVERAGE(Table2[6M Return vs Nifty]))/_xlfn.STDEV.P(Table2[6M Return vs Nifty])</f>
        <v>-1.1532165631451157</v>
      </c>
      <c r="M704">
        <v>-5.2172018218663503</v>
      </c>
      <c r="N704">
        <f>(Table2[[#This Row],[1W Return vs Nifty]]-AVERAGE(Table2[1W Return vs Nifty]))/_xlfn.STDEV.P(Table2[1W Return vs Nifty])</f>
        <v>-1.0490681963748909</v>
      </c>
      <c r="O704">
        <v>152.58000000000001</v>
      </c>
      <c r="P704">
        <v>158.380428632155</v>
      </c>
      <c r="Q704">
        <v>162.95920899066999</v>
      </c>
      <c r="R704">
        <v>28.529494919948601</v>
      </c>
      <c r="S704" s="1">
        <f>(Table2[[#This Row],[Close Price]]-Table2[[#This Row],[20D EMA]])/Table2[[#This Row],[20D EMA]]</f>
        <v>-6.8160964739808663E-2</v>
      </c>
      <c r="T704" s="1">
        <f>(Table2[[#This Row],[Close Price]]-Table2[[#This Row],[50D EMA]])/Table2[[#This Row],[50D EMA]]</f>
        <v>-0.10228807165171368</v>
      </c>
      <c r="U704" s="1">
        <f>(Table2[[#This Row],[Close Price]]-Table2[[#This Row],[200D EMA]])/Table2[[#This Row],[200D EMA]]</f>
        <v>-0.12751171976945269</v>
      </c>
      <c r="V704">
        <v>0.93732908733916598</v>
      </c>
      <c r="W704">
        <v>141.21</v>
      </c>
      <c r="X704">
        <v>145.4</v>
      </c>
      <c r="Y704">
        <v>141.21</v>
      </c>
      <c r="Z704">
        <v>145.4</v>
      </c>
      <c r="AA704">
        <v>136.57</v>
      </c>
      <c r="AB704">
        <v>164.34</v>
      </c>
      <c r="AC704" s="1">
        <f>(Table2[[#This Row],[Close Price]]/Table2[[#This Row],[Day Low]])-1</f>
        <v>6.8692018978826486E-3</v>
      </c>
      <c r="AD704" s="1">
        <f>(Table2[[#This Row],[Day High]]/Table2[[#This Row],[Close Price]])-1</f>
        <v>2.2647348431565684E-2</v>
      </c>
      <c r="AE704" s="1">
        <f>(Table2[[#This Row],[Close Price]]/Table2[[#This Row],[Current Week Low]])-1</f>
        <v>6.8692018978826486E-3</v>
      </c>
      <c r="AF704" s="1">
        <f>(Table2[[#This Row],[Current Week High]]/Table2[[#This Row],[Close Price]])-1</f>
        <v>2.2647348431565684E-2</v>
      </c>
      <c r="AG704" s="1">
        <f>(Table2[[#This Row],[Close Price]]/Table2[[#This Row],[Current Month Low]])-1</f>
        <v>4.1077835542212782E-2</v>
      </c>
      <c r="AH704" s="1">
        <f>(Table2[[#This Row],[Current Month High]]/Table2[[#This Row],[Close Price]])-1</f>
        <v>0.15585877057251363</v>
      </c>
      <c r="AI704">
        <v>47.2059208588785</v>
      </c>
      <c r="AJ704">
        <v>7.9984808203570097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-0.18</v>
      </c>
      <c r="AM704" t="s">
        <v>3191</v>
      </c>
      <c r="AN704">
        <v>-10.85</v>
      </c>
      <c r="AO704" t="s">
        <v>3191</v>
      </c>
      <c r="AP704">
        <v>-3.346873462391E-2</v>
      </c>
      <c r="AQ704">
        <f>(Table2[[#This Row],[Sharpe Ratio]]-AVERAGE(Table2[Sharpe Ratio]))/_xlfn.STDEV.P(Table2[Sharpe Ratio])</f>
        <v>-1.1461439889855034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625</v>
      </c>
      <c r="AT704">
        <f>_xlfn.RANK.AVG(Table2[[#This Row],[6M Return vs Nifty Z-Score]],Table2[6M Return vs Nifty Z-Score])</f>
        <v>687</v>
      </c>
      <c r="AU704">
        <f>_xlfn.RANK.AVG(Table2[[#This Row],[Sharpe Ratio Z-Score]],Table2[Sharpe Ratio Z-Score])</f>
        <v>631</v>
      </c>
      <c r="AV704">
        <f>(Table2[[#This Row],[Rank 1Y]]+Table2[[#This Row],[Rank 6M]]+Table2[[#This Row],[Rank Sharpe]])/3</f>
        <v>647.66666666666663</v>
      </c>
    </row>
    <row r="705" spans="1:48" x14ac:dyDescent="0.3">
      <c r="A705" t="s">
        <v>112</v>
      </c>
      <c r="B705" t="s">
        <v>113</v>
      </c>
      <c r="C705" t="s">
        <v>3158</v>
      </c>
      <c r="D705" t="s">
        <v>114</v>
      </c>
      <c r="E705">
        <v>258565.53090446</v>
      </c>
      <c r="F705">
        <v>3973.45</v>
      </c>
      <c r="G705">
        <v>-18.505841124152401</v>
      </c>
      <c r="H705">
        <f>(Table2[[#This Row],[1Y Return vs Nifty]]-AVERAGE(Table2[1Y Return vs Nifty]))/_xlfn.STDEV.P(Table2[1Y Return vs Nifty])</f>
        <v>-0.77006955462111959</v>
      </c>
      <c r="I705">
        <v>-21.476774629781499</v>
      </c>
      <c r="J705">
        <f>(Table2[[#This Row],[1M Return vs Nifty]]-AVERAGE(Table2[1M Return vs Nifty]))/_xlfn.STDEV.P(Table2[1M Return vs Nifty])</f>
        <v>-2.6135137983193877</v>
      </c>
      <c r="K705">
        <v>-28.382781247309001</v>
      </c>
      <c r="L705">
        <f>(Table2[[#This Row],[6M Return vs Nifty]]-AVERAGE(Table2[6M Return vs Nifty]))/_xlfn.STDEV.P(Table2[6M Return vs Nifty])</f>
        <v>-1.1355676189323012</v>
      </c>
      <c r="M705">
        <v>-3.8876999146540099</v>
      </c>
      <c r="N705">
        <f>(Table2[[#This Row],[1W Return vs Nifty]]-AVERAGE(Table2[1W Return vs Nifty]))/_xlfn.STDEV.P(Table2[1W Return vs Nifty])</f>
        <v>-0.79442108444017023</v>
      </c>
      <c r="O705">
        <v>4532.51</v>
      </c>
      <c r="P705">
        <v>4791.9916640239298</v>
      </c>
      <c r="Q705">
        <v>4599.7290948419204</v>
      </c>
      <c r="R705">
        <v>12.7302327581108</v>
      </c>
      <c r="S705" s="1">
        <f>(Table2[[#This Row],[Close Price]]-Table2[[#This Row],[20D EMA]])/Table2[[#This Row],[20D EMA]]</f>
        <v>-0.12334446035419676</v>
      </c>
      <c r="T705" s="1">
        <f>(Table2[[#This Row],[Close Price]]-Table2[[#This Row],[50D EMA]])/Table2[[#This Row],[50D EMA]]</f>
        <v>-0.17081450082001695</v>
      </c>
      <c r="U705" s="1">
        <f>(Table2[[#This Row],[Close Price]]-Table2[[#This Row],[200D EMA]])/Table2[[#This Row],[200D EMA]]</f>
        <v>-0.13615564784983147</v>
      </c>
      <c r="V705">
        <v>2.0323483720749902</v>
      </c>
      <c r="W705">
        <v>3961</v>
      </c>
      <c r="X705">
        <v>4073</v>
      </c>
      <c r="Y705">
        <v>3961</v>
      </c>
      <c r="Z705">
        <v>4073</v>
      </c>
      <c r="AA705">
        <v>3961</v>
      </c>
      <c r="AB705">
        <v>5138</v>
      </c>
      <c r="AC705" s="1">
        <f>(Table2[[#This Row],[Close Price]]/Table2[[#This Row],[Day Low]])-1</f>
        <v>3.1431456702852856E-3</v>
      </c>
      <c r="AD705" s="1">
        <f>(Table2[[#This Row],[Day High]]/Table2[[#This Row],[Close Price]])-1</f>
        <v>2.5053794561401332E-2</v>
      </c>
      <c r="AE705" s="1">
        <f>(Table2[[#This Row],[Close Price]]/Table2[[#This Row],[Current Week Low]])-1</f>
        <v>3.1431456702852856E-3</v>
      </c>
      <c r="AF705" s="1">
        <f>(Table2[[#This Row],[Current Week High]]/Table2[[#This Row],[Close Price]])-1</f>
        <v>2.5053794561401332E-2</v>
      </c>
      <c r="AG705" s="1">
        <f>(Table2[[#This Row],[Close Price]]/Table2[[#This Row],[Current Month Low]])-1</f>
        <v>3.1431456702852856E-3</v>
      </c>
      <c r="AH705" s="1">
        <f>(Table2[[#This Row],[Current Month High]]/Table2[[#This Row],[Close Price]])-1</f>
        <v>0.2930828373327965</v>
      </c>
      <c r="AI705">
        <v>38.037473731895403</v>
      </c>
      <c r="AJ705">
        <v>9.7638121546961205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-0.22</v>
      </c>
      <c r="AM705" t="s">
        <v>3191</v>
      </c>
      <c r="AN705">
        <v>-19.61</v>
      </c>
      <c r="AO705" t="s">
        <v>3191</v>
      </c>
      <c r="AP705">
        <v>-6.3181655645475995E-2</v>
      </c>
      <c r="AQ705">
        <f>(Table2[[#This Row],[Sharpe Ratio]]-AVERAGE(Table2[Sharpe Ratio]))/_xlfn.STDEV.P(Table2[Sharpe Ratio])</f>
        <v>-1.4926148773349497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584</v>
      </c>
      <c r="AT705">
        <f>_xlfn.RANK.AVG(Table2[[#This Row],[6M Return vs Nifty Z-Score]],Table2[6M Return vs Nifty Z-Score])</f>
        <v>681</v>
      </c>
      <c r="AU705">
        <f>_xlfn.RANK.AVG(Table2[[#This Row],[Sharpe Ratio Z-Score]],Table2[Sharpe Ratio Z-Score])</f>
        <v>685</v>
      </c>
      <c r="AV705">
        <f>(Table2[[#This Row],[Rank 1Y]]+Table2[[#This Row],[Rank 6M]]+Table2[[#This Row],[Rank Sharpe]])/3</f>
        <v>650</v>
      </c>
    </row>
    <row r="706" spans="1:48" x14ac:dyDescent="0.3">
      <c r="A706" t="s">
        <v>1737</v>
      </c>
      <c r="B706" t="s">
        <v>1738</v>
      </c>
      <c r="C706" t="s">
        <v>3146</v>
      </c>
      <c r="D706" t="s">
        <v>398</v>
      </c>
      <c r="E706">
        <v>4627.2557463049998</v>
      </c>
      <c r="F706">
        <v>42.01</v>
      </c>
      <c r="G706">
        <v>-42.869154394101002</v>
      </c>
      <c r="H706">
        <f>(Table2[[#This Row],[1Y Return vs Nifty]]-AVERAGE(Table2[1Y Return vs Nifty]))/_xlfn.STDEV.P(Table2[1Y Return vs Nifty])</f>
        <v>-1.1724509890736496</v>
      </c>
      <c r="I706">
        <v>-5.4745442215228897</v>
      </c>
      <c r="J706">
        <f>(Table2[[#This Row],[1M Return vs Nifty]]-AVERAGE(Table2[1M Return vs Nifty]))/_xlfn.STDEV.P(Table2[1M Return vs Nifty])</f>
        <v>-0.78971851671768556</v>
      </c>
      <c r="K706">
        <v>-37.932442603423802</v>
      </c>
      <c r="L706">
        <f>(Table2[[#This Row],[6M Return vs Nifty]]-AVERAGE(Table2[6M Return vs Nifty]))/_xlfn.STDEV.P(Table2[6M Return vs Nifty])</f>
        <v>-1.4508548248100572</v>
      </c>
      <c r="M706">
        <v>-3.54598960628147</v>
      </c>
      <c r="N706">
        <f>(Table2[[#This Row],[1W Return vs Nifty]]-AVERAGE(Table2[1W Return vs Nifty]))/_xlfn.STDEV.P(Table2[1W Return vs Nifty])</f>
        <v>-0.72897135272234093</v>
      </c>
      <c r="O706">
        <v>44.87</v>
      </c>
      <c r="P706">
        <v>46.718207440763997</v>
      </c>
      <c r="Q706">
        <v>50.006632742519997</v>
      </c>
      <c r="R706">
        <v>20.585258423177802</v>
      </c>
      <c r="S706" s="1">
        <f>(Table2[[#This Row],[Close Price]]-Table2[[#This Row],[20D EMA]])/Table2[[#This Row],[20D EMA]]</f>
        <v>-6.3739692444840637E-2</v>
      </c>
      <c r="T706" s="1">
        <f>(Table2[[#This Row],[Close Price]]-Table2[[#This Row],[50D EMA]])/Table2[[#This Row],[50D EMA]]</f>
        <v>-0.10077885472668736</v>
      </c>
      <c r="U706" s="1">
        <f>(Table2[[#This Row],[Close Price]]-Table2[[#This Row],[200D EMA]])/Table2[[#This Row],[200D EMA]]</f>
        <v>-0.15991144182200784</v>
      </c>
      <c r="V706">
        <v>0.88352431593860803</v>
      </c>
      <c r="W706">
        <v>41.65</v>
      </c>
      <c r="X706">
        <v>43.34</v>
      </c>
      <c r="Y706">
        <v>41.65</v>
      </c>
      <c r="Z706">
        <v>43.34</v>
      </c>
      <c r="AA706">
        <v>41.65</v>
      </c>
      <c r="AB706">
        <v>46.39</v>
      </c>
      <c r="AC706" s="1">
        <f>(Table2[[#This Row],[Close Price]]/Table2[[#This Row],[Day Low]])-1</f>
        <v>8.6434573829532457E-3</v>
      </c>
      <c r="AD706" s="1">
        <f>(Table2[[#This Row],[Day High]]/Table2[[#This Row],[Close Price]])-1</f>
        <v>3.1659128778862344E-2</v>
      </c>
      <c r="AE706" s="1">
        <f>(Table2[[#This Row],[Close Price]]/Table2[[#This Row],[Current Week Low]])-1</f>
        <v>8.6434573829532457E-3</v>
      </c>
      <c r="AF706" s="1">
        <f>(Table2[[#This Row],[Current Week High]]/Table2[[#This Row],[Close Price]])-1</f>
        <v>3.1659128778862344E-2</v>
      </c>
      <c r="AG706" s="1">
        <f>(Table2[[#This Row],[Close Price]]/Table2[[#This Row],[Current Month Low]])-1</f>
        <v>8.6434573829532457E-3</v>
      </c>
      <c r="AH706" s="1">
        <f>(Table2[[#This Row],[Current Month High]]/Table2[[#This Row],[Close Price]])-1</f>
        <v>0.10426089026422281</v>
      </c>
      <c r="AI706">
        <v>62.580338014758397</v>
      </c>
      <c r="AJ706">
        <v>0.86434573829532402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-0.17</v>
      </c>
      <c r="AM706" t="s">
        <v>3191</v>
      </c>
      <c r="AN706">
        <v>-8.7899999999999991</v>
      </c>
      <c r="AO706" t="s">
        <v>3191</v>
      </c>
      <c r="AQ706">
        <f>(Table2[[#This Row],[Sharpe Ratio]]-AVERAGE(Table2[Sharpe Ratio]))/_xlfn.STDEV.P(Table2[Sharpe Ratio])</f>
        <v>-0.75587800979545683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694</v>
      </c>
      <c r="AT706">
        <f>_xlfn.RANK.AVG(Table2[[#This Row],[6M Return vs Nifty Z-Score]],Table2[6M Return vs Nifty Z-Score])</f>
        <v>713</v>
      </c>
      <c r="AU706">
        <f>_xlfn.RANK.AVG(Table2[[#This Row],[Sharpe Ratio Z-Score]],Table2[Sharpe Ratio Z-Score])</f>
        <v>544.5</v>
      </c>
      <c r="AV706">
        <f>(Table2[[#This Row],[Rank 1Y]]+Table2[[#This Row],[Rank 6M]]+Table2[[#This Row],[Rank Sharpe]])/3</f>
        <v>650.5</v>
      </c>
    </row>
    <row r="707" spans="1:48" x14ac:dyDescent="0.3">
      <c r="A707" t="s">
        <v>1062</v>
      </c>
      <c r="B707" t="s">
        <v>1063</v>
      </c>
      <c r="C707" t="s">
        <v>3146</v>
      </c>
      <c r="D707" t="s">
        <v>54</v>
      </c>
      <c r="E707">
        <v>12434.12616901</v>
      </c>
      <c r="F707">
        <v>146.9</v>
      </c>
      <c r="G707">
        <v>-17.869363676846501</v>
      </c>
      <c r="H707">
        <f>(Table2[[#This Row],[1Y Return vs Nifty]]-AVERAGE(Table2[1Y Return vs Nifty]))/_xlfn.STDEV.P(Table2[1Y Return vs Nifty])</f>
        <v>-0.75955757271595192</v>
      </c>
      <c r="I707">
        <v>-21.4714912210917</v>
      </c>
      <c r="J707">
        <f>(Table2[[#This Row],[1M Return vs Nifty]]-AVERAGE(Table2[1M Return vs Nifty]))/_xlfn.STDEV.P(Table2[1M Return vs Nifty])</f>
        <v>-2.6129116412704394</v>
      </c>
      <c r="K707">
        <v>-34.982715444659704</v>
      </c>
      <c r="L707">
        <f>(Table2[[#This Row],[6M Return vs Nifty]]-AVERAGE(Table2[6M Return vs Nifty]))/_xlfn.STDEV.P(Table2[6M Return vs Nifty])</f>
        <v>-1.3534679961773368</v>
      </c>
      <c r="M707">
        <v>-16.5253956762412</v>
      </c>
      <c r="N707">
        <f>(Table2[[#This Row],[1W Return vs Nifty]]-AVERAGE(Table2[1W Return vs Nifty]))/_xlfn.STDEV.P(Table2[1W Return vs Nifty])</f>
        <v>-3.2149913068218465</v>
      </c>
      <c r="O707">
        <v>183.77</v>
      </c>
      <c r="P707">
        <v>194.718853127324</v>
      </c>
      <c r="Q707">
        <v>187.45197175620501</v>
      </c>
      <c r="R707">
        <v>7.9694331581227802</v>
      </c>
      <c r="S707" s="1">
        <f>(Table2[[#This Row],[Close Price]]-Table2[[#This Row],[20D EMA]])/Table2[[#This Row],[20D EMA]]</f>
        <v>-0.20063122381237417</v>
      </c>
      <c r="T707" s="1">
        <f>(Table2[[#This Row],[Close Price]]-Table2[[#This Row],[50D EMA]])/Table2[[#This Row],[50D EMA]]</f>
        <v>-0.24557895837675203</v>
      </c>
      <c r="U707" s="1">
        <f>(Table2[[#This Row],[Close Price]]-Table2[[#This Row],[200D EMA]])/Table2[[#This Row],[200D EMA]]</f>
        <v>-0.21633259643139849</v>
      </c>
      <c r="V707">
        <v>1.69810526712323</v>
      </c>
      <c r="W707">
        <v>145.5</v>
      </c>
      <c r="X707">
        <v>155.44</v>
      </c>
      <c r="Y707">
        <v>145.5</v>
      </c>
      <c r="Z707">
        <v>155.44</v>
      </c>
      <c r="AA707">
        <v>145.41999999999999</v>
      </c>
      <c r="AB707">
        <v>198.59</v>
      </c>
      <c r="AC707" s="1">
        <f>(Table2[[#This Row],[Close Price]]/Table2[[#This Row],[Day Low]])-1</f>
        <v>9.6219931271477321E-3</v>
      </c>
      <c r="AD707" s="1">
        <f>(Table2[[#This Row],[Day High]]/Table2[[#This Row],[Close Price]])-1</f>
        <v>5.8134785568413783E-2</v>
      </c>
      <c r="AE707" s="1">
        <f>(Table2[[#This Row],[Close Price]]/Table2[[#This Row],[Current Week Low]])-1</f>
        <v>9.6219931271477321E-3</v>
      </c>
      <c r="AF707" s="1">
        <f>(Table2[[#This Row],[Current Week High]]/Table2[[#This Row],[Close Price]])-1</f>
        <v>5.8134785568413783E-2</v>
      </c>
      <c r="AG707" s="1">
        <f>(Table2[[#This Row],[Close Price]]/Table2[[#This Row],[Current Month Low]])-1</f>
        <v>1.0177417136570055E-2</v>
      </c>
      <c r="AH707" s="1">
        <f>(Table2[[#This Row],[Current Month High]]/Table2[[#This Row],[Close Price]])-1</f>
        <v>0.35187202178352628</v>
      </c>
      <c r="AI707">
        <v>56.841388699795701</v>
      </c>
      <c r="AJ707">
        <v>17.191862784204201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-0.33</v>
      </c>
      <c r="AM707" t="s">
        <v>3191</v>
      </c>
      <c r="AN707">
        <v>-23.18</v>
      </c>
      <c r="AO707" t="s">
        <v>3191</v>
      </c>
      <c r="AP707">
        <v>-5.8065421050335998E-2</v>
      </c>
      <c r="AQ707">
        <f>(Table2[[#This Row],[Sharpe Ratio]]-AVERAGE(Table2[Sharpe Ratio]))/_xlfn.STDEV.P(Table2[Sharpe Ratio])</f>
        <v>-1.4329564430835433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578</v>
      </c>
      <c r="AT707">
        <f>_xlfn.RANK.AVG(Table2[[#This Row],[6M Return vs Nifty Z-Score]],Table2[6M Return vs Nifty Z-Score])</f>
        <v>703</v>
      </c>
      <c r="AU707">
        <f>_xlfn.RANK.AVG(Table2[[#This Row],[Sharpe Ratio Z-Score]],Table2[Sharpe Ratio Z-Score])</f>
        <v>680</v>
      </c>
      <c r="AV707">
        <f>(Table2[[#This Row],[Rank 1Y]]+Table2[[#This Row],[Rank 6M]]+Table2[[#This Row],[Rank Sharpe]])/3</f>
        <v>653.66666666666663</v>
      </c>
    </row>
    <row r="708" spans="1:48" x14ac:dyDescent="0.3">
      <c r="A708" t="s">
        <v>612</v>
      </c>
      <c r="B708" t="s">
        <v>613</v>
      </c>
      <c r="C708" t="s">
        <v>3146</v>
      </c>
      <c r="D708" t="s">
        <v>43</v>
      </c>
      <c r="E708">
        <v>31878.484532654998</v>
      </c>
      <c r="F708">
        <v>542.54999999999995</v>
      </c>
      <c r="G708">
        <v>-34.2988244682724</v>
      </c>
      <c r="H708">
        <f>(Table2[[#This Row],[1Y Return vs Nifty]]-AVERAGE(Table2[1Y Return vs Nifty]))/_xlfn.STDEV.P(Table2[1Y Return vs Nifty])</f>
        <v>-1.0309044920485497</v>
      </c>
      <c r="I708">
        <v>-5.6911793031028299</v>
      </c>
      <c r="J708">
        <f>(Table2[[#This Row],[1M Return vs Nifty]]-AVERAGE(Table2[1M Return vs Nifty]))/_xlfn.STDEV.P(Table2[1M Return vs Nifty])</f>
        <v>-0.81440870236899243</v>
      </c>
      <c r="K708">
        <v>-17.4550679114075</v>
      </c>
      <c r="L708">
        <f>(Table2[[#This Row],[6M Return vs Nifty]]-AVERAGE(Table2[6M Return vs Nifty]))/_xlfn.STDEV.P(Table2[6M Return vs Nifty])</f>
        <v>-0.77478328576813604</v>
      </c>
      <c r="M708">
        <v>1.28051693140497</v>
      </c>
      <c r="N708">
        <f>(Table2[[#This Row],[1W Return vs Nifty]]-AVERAGE(Table2[1W Return vs Nifty]))/_xlfn.STDEV.P(Table2[1W Return vs Nifty])</f>
        <v>0.19547707709070636</v>
      </c>
      <c r="O708">
        <v>572.25</v>
      </c>
      <c r="P708">
        <v>585.279027781737</v>
      </c>
      <c r="Q708">
        <v>576.65838475091402</v>
      </c>
      <c r="R708">
        <v>25.862915398956702</v>
      </c>
      <c r="S708" s="1">
        <f>(Table2[[#This Row],[Close Price]]-Table2[[#This Row],[20D EMA]])/Table2[[#This Row],[20D EMA]]</f>
        <v>-5.1900393184796931E-2</v>
      </c>
      <c r="T708" s="1">
        <f>(Table2[[#This Row],[Close Price]]-Table2[[#This Row],[50D EMA]])/Table2[[#This Row],[50D EMA]]</f>
        <v>-7.3006251298093003E-2</v>
      </c>
      <c r="U708" s="1">
        <f>(Table2[[#This Row],[Close Price]]-Table2[[#This Row],[200D EMA]])/Table2[[#This Row],[200D EMA]]</f>
        <v>-5.9148337478257755E-2</v>
      </c>
      <c r="V708">
        <v>0.92621048837229802</v>
      </c>
      <c r="W708">
        <v>539.6</v>
      </c>
      <c r="X708">
        <v>562.5</v>
      </c>
      <c r="Y708">
        <v>539.6</v>
      </c>
      <c r="Z708">
        <v>562.5</v>
      </c>
      <c r="AA708">
        <v>539.6</v>
      </c>
      <c r="AB708">
        <v>606.5</v>
      </c>
      <c r="AC708" s="1">
        <f>(Table2[[#This Row],[Close Price]]/Table2[[#This Row],[Day Low]])-1</f>
        <v>5.4670126019271681E-3</v>
      </c>
      <c r="AD708" s="1">
        <f>(Table2[[#This Row],[Day High]]/Table2[[#This Row],[Close Price]])-1</f>
        <v>3.6770804534144386E-2</v>
      </c>
      <c r="AE708" s="1">
        <f>(Table2[[#This Row],[Close Price]]/Table2[[#This Row],[Current Week Low]])-1</f>
        <v>5.4670126019271681E-3</v>
      </c>
      <c r="AF708" s="1">
        <f>(Table2[[#This Row],[Current Week High]]/Table2[[#This Row],[Close Price]])-1</f>
        <v>3.6770804534144386E-2</v>
      </c>
      <c r="AG708" s="1">
        <f>(Table2[[#This Row],[Close Price]]/Table2[[#This Row],[Current Month Low]])-1</f>
        <v>5.4670126019271681E-3</v>
      </c>
      <c r="AH708" s="1">
        <f>(Table2[[#This Row],[Current Month High]]/Table2[[#This Row],[Close Price]])-1</f>
        <v>0.1178693207999264</v>
      </c>
      <c r="AI708">
        <v>19.2516818726384</v>
      </c>
      <c r="AJ708">
        <v>19.294195250659602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3191</v>
      </c>
      <c r="AN708">
        <v>-8.0399999999999991</v>
      </c>
      <c r="AO708" t="s">
        <v>3191</v>
      </c>
      <c r="AP708">
        <v>-9.6336239979113003E-2</v>
      </c>
      <c r="AQ708">
        <f>(Table2[[#This Row],[Sharpe Ratio]]-AVERAGE(Table2[Sharpe Ratio]))/_xlfn.STDEV.P(Table2[Sharpe Ratio])</f>
        <v>-1.8792176714053939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665</v>
      </c>
      <c r="AT708">
        <f>_xlfn.RANK.AVG(Table2[[#This Row],[6M Return vs Nifty Z-Score]],Table2[6M Return vs Nifty Z-Score])</f>
        <v>587</v>
      </c>
      <c r="AU708">
        <f>_xlfn.RANK.AVG(Table2[[#This Row],[Sharpe Ratio Z-Score]],Table2[Sharpe Ratio Z-Score])</f>
        <v>714</v>
      </c>
      <c r="AV708">
        <f>(Table2[[#This Row],[Rank 1Y]]+Table2[[#This Row],[Rank 6M]]+Table2[[#This Row],[Rank Sharpe]])/3</f>
        <v>655.33333333333337</v>
      </c>
    </row>
    <row r="709" spans="1:48" x14ac:dyDescent="0.3">
      <c r="A709" t="s">
        <v>2280</v>
      </c>
      <c r="B709" t="s">
        <v>2281</v>
      </c>
      <c r="C709" t="s">
        <v>3158</v>
      </c>
      <c r="D709" t="s">
        <v>589</v>
      </c>
      <c r="E709">
        <v>2441.5889531900002</v>
      </c>
      <c r="F709">
        <v>165.7</v>
      </c>
      <c r="G709">
        <v>-58.249157097231603</v>
      </c>
      <c r="H709">
        <f>(Table2[[#This Row],[1Y Return vs Nifty]]-AVERAGE(Table2[1Y Return vs Nifty]))/_xlfn.STDEV.P(Table2[1Y Return vs Nifty])</f>
        <v>-1.4264651898926723</v>
      </c>
      <c r="I709">
        <v>-4.5238484680303301</v>
      </c>
      <c r="J709">
        <f>(Table2[[#This Row],[1M Return vs Nifty]]-AVERAGE(Table2[1M Return vs Nifty]))/_xlfn.STDEV.P(Table2[1M Return vs Nifty])</f>
        <v>-0.68136646920787913</v>
      </c>
      <c r="K709">
        <v>-33.138957357346598</v>
      </c>
      <c r="L709">
        <f>(Table2[[#This Row],[6M Return vs Nifty]]-AVERAGE(Table2[6M Return vs Nifty]))/_xlfn.STDEV.P(Table2[6M Return vs Nifty])</f>
        <v>-1.2925953312748018</v>
      </c>
      <c r="M709">
        <v>-2.2924334355168399</v>
      </c>
      <c r="N709">
        <f>(Table2[[#This Row],[1W Return vs Nifty]]-AVERAGE(Table2[1W Return vs Nifty]))/_xlfn.STDEV.P(Table2[1W Return vs Nifty])</f>
        <v>-0.48887056249295363</v>
      </c>
      <c r="O709">
        <v>172.71</v>
      </c>
      <c r="P709">
        <v>173.795179102161</v>
      </c>
      <c r="Q709">
        <v>200.25751531681399</v>
      </c>
      <c r="R709">
        <v>30.032938105229402</v>
      </c>
      <c r="S709" s="1">
        <f>(Table2[[#This Row],[Close Price]]-Table2[[#This Row],[20D EMA]])/Table2[[#This Row],[20D EMA]]</f>
        <v>-4.0588269353251223E-2</v>
      </c>
      <c r="T709" s="1">
        <f>(Table2[[#This Row],[Close Price]]-Table2[[#This Row],[50D EMA]])/Table2[[#This Row],[50D EMA]]</f>
        <v>-4.6578847261364312E-2</v>
      </c>
      <c r="U709" s="1">
        <f>(Table2[[#This Row],[Close Price]]-Table2[[#This Row],[200D EMA]])/Table2[[#This Row],[200D EMA]]</f>
        <v>-0.17256538543456348</v>
      </c>
      <c r="V709">
        <v>0.40652067864264002</v>
      </c>
      <c r="W709">
        <v>165</v>
      </c>
      <c r="X709">
        <v>172.57</v>
      </c>
      <c r="Y709">
        <v>165</v>
      </c>
      <c r="Z709">
        <v>172.57</v>
      </c>
      <c r="AA709">
        <v>164.16</v>
      </c>
      <c r="AB709">
        <v>179.9</v>
      </c>
      <c r="AC709" s="1">
        <f>(Table2[[#This Row],[Close Price]]/Table2[[#This Row],[Day Low]])-1</f>
        <v>4.2424242424241587E-3</v>
      </c>
      <c r="AD709" s="1">
        <f>(Table2[[#This Row],[Day High]]/Table2[[#This Row],[Close Price]])-1</f>
        <v>4.1460470730235288E-2</v>
      </c>
      <c r="AE709" s="1">
        <f>(Table2[[#This Row],[Close Price]]/Table2[[#This Row],[Current Week Low]])-1</f>
        <v>4.2424242424241587E-3</v>
      </c>
      <c r="AF709" s="1">
        <f>(Table2[[#This Row],[Current Week High]]/Table2[[#This Row],[Close Price]])-1</f>
        <v>4.1460470730235288E-2</v>
      </c>
      <c r="AG709" s="1">
        <f>(Table2[[#This Row],[Close Price]]/Table2[[#This Row],[Current Month Low]])-1</f>
        <v>9.3810916179337678E-3</v>
      </c>
      <c r="AH709" s="1">
        <f>(Table2[[#This Row],[Current Month High]]/Table2[[#This Row],[Close Price]])-1</f>
        <v>8.5697042848521532E-2</v>
      </c>
      <c r="AI709">
        <v>88.292094146047006</v>
      </c>
      <c r="AJ709">
        <v>15.133407448582499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-0.03</v>
      </c>
      <c r="AM709" t="s">
        <v>3191</v>
      </c>
      <c r="AN709">
        <v>-3.75</v>
      </c>
      <c r="AO709" t="s">
        <v>3191</v>
      </c>
      <c r="AQ709">
        <f>(Table2[[#This Row],[Sharpe Ratio]]-AVERAGE(Table2[Sharpe Ratio]))/_xlfn.STDEV.P(Table2[Sharpe Ratio])</f>
        <v>-0.75587800979545683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724</v>
      </c>
      <c r="AT709">
        <f>_xlfn.RANK.AVG(Table2[[#This Row],[6M Return vs Nifty Z-Score]],Table2[6M Return vs Nifty Z-Score])</f>
        <v>700</v>
      </c>
      <c r="AU709">
        <f>_xlfn.RANK.AVG(Table2[[#This Row],[Sharpe Ratio Z-Score]],Table2[Sharpe Ratio Z-Score])</f>
        <v>544.5</v>
      </c>
      <c r="AV709">
        <f>(Table2[[#This Row],[Rank 1Y]]+Table2[[#This Row],[Rank 6M]]+Table2[[#This Row],[Rank Sharpe]])/3</f>
        <v>656.16666666666663</v>
      </c>
    </row>
    <row r="710" spans="1:48" x14ac:dyDescent="0.3">
      <c r="A710" t="s">
        <v>52</v>
      </c>
      <c r="B710" t="s">
        <v>53</v>
      </c>
      <c r="C710" t="s">
        <v>3146</v>
      </c>
      <c r="D710" t="s">
        <v>54</v>
      </c>
      <c r="E710">
        <v>419510.42779380002</v>
      </c>
      <c r="F710">
        <v>6780.9</v>
      </c>
      <c r="G710">
        <v>-39.858341206468097</v>
      </c>
      <c r="H710">
        <f>(Table2[[#This Row],[1Y Return vs Nifty]]-AVERAGE(Table2[1Y Return vs Nifty]))/_xlfn.STDEV.P(Table2[1Y Return vs Nifty])</f>
        <v>-1.1227247750778437</v>
      </c>
      <c r="I710">
        <v>-5.5861155365259201</v>
      </c>
      <c r="J710">
        <f>(Table2[[#This Row],[1M Return vs Nifty]]-AVERAGE(Table2[1M Return vs Nifty]))/_xlfn.STDEV.P(Table2[1M Return vs Nifty])</f>
        <v>-0.80243444647705253</v>
      </c>
      <c r="K710">
        <v>-18.905311646209601</v>
      </c>
      <c r="L710">
        <f>(Table2[[#This Row],[6M Return vs Nifty]]-AVERAGE(Table2[6M Return vs Nifty]))/_xlfn.STDEV.P(Table2[6M Return vs Nifty])</f>
        <v>-0.82266386267411129</v>
      </c>
      <c r="M710">
        <v>-4.10463363192894</v>
      </c>
      <c r="N710">
        <f>(Table2[[#This Row],[1W Return vs Nifty]]-AVERAGE(Table2[1W Return vs Nifty]))/_xlfn.STDEV.P(Table2[1W Return vs Nifty])</f>
        <v>-0.83597164129582224</v>
      </c>
      <c r="O710">
        <v>7186.98</v>
      </c>
      <c r="P710">
        <v>7188.8531507365597</v>
      </c>
      <c r="Q710">
        <v>7065.1718690238304</v>
      </c>
      <c r="R710">
        <v>17.371491460814099</v>
      </c>
      <c r="S710" s="1">
        <f>(Table2[[#This Row],[Close Price]]-Table2[[#This Row],[20D EMA]])/Table2[[#This Row],[20D EMA]]</f>
        <v>-5.6502174766035237E-2</v>
      </c>
      <c r="T710" s="1">
        <f>(Table2[[#This Row],[Close Price]]-Table2[[#This Row],[50D EMA]])/Table2[[#This Row],[50D EMA]]</f>
        <v>-5.6748015598950124E-2</v>
      </c>
      <c r="U710" s="1">
        <f>(Table2[[#This Row],[Close Price]]-Table2[[#This Row],[200D EMA]])/Table2[[#This Row],[200D EMA]]</f>
        <v>-4.0235662244846079E-2</v>
      </c>
      <c r="V710">
        <v>0.79921559572368905</v>
      </c>
      <c r="W710">
        <v>6717.25</v>
      </c>
      <c r="X710">
        <v>6950.75</v>
      </c>
      <c r="Y710">
        <v>6717.25</v>
      </c>
      <c r="Z710">
        <v>6950.75</v>
      </c>
      <c r="AA710">
        <v>6717.25</v>
      </c>
      <c r="AB710">
        <v>7814.65</v>
      </c>
      <c r="AC710" s="1">
        <f>(Table2[[#This Row],[Close Price]]/Table2[[#This Row],[Day Low]])-1</f>
        <v>9.4756038557444189E-3</v>
      </c>
      <c r="AD710" s="1">
        <f>(Table2[[#This Row],[Day High]]/Table2[[#This Row],[Close Price]])-1</f>
        <v>2.5048297423645893E-2</v>
      </c>
      <c r="AE710" s="1">
        <f>(Table2[[#This Row],[Close Price]]/Table2[[#This Row],[Current Week Low]])-1</f>
        <v>9.4756038557444189E-3</v>
      </c>
      <c r="AF710" s="1">
        <f>(Table2[[#This Row],[Current Week High]]/Table2[[#This Row],[Close Price]])-1</f>
        <v>2.5048297423645893E-2</v>
      </c>
      <c r="AG710" s="1">
        <f>(Table2[[#This Row],[Close Price]]/Table2[[#This Row],[Current Month Low]])-1</f>
        <v>9.4756038557444189E-3</v>
      </c>
      <c r="AH710" s="1">
        <f>(Table2[[#This Row],[Current Month High]]/Table2[[#This Row],[Close Price]])-1</f>
        <v>0.15245026471412348</v>
      </c>
      <c r="AI710">
        <v>16.281024642746502</v>
      </c>
      <c r="AJ710">
        <v>9.5849898186754601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-0.02</v>
      </c>
      <c r="AM710" t="s">
        <v>3191</v>
      </c>
      <c r="AN710">
        <v>-8.7799999999999994</v>
      </c>
      <c r="AO710" t="s">
        <v>3191</v>
      </c>
      <c r="AP710">
        <v>-6.6754409405829995E-2</v>
      </c>
      <c r="AQ710">
        <f>(Table2[[#This Row],[Sharpe Ratio]]-AVERAGE(Table2[Sharpe Ratio]))/_xlfn.STDEV.P(Table2[Sharpe Ratio])</f>
        <v>-1.5342753781085097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687</v>
      </c>
      <c r="AT710">
        <f>_xlfn.RANK.AVG(Table2[[#This Row],[6M Return vs Nifty Z-Score]],Table2[6M Return vs Nifty Z-Score])</f>
        <v>603</v>
      </c>
      <c r="AU710">
        <f>_xlfn.RANK.AVG(Table2[[#This Row],[Sharpe Ratio Z-Score]],Table2[Sharpe Ratio Z-Score])</f>
        <v>687</v>
      </c>
      <c r="AV710">
        <f>(Table2[[#This Row],[Rank 1Y]]+Table2[[#This Row],[Rank 6M]]+Table2[[#This Row],[Rank Sharpe]])/3</f>
        <v>659</v>
      </c>
    </row>
    <row r="711" spans="1:48" x14ac:dyDescent="0.3">
      <c r="A711" t="s">
        <v>2317</v>
      </c>
      <c r="B711" t="s">
        <v>2318</v>
      </c>
      <c r="C711" t="s">
        <v>3146</v>
      </c>
      <c r="D711" t="s">
        <v>24</v>
      </c>
      <c r="E711">
        <v>2340.1018573199999</v>
      </c>
      <c r="F711">
        <v>45.45</v>
      </c>
      <c r="G711">
        <v>-60.983350118723997</v>
      </c>
      <c r="H711">
        <f>(Table2[[#This Row],[1Y Return vs Nifty]]-AVERAGE(Table2[1Y Return vs Nifty]))/_xlfn.STDEV.P(Table2[1Y Return vs Nifty])</f>
        <v>-1.4716227798258632</v>
      </c>
      <c r="I711">
        <v>-2.85976237696004</v>
      </c>
      <c r="J711">
        <f>(Table2[[#This Row],[1M Return vs Nifty]]-AVERAGE(Table2[1M Return vs Nifty]))/_xlfn.STDEV.P(Table2[1M Return vs Nifty])</f>
        <v>-0.49170838507563819</v>
      </c>
      <c r="K711">
        <v>-37.2018449666583</v>
      </c>
      <c r="L711">
        <f>(Table2[[#This Row],[6M Return vs Nifty]]-AVERAGE(Table2[6M Return vs Nifty]))/_xlfn.STDEV.P(Table2[6M Return vs Nifty])</f>
        <v>-1.4267337508864053</v>
      </c>
      <c r="M711">
        <v>4.5465623561304698</v>
      </c>
      <c r="N711">
        <f>(Table2[[#This Row],[1W Return vs Nifty]]-AVERAGE(Table2[1W Return vs Nifty]))/_xlfn.STDEV.P(Table2[1W Return vs Nifty])</f>
        <v>0.82104145600748213</v>
      </c>
      <c r="O711">
        <v>46.55</v>
      </c>
      <c r="P711">
        <v>48.255858322307702</v>
      </c>
      <c r="Q711">
        <v>56.557558332874997</v>
      </c>
      <c r="R711">
        <v>42.553341450859897</v>
      </c>
      <c r="S711" s="1">
        <f>(Table2[[#This Row],[Close Price]]-Table2[[#This Row],[20D EMA]])/Table2[[#This Row],[20D EMA]]</f>
        <v>-2.3630504833512232E-2</v>
      </c>
      <c r="T711" s="1">
        <f>(Table2[[#This Row],[Close Price]]-Table2[[#This Row],[50D EMA]])/Table2[[#This Row],[50D EMA]]</f>
        <v>-5.8145444301642604E-2</v>
      </c>
      <c r="U711" s="1">
        <f>(Table2[[#This Row],[Close Price]]-Table2[[#This Row],[200D EMA]])/Table2[[#This Row],[200D EMA]]</f>
        <v>-0.19639388015126788</v>
      </c>
      <c r="V711">
        <v>0.98095773351958004</v>
      </c>
      <c r="W711">
        <v>45.03</v>
      </c>
      <c r="X711">
        <v>47.56</v>
      </c>
      <c r="Y711">
        <v>45.03</v>
      </c>
      <c r="Z711">
        <v>47.56</v>
      </c>
      <c r="AA711">
        <v>44</v>
      </c>
      <c r="AB711">
        <v>48.09</v>
      </c>
      <c r="AC711" s="1">
        <f>(Table2[[#This Row],[Close Price]]/Table2[[#This Row],[Day Low]])-1</f>
        <v>9.327115256495766E-3</v>
      </c>
      <c r="AD711" s="1">
        <f>(Table2[[#This Row],[Day High]]/Table2[[#This Row],[Close Price]])-1</f>
        <v>4.6424642464246491E-2</v>
      </c>
      <c r="AE711" s="1">
        <f>(Table2[[#This Row],[Close Price]]/Table2[[#This Row],[Current Week Low]])-1</f>
        <v>9.327115256495766E-3</v>
      </c>
      <c r="AF711" s="1">
        <f>(Table2[[#This Row],[Current Week High]]/Table2[[#This Row],[Close Price]])-1</f>
        <v>4.6424642464246491E-2</v>
      </c>
      <c r="AG711" s="1">
        <f>(Table2[[#This Row],[Close Price]]/Table2[[#This Row],[Current Month Low]])-1</f>
        <v>3.2954545454545459E-2</v>
      </c>
      <c r="AH711" s="1">
        <f>(Table2[[#This Row],[Current Month High]]/Table2[[#This Row],[Close Price]])-1</f>
        <v>5.8085808580857989E-2</v>
      </c>
      <c r="AI711">
        <v>81.298129812981301</v>
      </c>
      <c r="AJ711">
        <v>3.2954545454545401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-0.12</v>
      </c>
      <c r="AM711" t="s">
        <v>3191</v>
      </c>
      <c r="AN711">
        <v>1.1599999999999999</v>
      </c>
      <c r="AO711" t="s">
        <v>3192</v>
      </c>
      <c r="AQ711">
        <f>(Table2[[#This Row],[Sharpe Ratio]]-AVERAGE(Table2[Sharpe Ratio]))/_xlfn.STDEV.P(Table2[Sharpe Ratio])</f>
        <v>-0.75587800979545683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726</v>
      </c>
      <c r="AT711">
        <f>_xlfn.RANK.AVG(Table2[[#This Row],[6M Return vs Nifty Z-Score]],Table2[6M Return vs Nifty Z-Score])</f>
        <v>711</v>
      </c>
      <c r="AU711">
        <f>_xlfn.RANK.AVG(Table2[[#This Row],[Sharpe Ratio Z-Score]],Table2[Sharpe Ratio Z-Score])</f>
        <v>544.5</v>
      </c>
      <c r="AV711">
        <f>(Table2[[#This Row],[Rank 1Y]]+Table2[[#This Row],[Rank 6M]]+Table2[[#This Row],[Rank Sharpe]])/3</f>
        <v>660.5</v>
      </c>
    </row>
    <row r="712" spans="1:48" x14ac:dyDescent="0.3">
      <c r="A712" t="s">
        <v>1241</v>
      </c>
      <c r="B712" t="s">
        <v>1242</v>
      </c>
      <c r="C712" t="s">
        <v>3156</v>
      </c>
      <c r="D712" t="s">
        <v>1243</v>
      </c>
      <c r="E712">
        <v>9471.3428080350004</v>
      </c>
      <c r="F712">
        <v>871.35</v>
      </c>
      <c r="G712">
        <v>-45.8247350587895</v>
      </c>
      <c r="H712">
        <f>(Table2[[#This Row],[1Y Return vs Nifty]]-AVERAGE(Table2[1Y Return vs Nifty]))/_xlfn.STDEV.P(Table2[1Y Return vs Nifty])</f>
        <v>-1.2212649896293315</v>
      </c>
      <c r="I712">
        <v>-1.0451470895825401</v>
      </c>
      <c r="J712">
        <f>(Table2[[#This Row],[1M Return vs Nifty]]-AVERAGE(Table2[1M Return vs Nifty]))/_xlfn.STDEV.P(Table2[1M Return vs Nifty])</f>
        <v>-0.2848942901271363</v>
      </c>
      <c r="K712">
        <v>-16.403299250153498</v>
      </c>
      <c r="L712">
        <f>(Table2[[#This Row],[6M Return vs Nifty]]-AVERAGE(Table2[6M Return vs Nifty]))/_xlfn.STDEV.P(Table2[6M Return vs Nifty])</f>
        <v>-0.74005857773184236</v>
      </c>
      <c r="M712">
        <v>-1.7715895213527699</v>
      </c>
      <c r="N712">
        <f>(Table2[[#This Row],[1W Return vs Nifty]]-AVERAGE(Table2[1W Return vs Nifty]))/_xlfn.STDEV.P(Table2[1W Return vs Nifty])</f>
        <v>-0.38911034568457498</v>
      </c>
      <c r="O712">
        <v>903.95</v>
      </c>
      <c r="P712">
        <v>921.42412904954699</v>
      </c>
      <c r="Q712">
        <v>982.425402545873</v>
      </c>
      <c r="R712">
        <v>27.635222013760998</v>
      </c>
      <c r="S712" s="1">
        <f>(Table2[[#This Row],[Close Price]]-Table2[[#This Row],[20D EMA]])/Table2[[#This Row],[20D EMA]]</f>
        <v>-3.6063941589689716E-2</v>
      </c>
      <c r="T712" s="1">
        <f>(Table2[[#This Row],[Close Price]]-Table2[[#This Row],[50D EMA]])/Table2[[#This Row],[50D EMA]]</f>
        <v>-5.4344278026665797E-2</v>
      </c>
      <c r="U712" s="1">
        <f>(Table2[[#This Row],[Close Price]]-Table2[[#This Row],[200D EMA]])/Table2[[#This Row],[200D EMA]]</f>
        <v>-0.11306242922671828</v>
      </c>
      <c r="V712">
        <v>0.52307001487308002</v>
      </c>
      <c r="W712">
        <v>870</v>
      </c>
      <c r="X712">
        <v>895</v>
      </c>
      <c r="Y712">
        <v>870</v>
      </c>
      <c r="Z712">
        <v>895</v>
      </c>
      <c r="AA712">
        <v>868</v>
      </c>
      <c r="AB712">
        <v>930</v>
      </c>
      <c r="AC712" s="1">
        <f>(Table2[[#This Row],[Close Price]]/Table2[[#This Row],[Day Low]])-1</f>
        <v>1.551724137931032E-3</v>
      </c>
      <c r="AD712" s="1">
        <f>(Table2[[#This Row],[Day High]]/Table2[[#This Row],[Close Price]])-1</f>
        <v>2.7141791473001664E-2</v>
      </c>
      <c r="AE712" s="1">
        <f>(Table2[[#This Row],[Close Price]]/Table2[[#This Row],[Current Week Low]])-1</f>
        <v>1.551724137931032E-3</v>
      </c>
      <c r="AF712" s="1">
        <f>(Table2[[#This Row],[Current Week High]]/Table2[[#This Row],[Close Price]])-1</f>
        <v>2.7141791473001664E-2</v>
      </c>
      <c r="AG712" s="1">
        <f>(Table2[[#This Row],[Close Price]]/Table2[[#This Row],[Current Month Low]])-1</f>
        <v>3.8594470046082741E-3</v>
      </c>
      <c r="AH712" s="1">
        <f>(Table2[[#This Row],[Current Month High]]/Table2[[#This Row],[Close Price]])-1</f>
        <v>6.7309347564124655E-2</v>
      </c>
      <c r="AI712">
        <v>48.849486429104203</v>
      </c>
      <c r="AJ712">
        <v>2.0316159250585599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-0.11</v>
      </c>
      <c r="AM712" t="s">
        <v>3191</v>
      </c>
      <c r="AN712">
        <v>-4.22</v>
      </c>
      <c r="AO712" t="s">
        <v>3191</v>
      </c>
      <c r="AP712">
        <v>-8.3953689841056001E-2</v>
      </c>
      <c r="AQ712">
        <f>(Table2[[#This Row],[Sharpe Ratio]]-AVERAGE(Table2[Sharpe Ratio]))/_xlfn.STDEV.P(Table2[Sharpe Ratio])</f>
        <v>-1.7348295399507216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705</v>
      </c>
      <c r="AT712">
        <f>_xlfn.RANK.AVG(Table2[[#This Row],[6M Return vs Nifty Z-Score]],Table2[6M Return vs Nifty Z-Score])</f>
        <v>575</v>
      </c>
      <c r="AU712">
        <f>_xlfn.RANK.AVG(Table2[[#This Row],[Sharpe Ratio Z-Score]],Table2[Sharpe Ratio Z-Score])</f>
        <v>705</v>
      </c>
      <c r="AV712">
        <f>(Table2[[#This Row],[Rank 1Y]]+Table2[[#This Row],[Rank 6M]]+Table2[[#This Row],[Rank Sharpe]])/3</f>
        <v>661.66666666666663</v>
      </c>
    </row>
    <row r="713" spans="1:48" x14ac:dyDescent="0.3">
      <c r="A713" t="s">
        <v>1259</v>
      </c>
      <c r="B713" t="s">
        <v>1260</v>
      </c>
      <c r="C713" t="s">
        <v>3154</v>
      </c>
      <c r="D713" t="s">
        <v>77</v>
      </c>
      <c r="E713">
        <v>9294.5453828999998</v>
      </c>
      <c r="F713">
        <v>1207</v>
      </c>
      <c r="G713">
        <v>-27.135523862782701</v>
      </c>
      <c r="H713">
        <f>(Table2[[#This Row],[1Y Return vs Nifty]]-AVERAGE(Table2[1Y Return vs Nifty]))/_xlfn.STDEV.P(Table2[1Y Return vs Nifty])</f>
        <v>-0.91259631527823548</v>
      </c>
      <c r="I713">
        <v>-2.7785463004656599</v>
      </c>
      <c r="J713">
        <f>(Table2[[#This Row],[1M Return vs Nifty]]-AVERAGE(Table2[1M Return vs Nifty]))/_xlfn.STDEV.P(Table2[1M Return vs Nifty])</f>
        <v>-0.48245208184029614</v>
      </c>
      <c r="K713">
        <v>-28.6867613603054</v>
      </c>
      <c r="L713">
        <f>(Table2[[#This Row],[6M Return vs Nifty]]-AVERAGE(Table2[6M Return vs Nifty]))/_xlfn.STDEV.P(Table2[6M Return vs Nifty])</f>
        <v>-1.145603685856043</v>
      </c>
      <c r="M713">
        <v>0.84887372061661104</v>
      </c>
      <c r="N713">
        <f>(Table2[[#This Row],[1W Return vs Nifty]]-AVERAGE(Table2[1W Return vs Nifty]))/_xlfn.STDEV.P(Table2[1W Return vs Nifty])</f>
        <v>0.11280198169053841</v>
      </c>
      <c r="O713">
        <v>1247.4000000000001</v>
      </c>
      <c r="P713">
        <v>1302.27607312431</v>
      </c>
      <c r="Q713">
        <v>1383.5722619901101</v>
      </c>
      <c r="R713">
        <v>39.452048248937999</v>
      </c>
      <c r="S713" s="1">
        <f>(Table2[[#This Row],[Close Price]]-Table2[[#This Row],[20D EMA]])/Table2[[#This Row],[20D EMA]]</f>
        <v>-3.2387365720699127E-2</v>
      </c>
      <c r="T713" s="1">
        <f>(Table2[[#This Row],[Close Price]]-Table2[[#This Row],[50D EMA]])/Table2[[#This Row],[50D EMA]]</f>
        <v>-7.3161194535143165E-2</v>
      </c>
      <c r="U713" s="1">
        <f>(Table2[[#This Row],[Close Price]]-Table2[[#This Row],[200D EMA]])/Table2[[#This Row],[200D EMA]]</f>
        <v>-0.12762055646889819</v>
      </c>
      <c r="V713">
        <v>1.1728915627463199</v>
      </c>
      <c r="W713">
        <v>1201.95</v>
      </c>
      <c r="X713">
        <v>1230.95</v>
      </c>
      <c r="Y713">
        <v>1201.95</v>
      </c>
      <c r="Z713">
        <v>1230.95</v>
      </c>
      <c r="AA713">
        <v>1178</v>
      </c>
      <c r="AB713">
        <v>1298</v>
      </c>
      <c r="AC713" s="1">
        <f>(Table2[[#This Row],[Close Price]]/Table2[[#This Row],[Day Low]])-1</f>
        <v>4.2015058862681087E-3</v>
      </c>
      <c r="AD713" s="1">
        <f>(Table2[[#This Row],[Day High]]/Table2[[#This Row],[Close Price]])-1</f>
        <v>1.9842584921292428E-2</v>
      </c>
      <c r="AE713" s="1">
        <f>(Table2[[#This Row],[Close Price]]/Table2[[#This Row],[Current Week Low]])-1</f>
        <v>4.2015058862681087E-3</v>
      </c>
      <c r="AF713" s="1">
        <f>(Table2[[#This Row],[Current Week High]]/Table2[[#This Row],[Close Price]])-1</f>
        <v>1.9842584921292428E-2</v>
      </c>
      <c r="AG713" s="1">
        <f>(Table2[[#This Row],[Close Price]]/Table2[[#This Row],[Current Month Low]])-1</f>
        <v>2.4617996604414216E-2</v>
      </c>
      <c r="AH713" s="1">
        <f>(Table2[[#This Row],[Current Month High]]/Table2[[#This Row],[Close Price]])-1</f>
        <v>7.5393537696768931E-2</v>
      </c>
      <c r="AI713">
        <v>49.295774647887299</v>
      </c>
      <c r="AJ713">
        <v>6.0772509557498902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-0.19</v>
      </c>
      <c r="AM713" t="s">
        <v>3191</v>
      </c>
      <c r="AN713">
        <v>-4.62</v>
      </c>
      <c r="AO713" t="s">
        <v>3191</v>
      </c>
      <c r="AP713">
        <v>-5.0282606363598999E-2</v>
      </c>
      <c r="AQ713">
        <f>(Table2[[#This Row],[Sharpe Ratio]]-AVERAGE(Table2[Sharpe Ratio]))/_xlfn.STDEV.P(Table2[Sharpe Ratio])</f>
        <v>-1.3422040489848373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635</v>
      </c>
      <c r="AT713">
        <f>_xlfn.RANK.AVG(Table2[[#This Row],[6M Return vs Nifty Z-Score]],Table2[6M Return vs Nifty Z-Score])</f>
        <v>685</v>
      </c>
      <c r="AU713">
        <f>_xlfn.RANK.AVG(Table2[[#This Row],[Sharpe Ratio Z-Score]],Table2[Sharpe Ratio Z-Score])</f>
        <v>668</v>
      </c>
      <c r="AV713">
        <f>(Table2[[#This Row],[Rank 1Y]]+Table2[[#This Row],[Rank 6M]]+Table2[[#This Row],[Rank Sharpe]])/3</f>
        <v>662.66666666666663</v>
      </c>
    </row>
    <row r="714" spans="1:48" x14ac:dyDescent="0.3">
      <c r="A714" t="s">
        <v>1678</v>
      </c>
      <c r="B714" t="s">
        <v>1679</v>
      </c>
      <c r="C714" t="s">
        <v>3146</v>
      </c>
      <c r="D714" t="s">
        <v>24</v>
      </c>
      <c r="E714">
        <v>5184.2953835400003</v>
      </c>
      <c r="F714">
        <v>306.60000000000002</v>
      </c>
      <c r="G714">
        <v>-35.0362868725176</v>
      </c>
      <c r="H714">
        <f>(Table2[[#This Row],[1Y Return vs Nifty]]-AVERAGE(Table2[1Y Return vs Nifty]))/_xlfn.STDEV.P(Table2[1Y Return vs Nifty])</f>
        <v>-1.0430843288707039</v>
      </c>
      <c r="I714">
        <v>-1.09904756336953</v>
      </c>
      <c r="J714">
        <f>(Table2[[#This Row],[1M Return vs Nifty]]-AVERAGE(Table2[1M Return vs Nifty]))/_xlfn.STDEV.P(Table2[1M Return vs Nifty])</f>
        <v>-0.29103739813525964</v>
      </c>
      <c r="K714">
        <v>-35.9744332497906</v>
      </c>
      <c r="L714">
        <f>(Table2[[#This Row],[6M Return vs Nifty]]-AVERAGE(Table2[6M Return vs Nifty]))/_xlfn.STDEV.P(Table2[6M Return vs Nifty])</f>
        <v>-1.3862100929008745</v>
      </c>
      <c r="M714">
        <v>1.98127746041786</v>
      </c>
      <c r="N714">
        <f>(Table2[[#This Row],[1W Return vs Nifty]]-AVERAGE(Table2[1W Return vs Nifty]))/_xlfn.STDEV.P(Table2[1W Return vs Nifty])</f>
        <v>0.32969775319724987</v>
      </c>
      <c r="O714">
        <v>312.68</v>
      </c>
      <c r="P714">
        <v>320.70529423664198</v>
      </c>
      <c r="Q714">
        <v>338.53147367673199</v>
      </c>
      <c r="R714">
        <v>39.710296753943403</v>
      </c>
      <c r="S714" s="1">
        <f>(Table2[[#This Row],[Close Price]]-Table2[[#This Row],[20D EMA]])/Table2[[#This Row],[20D EMA]]</f>
        <v>-1.9444799795317845E-2</v>
      </c>
      <c r="T714" s="1">
        <f>(Table2[[#This Row],[Close Price]]-Table2[[#This Row],[50D EMA]])/Table2[[#This Row],[50D EMA]]</f>
        <v>-4.3982105971203396E-2</v>
      </c>
      <c r="U714" s="1">
        <f>(Table2[[#This Row],[Close Price]]-Table2[[#This Row],[200D EMA]])/Table2[[#This Row],[200D EMA]]</f>
        <v>-9.4323500648048272E-2</v>
      </c>
      <c r="V714">
        <v>0.84951740341449</v>
      </c>
      <c r="W714">
        <v>303.3</v>
      </c>
      <c r="X714">
        <v>312.39999999999998</v>
      </c>
      <c r="Y714">
        <v>303.3</v>
      </c>
      <c r="Z714">
        <v>312.39999999999998</v>
      </c>
      <c r="AA714">
        <v>301.8</v>
      </c>
      <c r="AB714">
        <v>321.5</v>
      </c>
      <c r="AC714" s="1">
        <f>(Table2[[#This Row],[Close Price]]/Table2[[#This Row],[Day Low]])-1</f>
        <v>1.0880316518298683E-2</v>
      </c>
      <c r="AD714" s="1">
        <f>(Table2[[#This Row],[Day High]]/Table2[[#This Row],[Close Price]])-1</f>
        <v>1.8917155903457106E-2</v>
      </c>
      <c r="AE714" s="1">
        <f>(Table2[[#This Row],[Close Price]]/Table2[[#This Row],[Current Week Low]])-1</f>
        <v>1.0880316518298683E-2</v>
      </c>
      <c r="AF714" s="1">
        <f>(Table2[[#This Row],[Current Week High]]/Table2[[#This Row],[Close Price]])-1</f>
        <v>1.8917155903457106E-2</v>
      </c>
      <c r="AG714" s="1">
        <f>(Table2[[#This Row],[Close Price]]/Table2[[#This Row],[Current Month Low]])-1</f>
        <v>1.5904572564612307E-2</v>
      </c>
      <c r="AH714" s="1">
        <f>(Table2[[#This Row],[Current Month High]]/Table2[[#This Row],[Close Price]])-1</f>
        <v>4.8597521200260951E-2</v>
      </c>
      <c r="AI714">
        <v>37.720156555772903</v>
      </c>
      <c r="AJ714">
        <v>1.59045725646123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3191</v>
      </c>
      <c r="AN714">
        <v>-3.14</v>
      </c>
      <c r="AO714" t="s">
        <v>3191</v>
      </c>
      <c r="AP714">
        <v>-2.4499627609793E-2</v>
      </c>
      <c r="AQ714">
        <f>(Table2[[#This Row],[Sharpe Ratio]]-AVERAGE(Table2[Sharpe Ratio]))/_xlfn.STDEV.P(Table2[Sharpe Ratio])</f>
        <v>-1.0415586985447931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667</v>
      </c>
      <c r="AT714">
        <f>_xlfn.RANK.AVG(Table2[[#This Row],[6M Return vs Nifty Z-Score]],Table2[6M Return vs Nifty Z-Score])</f>
        <v>707</v>
      </c>
      <c r="AU714">
        <f>_xlfn.RANK.AVG(Table2[[#This Row],[Sharpe Ratio Z-Score]],Table2[Sharpe Ratio Z-Score])</f>
        <v>623</v>
      </c>
      <c r="AV714">
        <f>(Table2[[#This Row],[Rank 1Y]]+Table2[[#This Row],[Rank 6M]]+Table2[[#This Row],[Rank Sharpe]])/3</f>
        <v>665.66666666666663</v>
      </c>
    </row>
    <row r="715" spans="1:48" x14ac:dyDescent="0.3">
      <c r="A715" t="s">
        <v>1492</v>
      </c>
      <c r="B715" t="s">
        <v>1493</v>
      </c>
      <c r="C715" t="s">
        <v>3150</v>
      </c>
      <c r="D715" t="s">
        <v>51</v>
      </c>
      <c r="E715">
        <v>6791.9123152519996</v>
      </c>
      <c r="F715">
        <v>209.29</v>
      </c>
      <c r="G715">
        <v>-32.657669972090297</v>
      </c>
      <c r="H715">
        <f>(Table2[[#This Row],[1Y Return vs Nifty]]-AVERAGE(Table2[1Y Return vs Nifty]))/_xlfn.STDEV.P(Table2[1Y Return vs Nifty])</f>
        <v>-1.003799389675363</v>
      </c>
      <c r="I715">
        <v>2.3539482234384899</v>
      </c>
      <c r="J715">
        <f>(Table2[[#This Row],[1M Return vs Nifty]]-AVERAGE(Table2[1M Return vs Nifty]))/_xlfn.STDEV.P(Table2[1M Return vs Nifty])</f>
        <v>0.10250508080073355</v>
      </c>
      <c r="K715">
        <v>-45.6522163017938</v>
      </c>
      <c r="L715">
        <f>(Table2[[#This Row],[6M Return vs Nifty]]-AVERAGE(Table2[6M Return vs Nifty]))/_xlfn.STDEV.P(Table2[6M Return vs Nifty])</f>
        <v>-1.7057273054775703</v>
      </c>
      <c r="M715">
        <v>2.2647528507824299</v>
      </c>
      <c r="N715">
        <f>(Table2[[#This Row],[1W Return vs Nifty]]-AVERAGE(Table2[1W Return vs Nifty]))/_xlfn.STDEV.P(Table2[1W Return vs Nifty])</f>
        <v>0.38399341766324763</v>
      </c>
      <c r="O715">
        <v>213.14</v>
      </c>
      <c r="P715">
        <v>218.45984193162499</v>
      </c>
      <c r="Q715">
        <v>247.41455506196601</v>
      </c>
      <c r="R715">
        <v>43.804427337665899</v>
      </c>
      <c r="S715" s="1">
        <f>(Table2[[#This Row],[Close Price]]-Table2[[#This Row],[20D EMA]])/Table2[[#This Row],[20D EMA]]</f>
        <v>-1.8063244815614124E-2</v>
      </c>
      <c r="T715" s="1">
        <f>(Table2[[#This Row],[Close Price]]-Table2[[#This Row],[50D EMA]])/Table2[[#This Row],[50D EMA]]</f>
        <v>-4.1974954529606583E-2</v>
      </c>
      <c r="U715" s="1">
        <f>(Table2[[#This Row],[Close Price]]-Table2[[#This Row],[200D EMA]])/Table2[[#This Row],[200D EMA]]</f>
        <v>-0.15409180374379172</v>
      </c>
      <c r="V715">
        <v>1.0526444979773899</v>
      </c>
      <c r="W715">
        <v>207.74</v>
      </c>
      <c r="X715">
        <v>218.2</v>
      </c>
      <c r="Y715">
        <v>207.74</v>
      </c>
      <c r="Z715">
        <v>218.2</v>
      </c>
      <c r="AA715">
        <v>198.7</v>
      </c>
      <c r="AB715">
        <v>223.39</v>
      </c>
      <c r="AC715" s="1">
        <f>(Table2[[#This Row],[Close Price]]/Table2[[#This Row],[Day Low]])-1</f>
        <v>7.4612496389716565E-3</v>
      </c>
      <c r="AD715" s="1">
        <f>(Table2[[#This Row],[Day High]]/Table2[[#This Row],[Close Price]])-1</f>
        <v>4.2572507047637265E-2</v>
      </c>
      <c r="AE715" s="1">
        <f>(Table2[[#This Row],[Close Price]]/Table2[[#This Row],[Current Week Low]])-1</f>
        <v>7.4612496389716565E-3</v>
      </c>
      <c r="AF715" s="1">
        <f>(Table2[[#This Row],[Current Week High]]/Table2[[#This Row],[Close Price]])-1</f>
        <v>4.2572507047637265E-2</v>
      </c>
      <c r="AG715" s="1">
        <f>(Table2[[#This Row],[Close Price]]/Table2[[#This Row],[Current Month Low]])-1</f>
        <v>5.3296426774031236E-2</v>
      </c>
      <c r="AH715" s="1">
        <f>(Table2[[#This Row],[Current Month High]]/Table2[[#This Row],[Close Price]])-1</f>
        <v>6.7370634048449451E-2</v>
      </c>
      <c r="AI715">
        <v>125.906636724162</v>
      </c>
      <c r="AJ715">
        <v>6.7261601223865304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-0.13</v>
      </c>
      <c r="AM715" t="s">
        <v>3191</v>
      </c>
      <c r="AN715">
        <v>-0.06</v>
      </c>
      <c r="AO715" t="s">
        <v>3191</v>
      </c>
      <c r="AP715">
        <v>-1.9006735373646999E-2</v>
      </c>
      <c r="AQ715">
        <f>(Table2[[#This Row],[Sharpe Ratio]]-AVERAGE(Table2[Sharpe Ratio]))/_xlfn.STDEV.P(Table2[Sharpe Ratio])</f>
        <v>-0.97750820511521841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656</v>
      </c>
      <c r="AT715">
        <f>_xlfn.RANK.AVG(Table2[[#This Row],[6M Return vs Nifty Z-Score]],Table2[6M Return vs Nifty Z-Score])</f>
        <v>727</v>
      </c>
      <c r="AU715">
        <f>_xlfn.RANK.AVG(Table2[[#This Row],[Sharpe Ratio Z-Score]],Table2[Sharpe Ratio Z-Score])</f>
        <v>618</v>
      </c>
      <c r="AV715">
        <f>(Table2[[#This Row],[Rank 1Y]]+Table2[[#This Row],[Rank 6M]]+Table2[[#This Row],[Rank Sharpe]])/3</f>
        <v>667</v>
      </c>
    </row>
    <row r="716" spans="1:48" x14ac:dyDescent="0.3">
      <c r="A716" t="s">
        <v>1136</v>
      </c>
      <c r="B716" t="s">
        <v>1137</v>
      </c>
      <c r="C716" t="s">
        <v>3145</v>
      </c>
      <c r="D716" t="s">
        <v>278</v>
      </c>
      <c r="E716">
        <v>10882.46232233</v>
      </c>
      <c r="F716">
        <v>808.7</v>
      </c>
      <c r="G716">
        <v>-46.771569955678402</v>
      </c>
      <c r="H716">
        <f>(Table2[[#This Row],[1Y Return vs Nifty]]-AVERAGE(Table2[1Y Return vs Nifty]))/_xlfn.STDEV.P(Table2[1Y Return vs Nifty])</f>
        <v>-1.2369027963503825</v>
      </c>
      <c r="I716">
        <v>-8.1858125789601797</v>
      </c>
      <c r="J716">
        <f>(Table2[[#This Row],[1M Return vs Nifty]]-AVERAGE(Table2[1M Return vs Nifty]))/_xlfn.STDEV.P(Table2[1M Return vs Nifty])</f>
        <v>-1.0987253433471884</v>
      </c>
      <c r="K716">
        <v>-24.1774566161296</v>
      </c>
      <c r="L716">
        <f>(Table2[[#This Row],[6M Return vs Nifty]]-AVERAGE(Table2[6M Return vs Nifty]))/_xlfn.STDEV.P(Table2[6M Return vs Nifty])</f>
        <v>-0.9967265644351726</v>
      </c>
      <c r="M716">
        <v>-3.4527861643742299</v>
      </c>
      <c r="N716">
        <f>(Table2[[#This Row],[1W Return vs Nifty]]-AVERAGE(Table2[1W Return vs Nifty]))/_xlfn.STDEV.P(Table2[1W Return vs Nifty])</f>
        <v>-0.71111956388676201</v>
      </c>
      <c r="O716">
        <v>871.38</v>
      </c>
      <c r="P716">
        <v>900.23362273542295</v>
      </c>
      <c r="Q716">
        <v>931.75091761022304</v>
      </c>
      <c r="R716">
        <v>20.404734415552301</v>
      </c>
      <c r="S716" s="1">
        <f>(Table2[[#This Row],[Close Price]]-Table2[[#This Row],[20D EMA]])/Table2[[#This Row],[20D EMA]]</f>
        <v>-7.1931878170258617E-2</v>
      </c>
      <c r="T716" s="1">
        <f>(Table2[[#This Row],[Close Price]]-Table2[[#This Row],[50D EMA]])/Table2[[#This Row],[50D EMA]]</f>
        <v>-0.1016776316988601</v>
      </c>
      <c r="U716" s="1">
        <f>(Table2[[#This Row],[Close Price]]-Table2[[#This Row],[200D EMA]])/Table2[[#This Row],[200D EMA]]</f>
        <v>-0.13206417647092522</v>
      </c>
      <c r="V716">
        <v>0.68320033807587199</v>
      </c>
      <c r="W716">
        <v>806.1</v>
      </c>
      <c r="X716">
        <v>829</v>
      </c>
      <c r="Y716">
        <v>806.1</v>
      </c>
      <c r="Z716">
        <v>829</v>
      </c>
      <c r="AA716">
        <v>800.3</v>
      </c>
      <c r="AB716">
        <v>917.45</v>
      </c>
      <c r="AC716" s="1">
        <f>(Table2[[#This Row],[Close Price]]/Table2[[#This Row],[Day Low]])-1</f>
        <v>3.2254062771368552E-3</v>
      </c>
      <c r="AD716" s="1">
        <f>(Table2[[#This Row],[Day High]]/Table2[[#This Row],[Close Price]])-1</f>
        <v>2.5102015580561243E-2</v>
      </c>
      <c r="AE716" s="1">
        <f>(Table2[[#This Row],[Close Price]]/Table2[[#This Row],[Current Week Low]])-1</f>
        <v>3.2254062771368552E-3</v>
      </c>
      <c r="AF716" s="1">
        <f>(Table2[[#This Row],[Current Week High]]/Table2[[#This Row],[Close Price]])-1</f>
        <v>2.5102015580561243E-2</v>
      </c>
      <c r="AG716" s="1">
        <f>(Table2[[#This Row],[Close Price]]/Table2[[#This Row],[Current Month Low]])-1</f>
        <v>1.0496063976009218E-2</v>
      </c>
      <c r="AH716" s="1">
        <f>(Table2[[#This Row],[Current Month High]]/Table2[[#This Row],[Close Price]])-1</f>
        <v>0.1344750834672932</v>
      </c>
      <c r="AI716">
        <v>54.321750958328103</v>
      </c>
      <c r="AJ716">
        <v>3.4077105044434601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-0.19</v>
      </c>
      <c r="AM716" t="s">
        <v>3191</v>
      </c>
      <c r="AN716">
        <v>-8.58</v>
      </c>
      <c r="AO716" t="s">
        <v>3191</v>
      </c>
      <c r="AP716">
        <v>-4.0467609482311998E-2</v>
      </c>
      <c r="AQ716">
        <f>(Table2[[#This Row],[Sharpe Ratio]]-AVERAGE(Table2[Sharpe Ratio]))/_xlfn.STDEV.P(Table2[Sharpe Ratio])</f>
        <v>-1.2277551637292157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707</v>
      </c>
      <c r="AT716">
        <f>_xlfn.RANK.AVG(Table2[[#This Row],[6M Return vs Nifty Z-Score]],Table2[6M Return vs Nifty Z-Score])</f>
        <v>646</v>
      </c>
      <c r="AU716">
        <f>_xlfn.RANK.AVG(Table2[[#This Row],[Sharpe Ratio Z-Score]],Table2[Sharpe Ratio Z-Score])</f>
        <v>649</v>
      </c>
      <c r="AV716">
        <f>(Table2[[#This Row],[Rank 1Y]]+Table2[[#This Row],[Rank 6M]]+Table2[[#This Row],[Rank Sharpe]])/3</f>
        <v>667.33333333333337</v>
      </c>
    </row>
    <row r="717" spans="1:48" x14ac:dyDescent="0.3">
      <c r="A717" t="s">
        <v>1201</v>
      </c>
      <c r="B717" t="s">
        <v>1202</v>
      </c>
      <c r="C717" t="s">
        <v>3156</v>
      </c>
      <c r="D717" t="s">
        <v>300</v>
      </c>
      <c r="E717">
        <v>9887.3364225599998</v>
      </c>
      <c r="F717">
        <v>857.7</v>
      </c>
      <c r="G717">
        <v>-44.791448966997997</v>
      </c>
      <c r="H717">
        <f>(Table2[[#This Row],[1Y Return vs Nifty]]-AVERAGE(Table2[1Y Return vs Nifty]))/_xlfn.STDEV.P(Table2[1Y Return vs Nifty])</f>
        <v>-1.2041993657871195</v>
      </c>
      <c r="I717">
        <v>-9.5727109897427205</v>
      </c>
      <c r="J717">
        <f>(Table2[[#This Row],[1M Return vs Nifty]]-AVERAGE(Table2[1M Return vs Nifty]))/_xlfn.STDEV.P(Table2[1M Return vs Nifty])</f>
        <v>-1.2567919823790001</v>
      </c>
      <c r="K717">
        <v>-21.7139183890597</v>
      </c>
      <c r="L717">
        <f>(Table2[[#This Row],[6M Return vs Nifty]]-AVERAGE(Table2[6M Return vs Nifty]))/_xlfn.STDEV.P(Table2[6M Return vs Nifty])</f>
        <v>-0.91539152487499365</v>
      </c>
      <c r="M717">
        <v>-3.59149087433227</v>
      </c>
      <c r="N717">
        <f>(Table2[[#This Row],[1W Return vs Nifty]]-AVERAGE(Table2[1W Return vs Nifty]))/_xlfn.STDEV.P(Table2[1W Return vs Nifty])</f>
        <v>-0.73768647109535523</v>
      </c>
      <c r="O717">
        <v>915.61</v>
      </c>
      <c r="P717">
        <v>949.234015056972</v>
      </c>
      <c r="Q717">
        <v>983.79872969782195</v>
      </c>
      <c r="R717">
        <v>15.408931143791399</v>
      </c>
      <c r="S717" s="1">
        <f>(Table2[[#This Row],[Close Price]]-Table2[[#This Row],[20D EMA]])/Table2[[#This Row],[20D EMA]]</f>
        <v>-6.3247452517993435E-2</v>
      </c>
      <c r="T717" s="1">
        <f>(Table2[[#This Row],[Close Price]]-Table2[[#This Row],[50D EMA]])/Table2[[#This Row],[50D EMA]]</f>
        <v>-9.6429345772526057E-2</v>
      </c>
      <c r="U717" s="1">
        <f>(Table2[[#This Row],[Close Price]]-Table2[[#This Row],[200D EMA]])/Table2[[#This Row],[200D EMA]]</f>
        <v>-0.12817533291240749</v>
      </c>
      <c r="V717">
        <v>0.60626041052912705</v>
      </c>
      <c r="W717">
        <v>848.05</v>
      </c>
      <c r="X717">
        <v>870.95</v>
      </c>
      <c r="Y717">
        <v>848.05</v>
      </c>
      <c r="Z717">
        <v>870.95</v>
      </c>
      <c r="AA717">
        <v>848.05</v>
      </c>
      <c r="AB717">
        <v>973.95</v>
      </c>
      <c r="AC717" s="1">
        <f>(Table2[[#This Row],[Close Price]]/Table2[[#This Row],[Day Low]])-1</f>
        <v>1.1379046046813279E-2</v>
      </c>
      <c r="AD717" s="1">
        <f>(Table2[[#This Row],[Day High]]/Table2[[#This Row],[Close Price]])-1</f>
        <v>1.5448291943570114E-2</v>
      </c>
      <c r="AE717" s="1">
        <f>(Table2[[#This Row],[Close Price]]/Table2[[#This Row],[Current Week Low]])-1</f>
        <v>1.1379046046813279E-2</v>
      </c>
      <c r="AF717" s="1">
        <f>(Table2[[#This Row],[Current Week High]]/Table2[[#This Row],[Close Price]])-1</f>
        <v>1.5448291943570114E-2</v>
      </c>
      <c r="AG717" s="1">
        <f>(Table2[[#This Row],[Close Price]]/Table2[[#This Row],[Current Month Low]])-1</f>
        <v>1.1379046046813279E-2</v>
      </c>
      <c r="AH717" s="1">
        <f>(Table2[[#This Row],[Current Month High]]/Table2[[#This Row],[Close Price]])-1</f>
        <v>0.13553690101434057</v>
      </c>
      <c r="AI717">
        <v>29.415879678209102</v>
      </c>
      <c r="AJ717">
        <v>4.5784307748582602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3191</v>
      </c>
      <c r="AN717">
        <v>-9.5399999999999991</v>
      </c>
      <c r="AO717" t="s">
        <v>3191</v>
      </c>
      <c r="AP717">
        <v>-5.7135093682212E-2</v>
      </c>
      <c r="AQ717">
        <f>(Table2[[#This Row],[Sharpe Ratio]]-AVERAGE(Table2[Sharpe Ratio]))/_xlfn.STDEV.P(Table2[Sharpe Ratio])</f>
        <v>-1.422108255204076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702</v>
      </c>
      <c r="AT717">
        <f>_xlfn.RANK.AVG(Table2[[#This Row],[6M Return vs Nifty Z-Score]],Table2[6M Return vs Nifty Z-Score])</f>
        <v>626</v>
      </c>
      <c r="AU717">
        <f>_xlfn.RANK.AVG(Table2[[#This Row],[Sharpe Ratio Z-Score]],Table2[Sharpe Ratio Z-Score])</f>
        <v>676</v>
      </c>
      <c r="AV717">
        <f>(Table2[[#This Row],[Rank 1Y]]+Table2[[#This Row],[Rank 6M]]+Table2[[#This Row],[Rank Sharpe]])/3</f>
        <v>668</v>
      </c>
    </row>
    <row r="718" spans="1:48" x14ac:dyDescent="0.3">
      <c r="A718" t="s">
        <v>1881</v>
      </c>
      <c r="B718" t="s">
        <v>1882</v>
      </c>
      <c r="C718" t="s">
        <v>3157</v>
      </c>
      <c r="D718" t="s">
        <v>446</v>
      </c>
      <c r="E718">
        <v>3892.5016283999998</v>
      </c>
      <c r="F718">
        <v>1014.2</v>
      </c>
      <c r="G718">
        <v>-49.916548454117802</v>
      </c>
      <c r="H718">
        <f>(Table2[[#This Row],[1Y Return vs Nifty]]-AVERAGE(Table2[1Y Return vs Nifty]))/_xlfn.STDEV.P(Table2[1Y Return vs Nifty])</f>
        <v>-1.2888448678372413</v>
      </c>
      <c r="I718">
        <v>-3.1762929046046899</v>
      </c>
      <c r="J718">
        <f>(Table2[[#This Row],[1M Return vs Nifty]]-AVERAGE(Table2[1M Return vs Nifty]))/_xlfn.STDEV.P(Table2[1M Return vs Nifty])</f>
        <v>-0.52778378632115941</v>
      </c>
      <c r="K718">
        <v>-15.8293010212764</v>
      </c>
      <c r="L718">
        <f>(Table2[[#This Row],[6M Return vs Nifty]]-AVERAGE(Table2[6M Return vs Nifty]))/_xlfn.STDEV.P(Table2[6M Return vs Nifty])</f>
        <v>-0.72110771748531011</v>
      </c>
      <c r="M718">
        <v>-0.80061693775068699</v>
      </c>
      <c r="N718">
        <f>(Table2[[#This Row],[1W Return vs Nifty]]-AVERAGE(Table2[1W Return vs Nifty]))/_xlfn.STDEV.P(Table2[1W Return vs Nifty])</f>
        <v>-0.20313440774816235</v>
      </c>
      <c r="O718">
        <v>1052.78</v>
      </c>
      <c r="P718">
        <v>1085.6923259733201</v>
      </c>
      <c r="Q718">
        <v>1169.1282905365999</v>
      </c>
      <c r="R718">
        <v>22.013366844216801</v>
      </c>
      <c r="S718" s="1">
        <f>(Table2[[#This Row],[Close Price]]-Table2[[#This Row],[20D EMA]])/Table2[[#This Row],[20D EMA]]</f>
        <v>-3.6645832937555738E-2</v>
      </c>
      <c r="T718" s="1">
        <f>(Table2[[#This Row],[Close Price]]-Table2[[#This Row],[50D EMA]])/Table2[[#This Row],[50D EMA]]</f>
        <v>-6.5849526853040394E-2</v>
      </c>
      <c r="U718" s="1">
        <f>(Table2[[#This Row],[Close Price]]-Table2[[#This Row],[200D EMA]])/Table2[[#This Row],[200D EMA]]</f>
        <v>-0.13251607354868794</v>
      </c>
      <c r="V718">
        <v>0.71846501832290499</v>
      </c>
      <c r="W718">
        <v>1011</v>
      </c>
      <c r="X718">
        <v>1039.25</v>
      </c>
      <c r="Y718">
        <v>1011</v>
      </c>
      <c r="Z718">
        <v>1039.25</v>
      </c>
      <c r="AA718">
        <v>1011</v>
      </c>
      <c r="AB718">
        <v>1110</v>
      </c>
      <c r="AC718" s="1">
        <f>(Table2[[#This Row],[Close Price]]/Table2[[#This Row],[Day Low]])-1</f>
        <v>3.1651829871415238E-3</v>
      </c>
      <c r="AD718" s="1">
        <f>(Table2[[#This Row],[Day High]]/Table2[[#This Row],[Close Price]])-1</f>
        <v>2.4699270360875492E-2</v>
      </c>
      <c r="AE718" s="1">
        <f>(Table2[[#This Row],[Close Price]]/Table2[[#This Row],[Current Week Low]])-1</f>
        <v>3.1651829871415238E-3</v>
      </c>
      <c r="AF718" s="1">
        <f>(Table2[[#This Row],[Current Week High]]/Table2[[#This Row],[Close Price]])-1</f>
        <v>2.4699270360875492E-2</v>
      </c>
      <c r="AG718" s="1">
        <f>(Table2[[#This Row],[Close Price]]/Table2[[#This Row],[Current Month Low]])-1</f>
        <v>3.1651829871415238E-3</v>
      </c>
      <c r="AH718" s="1">
        <f>(Table2[[#This Row],[Current Month High]]/Table2[[#This Row],[Close Price]])-1</f>
        <v>9.4458686649576018E-2</v>
      </c>
      <c r="AI718">
        <v>42.747978702425499</v>
      </c>
      <c r="AJ718">
        <v>1.63852282407175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3191</v>
      </c>
      <c r="AN718">
        <v>-5.64</v>
      </c>
      <c r="AO718" t="s">
        <v>3191</v>
      </c>
      <c r="AP718">
        <v>-0.114589726826031</v>
      </c>
      <c r="AQ718">
        <f>(Table2[[#This Row],[Sharpe Ratio]]-AVERAGE(Table2[Sharpe Ratio]))/_xlfn.STDEV.P(Table2[Sharpe Ratio])</f>
        <v>-2.0920645267763742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715</v>
      </c>
      <c r="AT718">
        <f>_xlfn.RANK.AVG(Table2[[#This Row],[6M Return vs Nifty Z-Score]],Table2[6M Return vs Nifty Z-Score])</f>
        <v>564</v>
      </c>
      <c r="AU718">
        <f>_xlfn.RANK.AVG(Table2[[#This Row],[Sharpe Ratio Z-Score]],Table2[Sharpe Ratio Z-Score])</f>
        <v>725</v>
      </c>
      <c r="AV718">
        <f>(Table2[[#This Row],[Rank 1Y]]+Table2[[#This Row],[Rank 6M]]+Table2[[#This Row],[Rank Sharpe]])/3</f>
        <v>668</v>
      </c>
    </row>
    <row r="719" spans="1:48" x14ac:dyDescent="0.3">
      <c r="A719" t="s">
        <v>849</v>
      </c>
      <c r="B719" t="s">
        <v>850</v>
      </c>
      <c r="C719" t="s">
        <v>3160</v>
      </c>
      <c r="D719" t="s">
        <v>429</v>
      </c>
      <c r="E719">
        <v>18497.54473125</v>
      </c>
      <c r="F719">
        <v>510.25</v>
      </c>
      <c r="G719">
        <v>-14.9696018918088</v>
      </c>
      <c r="H719">
        <f>(Table2[[#This Row],[1Y Return vs Nifty]]-AVERAGE(Table2[1Y Return vs Nifty]))/_xlfn.STDEV.P(Table2[1Y Return vs Nifty])</f>
        <v>-0.71166546979441192</v>
      </c>
      <c r="I719">
        <v>-5.2265936303755396</v>
      </c>
      <c r="J719">
        <f>(Table2[[#This Row],[1M Return vs Nifty]]-AVERAGE(Table2[1M Return vs Nifty]))/_xlfn.STDEV.P(Table2[1M Return vs Nifty])</f>
        <v>-0.76145926118468754</v>
      </c>
      <c r="K719">
        <v>-41.045334757794102</v>
      </c>
      <c r="L719">
        <f>(Table2[[#This Row],[6M Return vs Nifty]]-AVERAGE(Table2[6M Return vs Nifty]))/_xlfn.STDEV.P(Table2[6M Return vs Nifty])</f>
        <v>-1.553628633529647</v>
      </c>
      <c r="M719">
        <v>0.10914900252373599</v>
      </c>
      <c r="N719">
        <f>(Table2[[#This Row],[1W Return vs Nifty]]-AVERAGE(Table2[1W Return vs Nifty]))/_xlfn.STDEV.P(Table2[1W Return vs Nifty])</f>
        <v>-2.8881728627743092E-2</v>
      </c>
      <c r="O719">
        <v>546.02</v>
      </c>
      <c r="P719">
        <v>584.44985434712896</v>
      </c>
      <c r="Q719">
        <v>624.344820584785</v>
      </c>
      <c r="R719">
        <v>23.832951909445601</v>
      </c>
      <c r="S719" s="1">
        <f>(Table2[[#This Row],[Close Price]]-Table2[[#This Row],[20D EMA]])/Table2[[#This Row],[20D EMA]]</f>
        <v>-6.5510420863704594E-2</v>
      </c>
      <c r="T719" s="1">
        <f>(Table2[[#This Row],[Close Price]]-Table2[[#This Row],[50D EMA]])/Table2[[#This Row],[50D EMA]]</f>
        <v>-0.1269567505154319</v>
      </c>
      <c r="U719" s="1">
        <f>(Table2[[#This Row],[Close Price]]-Table2[[#This Row],[200D EMA]])/Table2[[#This Row],[200D EMA]]</f>
        <v>-0.18274328035254536</v>
      </c>
      <c r="V719">
        <v>0.57507145863444198</v>
      </c>
      <c r="W719">
        <v>506.2</v>
      </c>
      <c r="X719">
        <v>526.75</v>
      </c>
      <c r="Y719">
        <v>506.2</v>
      </c>
      <c r="Z719">
        <v>526.75</v>
      </c>
      <c r="AA719">
        <v>506.2</v>
      </c>
      <c r="AB719">
        <v>592.79999999999995</v>
      </c>
      <c r="AC719" s="1">
        <f>(Table2[[#This Row],[Close Price]]/Table2[[#This Row],[Day Low]])-1</f>
        <v>8.000790201501351E-3</v>
      </c>
      <c r="AD719" s="1">
        <f>(Table2[[#This Row],[Day High]]/Table2[[#This Row],[Close Price]])-1</f>
        <v>3.2337089661930385E-2</v>
      </c>
      <c r="AE719" s="1">
        <f>(Table2[[#This Row],[Close Price]]/Table2[[#This Row],[Current Week Low]])-1</f>
        <v>8.000790201501351E-3</v>
      </c>
      <c r="AF719" s="1">
        <f>(Table2[[#This Row],[Current Week High]]/Table2[[#This Row],[Close Price]])-1</f>
        <v>3.2337089661930385E-2</v>
      </c>
      <c r="AG719" s="1">
        <f>(Table2[[#This Row],[Close Price]]/Table2[[#This Row],[Current Month Low]])-1</f>
        <v>8.000790201501351E-3</v>
      </c>
      <c r="AH719" s="1">
        <f>(Table2[[#This Row],[Current Month High]]/Table2[[#This Row],[Close Price]])-1</f>
        <v>0.16178343949044582</v>
      </c>
      <c r="AI719">
        <v>50.759431651151402</v>
      </c>
      <c r="AJ719">
        <v>16.495433789954301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-0.27</v>
      </c>
      <c r="AM719" t="s">
        <v>3191</v>
      </c>
      <c r="AN719">
        <v>-9.31</v>
      </c>
      <c r="AO719" t="s">
        <v>3191</v>
      </c>
      <c r="AP719">
        <v>-0.110976664817767</v>
      </c>
      <c r="AQ719">
        <f>(Table2[[#This Row],[Sharpe Ratio]]-AVERAGE(Table2[Sharpe Ratio]))/_xlfn.STDEV.P(Table2[Sharpe Ratio])</f>
        <v>-2.0499340071025838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564</v>
      </c>
      <c r="AT719">
        <f>_xlfn.RANK.AVG(Table2[[#This Row],[6M Return vs Nifty Z-Score]],Table2[6M Return vs Nifty Z-Score])</f>
        <v>720</v>
      </c>
      <c r="AU719">
        <f>_xlfn.RANK.AVG(Table2[[#This Row],[Sharpe Ratio Z-Score]],Table2[Sharpe Ratio Z-Score])</f>
        <v>724</v>
      </c>
      <c r="AV719">
        <f>(Table2[[#This Row],[Rank 1Y]]+Table2[[#This Row],[Rank 6M]]+Table2[[#This Row],[Rank Sharpe]])/3</f>
        <v>669.33333333333337</v>
      </c>
    </row>
    <row r="720" spans="1:48" x14ac:dyDescent="0.3">
      <c r="A720" t="s">
        <v>2440</v>
      </c>
      <c r="B720" t="s">
        <v>2441</v>
      </c>
      <c r="C720" t="s">
        <v>3146</v>
      </c>
      <c r="D720" t="s">
        <v>54</v>
      </c>
      <c r="E720">
        <v>2030.2858835549901</v>
      </c>
      <c r="F720">
        <v>201.71</v>
      </c>
      <c r="G720">
        <v>-92.680704711487905</v>
      </c>
      <c r="H720">
        <f>(Table2[[#This Row],[1Y Return vs Nifty]]-AVERAGE(Table2[1Y Return vs Nifty]))/_xlfn.STDEV.P(Table2[1Y Return vs Nifty])</f>
        <v>-1.9951323233787521</v>
      </c>
      <c r="I720">
        <v>-20.596983776253801</v>
      </c>
      <c r="J720">
        <f>(Table2[[#This Row],[1M Return vs Nifty]]-AVERAGE(Table2[1M Return vs Nifty]))/_xlfn.STDEV.P(Table2[1M Return vs Nifty])</f>
        <v>-2.5132428756715015</v>
      </c>
      <c r="K720">
        <v>-69.307412309764899</v>
      </c>
      <c r="L720">
        <f>(Table2[[#This Row],[6M Return vs Nifty]]-AVERAGE(Table2[6M Return vs Nifty]))/_xlfn.STDEV.P(Table2[6M Return vs Nifty])</f>
        <v>-2.4867163244304007</v>
      </c>
      <c r="M720">
        <v>-7.5129278988805304</v>
      </c>
      <c r="N720">
        <f>(Table2[[#This Row],[1W Return vs Nifty]]-AVERAGE(Table2[1W Return vs Nifty]))/_xlfn.STDEV.P(Table2[1W Return vs Nifty])</f>
        <v>-1.4887817553653091</v>
      </c>
      <c r="O720">
        <v>237.23</v>
      </c>
      <c r="P720">
        <v>282.90613464336099</v>
      </c>
      <c r="Q720">
        <v>405.21038008705602</v>
      </c>
      <c r="R720">
        <v>6.8848580790546201</v>
      </c>
      <c r="S720" s="1">
        <f>(Table2[[#This Row],[Close Price]]-Table2[[#This Row],[20D EMA]])/Table2[[#This Row],[20D EMA]]</f>
        <v>-0.14972811195885843</v>
      </c>
      <c r="T720" s="1">
        <f>(Table2[[#This Row],[Close Price]]-Table2[[#This Row],[50D EMA]])/Table2[[#This Row],[50D EMA]]</f>
        <v>-0.28700733105600196</v>
      </c>
      <c r="U720" s="1">
        <f>(Table2[[#This Row],[Close Price]]-Table2[[#This Row],[200D EMA]])/Table2[[#This Row],[200D EMA]]</f>
        <v>-0.50220919820300669</v>
      </c>
      <c r="V720">
        <v>0.50741416393358396</v>
      </c>
      <c r="W720">
        <v>199.96</v>
      </c>
      <c r="X720">
        <v>209.4</v>
      </c>
      <c r="Y720">
        <v>199.96</v>
      </c>
      <c r="Z720">
        <v>209.4</v>
      </c>
      <c r="AA720">
        <v>199.96</v>
      </c>
      <c r="AB720">
        <v>249</v>
      </c>
      <c r="AC720" s="1">
        <f>(Table2[[#This Row],[Close Price]]/Table2[[#This Row],[Day Low]])-1</f>
        <v>8.7517503500700311E-3</v>
      </c>
      <c r="AD720" s="1">
        <f>(Table2[[#This Row],[Day High]]/Table2[[#This Row],[Close Price]])-1</f>
        <v>3.8124039462594794E-2</v>
      </c>
      <c r="AE720" s="1">
        <f>(Table2[[#This Row],[Close Price]]/Table2[[#This Row],[Current Week Low]])-1</f>
        <v>8.7517503500700311E-3</v>
      </c>
      <c r="AF720" s="1">
        <f>(Table2[[#This Row],[Current Week High]]/Table2[[#This Row],[Close Price]])-1</f>
        <v>3.8124039462594794E-2</v>
      </c>
      <c r="AG720" s="1">
        <f>(Table2[[#This Row],[Close Price]]/Table2[[#This Row],[Current Month Low]])-1</f>
        <v>8.7517503500700311E-3</v>
      </c>
      <c r="AH720" s="1">
        <f>(Table2[[#This Row],[Current Month High]]/Table2[[#This Row],[Close Price]])-1</f>
        <v>0.23444549105150947</v>
      </c>
      <c r="AI720">
        <v>234.56447374944199</v>
      </c>
      <c r="AJ720">
        <v>0.875175035007003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-0.55000000000000004</v>
      </c>
      <c r="AM720" t="s">
        <v>3191</v>
      </c>
      <c r="AN720">
        <v>-16.41</v>
      </c>
      <c r="AO720" t="s">
        <v>3191</v>
      </c>
      <c r="AQ720">
        <f>(Table2[[#This Row],[Sharpe Ratio]]-AVERAGE(Table2[Sharpe Ratio]))/_xlfn.STDEV.P(Table2[Sharpe Ratio])</f>
        <v>-0.75587800979545683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732</v>
      </c>
      <c r="AT720">
        <f>_xlfn.RANK.AVG(Table2[[#This Row],[6M Return vs Nifty Z-Score]],Table2[6M Return vs Nifty Z-Score])</f>
        <v>732</v>
      </c>
      <c r="AU720">
        <f>_xlfn.RANK.AVG(Table2[[#This Row],[Sharpe Ratio Z-Score]],Table2[Sharpe Ratio Z-Score])</f>
        <v>544.5</v>
      </c>
      <c r="AV720">
        <f>(Table2[[#This Row],[Rank 1Y]]+Table2[[#This Row],[Rank 6M]]+Table2[[#This Row],[Rank Sharpe]])/3</f>
        <v>669.5</v>
      </c>
    </row>
    <row r="721" spans="1:48" x14ac:dyDescent="0.3">
      <c r="A721" t="s">
        <v>652</v>
      </c>
      <c r="B721" t="s">
        <v>653</v>
      </c>
      <c r="C721" t="s">
        <v>3157</v>
      </c>
      <c r="D721" t="s">
        <v>446</v>
      </c>
      <c r="E721">
        <v>28761.81354372</v>
      </c>
      <c r="F721">
        <v>388.2</v>
      </c>
      <c r="G721">
        <v>-33.375615442078299</v>
      </c>
      <c r="H721">
        <f>(Table2[[#This Row],[1Y Return vs Nifty]]-AVERAGE(Table2[1Y Return vs Nifty]))/_xlfn.STDEV.P(Table2[1Y Return vs Nifty])</f>
        <v>-1.0156568872526242</v>
      </c>
      <c r="I721">
        <v>-4.5840756012951704</v>
      </c>
      <c r="J721">
        <f>(Table2[[#This Row],[1M Return vs Nifty]]-AVERAGE(Table2[1M Return vs Nifty]))/_xlfn.STDEV.P(Table2[1M Return vs Nifty])</f>
        <v>-0.68823063493168501</v>
      </c>
      <c r="K721">
        <v>-25.646209653625501</v>
      </c>
      <c r="L721">
        <f>(Table2[[#This Row],[6M Return vs Nifty]]-AVERAGE(Table2[6M Return vs Nifty]))/_xlfn.STDEV.P(Table2[6M Return vs Nifty])</f>
        <v>-1.0452182359246578</v>
      </c>
      <c r="M721">
        <v>-2.4033172368856102</v>
      </c>
      <c r="N721">
        <f>(Table2[[#This Row],[1W Return vs Nifty]]-AVERAGE(Table2[1W Return vs Nifty]))/_xlfn.STDEV.P(Table2[1W Return vs Nifty])</f>
        <v>-0.51010877179955438</v>
      </c>
      <c r="O721">
        <v>410.79</v>
      </c>
      <c r="P721">
        <v>413.79274982296198</v>
      </c>
      <c r="Q721">
        <v>416.11259736878299</v>
      </c>
      <c r="R721">
        <v>22.392660125113501</v>
      </c>
      <c r="S721" s="1">
        <f>(Table2[[#This Row],[Close Price]]-Table2[[#This Row],[20D EMA]])/Table2[[#This Row],[20D EMA]]</f>
        <v>-5.4991601548236402E-2</v>
      </c>
      <c r="T721" s="1">
        <f>(Table2[[#This Row],[Close Price]]-Table2[[#This Row],[50D EMA]])/Table2[[#This Row],[50D EMA]]</f>
        <v>-6.1849198261476675E-2</v>
      </c>
      <c r="U721" s="1">
        <f>(Table2[[#This Row],[Close Price]]-Table2[[#This Row],[200D EMA]])/Table2[[#This Row],[200D EMA]]</f>
        <v>-6.7079433656379417E-2</v>
      </c>
      <c r="V721">
        <v>0.43886069142421202</v>
      </c>
      <c r="W721">
        <v>386.7</v>
      </c>
      <c r="X721">
        <v>400</v>
      </c>
      <c r="Y721">
        <v>386.7</v>
      </c>
      <c r="Z721">
        <v>400</v>
      </c>
      <c r="AA721">
        <v>386.7</v>
      </c>
      <c r="AB721">
        <v>428.45</v>
      </c>
      <c r="AC721" s="1">
        <f>(Table2[[#This Row],[Close Price]]/Table2[[#This Row],[Day Low]])-1</f>
        <v>3.8789759503490284E-3</v>
      </c>
      <c r="AD721" s="1">
        <f>(Table2[[#This Row],[Day High]]/Table2[[#This Row],[Close Price]])-1</f>
        <v>3.0396702730551395E-2</v>
      </c>
      <c r="AE721" s="1">
        <f>(Table2[[#This Row],[Close Price]]/Table2[[#This Row],[Current Week Low]])-1</f>
        <v>3.8789759503490284E-3</v>
      </c>
      <c r="AF721" s="1">
        <f>(Table2[[#This Row],[Current Week High]]/Table2[[#This Row],[Close Price]])-1</f>
        <v>3.0396702730551395E-2</v>
      </c>
      <c r="AG721" s="1">
        <f>(Table2[[#This Row],[Close Price]]/Table2[[#This Row],[Current Month Low]])-1</f>
        <v>3.8789759503490284E-3</v>
      </c>
      <c r="AH721" s="1">
        <f>(Table2[[#This Row],[Current Month High]]/Table2[[#This Row],[Close Price]])-1</f>
        <v>0.10368366821226171</v>
      </c>
      <c r="AI721">
        <v>25.7083977331272</v>
      </c>
      <c r="AJ721">
        <v>9.5990965556182992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</v>
      </c>
      <c r="AM721" t="s">
        <v>3193</v>
      </c>
      <c r="AN721">
        <v>-5.54</v>
      </c>
      <c r="AO721" t="s">
        <v>3191</v>
      </c>
      <c r="AP721">
        <v>-7.3888271974205E-2</v>
      </c>
      <c r="AQ721">
        <f>(Table2[[#This Row],[Sharpe Ratio]]-AVERAGE(Table2[Sharpe Ratio]))/_xlfn.STDEV.P(Table2[Sharpe Ratio])</f>
        <v>-1.617460592367107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659</v>
      </c>
      <c r="AT721">
        <f>_xlfn.RANK.AVG(Table2[[#This Row],[6M Return vs Nifty Z-Score]],Table2[6M Return vs Nifty Z-Score])</f>
        <v>656</v>
      </c>
      <c r="AU721">
        <f>_xlfn.RANK.AVG(Table2[[#This Row],[Sharpe Ratio Z-Score]],Table2[Sharpe Ratio Z-Score])</f>
        <v>695</v>
      </c>
      <c r="AV721">
        <f>(Table2[[#This Row],[Rank 1Y]]+Table2[[#This Row],[Rank 6M]]+Table2[[#This Row],[Rank Sharpe]])/3</f>
        <v>670</v>
      </c>
    </row>
    <row r="722" spans="1:48" x14ac:dyDescent="0.3">
      <c r="A722" t="s">
        <v>389</v>
      </c>
      <c r="B722" t="s">
        <v>390</v>
      </c>
      <c r="C722" t="s">
        <v>3147</v>
      </c>
      <c r="D722" t="s">
        <v>27</v>
      </c>
      <c r="E722">
        <v>59244.844144000002</v>
      </c>
      <c r="F722">
        <v>8.5</v>
      </c>
      <c r="G722">
        <v>-49.179647553909298</v>
      </c>
      <c r="H722">
        <f>(Table2[[#This Row],[1Y Return vs Nifty]]-AVERAGE(Table2[1Y Return vs Nifty]))/_xlfn.STDEV.P(Table2[1Y Return vs Nifty])</f>
        <v>-1.2766743047455209</v>
      </c>
      <c r="I722">
        <v>-15.2601064857702</v>
      </c>
      <c r="J722">
        <f>(Table2[[#This Row],[1M Return vs Nifty]]-AVERAGE(Table2[1M Return vs Nifty]))/_xlfn.STDEV.P(Table2[1M Return vs Nifty])</f>
        <v>-1.9049919398614561</v>
      </c>
      <c r="K722">
        <v>-46.002237340840601</v>
      </c>
      <c r="L722">
        <f>(Table2[[#This Row],[6M Return vs Nifty]]-AVERAGE(Table2[6M Return vs Nifty]))/_xlfn.STDEV.P(Table2[6M Return vs Nifty])</f>
        <v>-1.7172834383375939</v>
      </c>
      <c r="M722">
        <v>-0.89485415593156703</v>
      </c>
      <c r="N722">
        <f>(Table2[[#This Row],[1W Return vs Nifty]]-AVERAGE(Table2[1W Return vs Nifty]))/_xlfn.STDEV.P(Table2[1W Return vs Nifty])</f>
        <v>-0.22118420167199349</v>
      </c>
      <c r="O722">
        <v>9.91</v>
      </c>
      <c r="P722">
        <v>11.8310671976308</v>
      </c>
      <c r="Q722">
        <v>13.394233020048601</v>
      </c>
      <c r="R722">
        <v>19.5655380543622</v>
      </c>
      <c r="S722" s="1">
        <f>(Table2[[#This Row],[Close Price]]-Table2[[#This Row],[20D EMA]])/Table2[[#This Row],[20D EMA]]</f>
        <v>-0.14228052472250252</v>
      </c>
      <c r="T722" s="1">
        <f>(Table2[[#This Row],[Close Price]]-Table2[[#This Row],[50D EMA]])/Table2[[#This Row],[50D EMA]]</f>
        <v>-0.2815525549798123</v>
      </c>
      <c r="U722" s="1">
        <f>(Table2[[#This Row],[Close Price]]-Table2[[#This Row],[200D EMA]])/Table2[[#This Row],[200D EMA]]</f>
        <v>-0.36539852731566425</v>
      </c>
      <c r="V722">
        <v>0.62977846529387504</v>
      </c>
      <c r="W722">
        <v>8.42</v>
      </c>
      <c r="X722">
        <v>9.1</v>
      </c>
      <c r="Y722">
        <v>8.42</v>
      </c>
      <c r="Z722">
        <v>9.1</v>
      </c>
      <c r="AA722">
        <v>8.42</v>
      </c>
      <c r="AB722">
        <v>10.53</v>
      </c>
      <c r="AC722" s="1">
        <f>(Table2[[#This Row],[Close Price]]/Table2[[#This Row],[Day Low]])-1</f>
        <v>9.5011876484560887E-3</v>
      </c>
      <c r="AD722" s="1">
        <f>(Table2[[#This Row],[Day High]]/Table2[[#This Row],[Close Price]])-1</f>
        <v>7.0588235294117618E-2</v>
      </c>
      <c r="AE722" s="1">
        <f>(Table2[[#This Row],[Close Price]]/Table2[[#This Row],[Current Week Low]])-1</f>
        <v>9.5011876484560887E-3</v>
      </c>
      <c r="AF722" s="1">
        <f>(Table2[[#This Row],[Current Week High]]/Table2[[#This Row],[Close Price]])-1</f>
        <v>7.0588235294117618E-2</v>
      </c>
      <c r="AG722" s="1">
        <f>(Table2[[#This Row],[Close Price]]/Table2[[#This Row],[Current Month Low]])-1</f>
        <v>9.5011876484560887E-3</v>
      </c>
      <c r="AH722" s="1">
        <f>(Table2[[#This Row],[Current Month High]]/Table2[[#This Row],[Close Price]])-1</f>
        <v>0.23882352941176466</v>
      </c>
      <c r="AI722">
        <v>125.64705882352899</v>
      </c>
      <c r="AJ722">
        <v>0.95011876484560798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-0.48</v>
      </c>
      <c r="AM722" t="s">
        <v>3191</v>
      </c>
      <c r="AN722">
        <v>-13.88</v>
      </c>
      <c r="AO722" t="s">
        <v>3191</v>
      </c>
      <c r="AP722">
        <v>-4.2877441615499998E-4</v>
      </c>
      <c r="AQ722">
        <f>(Table2[[#This Row],[Sharpe Ratio]]-AVERAGE(Table2[Sharpe Ratio]))/_xlfn.STDEV.P(Table2[Sharpe Ratio])</f>
        <v>-0.76087778254613703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728</v>
      </c>
      <c r="AU722">
        <f>_xlfn.RANK.AVG(Table2[[#This Row],[Sharpe Ratio Z-Score]],Table2[Sharpe Ratio Z-Score])</f>
        <v>571</v>
      </c>
      <c r="AV722">
        <f>(Table2[[#This Row],[Rank 1Y]]+Table2[[#This Row],[Rank 6M]]+Table2[[#This Row],[Rank Sharpe]])/3</f>
        <v>670.66666666666663</v>
      </c>
    </row>
    <row r="723" spans="1:48" x14ac:dyDescent="0.3">
      <c r="A723" t="s">
        <v>2259</v>
      </c>
      <c r="B723" t="s">
        <v>2260</v>
      </c>
      <c r="C723" t="s">
        <v>3156</v>
      </c>
      <c r="D723" t="s">
        <v>1243</v>
      </c>
      <c r="E723">
        <v>2475.4285648</v>
      </c>
      <c r="F723">
        <v>342.4</v>
      </c>
      <c r="G723">
        <v>-58.242943600489397</v>
      </c>
      <c r="H723">
        <f>(Table2[[#This Row],[1Y Return vs Nifty]]-AVERAGE(Table2[1Y Return vs Nifty]))/_xlfn.STDEV.P(Table2[1Y Return vs Nifty])</f>
        <v>-1.4263625685577006</v>
      </c>
      <c r="I723">
        <v>1.95071137020893</v>
      </c>
      <c r="J723">
        <f>(Table2[[#This Row],[1M Return vs Nifty]]-AVERAGE(Table2[1M Return vs Nifty]))/_xlfn.STDEV.P(Table2[1M Return vs Nifty])</f>
        <v>5.6547645397950895E-2</v>
      </c>
      <c r="K723">
        <v>-21.930494234280999</v>
      </c>
      <c r="L723">
        <f>(Table2[[#This Row],[6M Return vs Nifty]]-AVERAGE(Table2[6M Return vs Nifty]))/_xlfn.STDEV.P(Table2[6M Return vs Nifty])</f>
        <v>-0.92254189288848487</v>
      </c>
      <c r="M723">
        <v>3.9263477131403501</v>
      </c>
      <c r="N723">
        <f>(Table2[[#This Row],[1W Return vs Nifty]]-AVERAGE(Table2[1W Return vs Nifty]))/_xlfn.STDEV.P(Table2[1W Return vs Nifty])</f>
        <v>0.70224819459109722</v>
      </c>
      <c r="O723">
        <v>326.94</v>
      </c>
      <c r="P723">
        <v>348.04286272606601</v>
      </c>
      <c r="Q723">
        <v>398.201447906086</v>
      </c>
      <c r="R723">
        <v>64.291937113315299</v>
      </c>
      <c r="S723" s="1">
        <f>(Table2[[#This Row],[Close Price]]-Table2[[#This Row],[20D EMA]])/Table2[[#This Row],[20D EMA]]</f>
        <v>4.7286963968923901E-2</v>
      </c>
      <c r="T723" s="1">
        <f>(Table2[[#This Row],[Close Price]]-Table2[[#This Row],[50D EMA]])/Table2[[#This Row],[50D EMA]]</f>
        <v>-1.6213125825560611E-2</v>
      </c>
      <c r="U723" s="1">
        <f>(Table2[[#This Row],[Close Price]]-Table2[[#This Row],[200D EMA]])/Table2[[#This Row],[200D EMA]]</f>
        <v>-0.14013371422809728</v>
      </c>
      <c r="V723">
        <v>1.37310882120244</v>
      </c>
      <c r="W723">
        <v>334.7</v>
      </c>
      <c r="X723">
        <v>348.8</v>
      </c>
      <c r="Y723">
        <v>334.7</v>
      </c>
      <c r="Z723">
        <v>348.8</v>
      </c>
      <c r="AA723">
        <v>281.05</v>
      </c>
      <c r="AB723">
        <v>348.8</v>
      </c>
      <c r="AC723" s="1">
        <f>(Table2[[#This Row],[Close Price]]/Table2[[#This Row],[Day Low]])-1</f>
        <v>2.3005676725425639E-2</v>
      </c>
      <c r="AD723" s="1">
        <f>(Table2[[#This Row],[Day High]]/Table2[[#This Row],[Close Price]])-1</f>
        <v>1.8691588785046731E-2</v>
      </c>
      <c r="AE723" s="1">
        <f>(Table2[[#This Row],[Close Price]]/Table2[[#This Row],[Current Week Low]])-1</f>
        <v>2.3005676725425639E-2</v>
      </c>
      <c r="AF723" s="1">
        <f>(Table2[[#This Row],[Current Week High]]/Table2[[#This Row],[Close Price]])-1</f>
        <v>1.8691588785046731E-2</v>
      </c>
      <c r="AG723" s="1">
        <f>(Table2[[#This Row],[Close Price]]/Table2[[#This Row],[Current Month Low]])-1</f>
        <v>0.21828856075431413</v>
      </c>
      <c r="AH723" s="1">
        <f>(Table2[[#This Row],[Current Month High]]/Table2[[#This Row],[Close Price]])-1</f>
        <v>1.8691588785046731E-2</v>
      </c>
      <c r="AI723">
        <v>61.9158878504672</v>
      </c>
      <c r="AJ723">
        <v>21.8288560754314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-0.24</v>
      </c>
      <c r="AM723" t="s">
        <v>3191</v>
      </c>
      <c r="AN723">
        <v>10.81</v>
      </c>
      <c r="AO723" t="s">
        <v>3192</v>
      </c>
      <c r="AP723">
        <v>-4.7300793471159001E-2</v>
      </c>
      <c r="AQ723">
        <f>(Table2[[#This Row],[Sharpe Ratio]]-AVERAGE(Table2[Sharpe Ratio]))/_xlfn.STDEV.P(Table2[Sharpe Ratio])</f>
        <v>-1.3074342812805557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723</v>
      </c>
      <c r="AT723">
        <f>_xlfn.RANK.AVG(Table2[[#This Row],[6M Return vs Nifty Z-Score]],Table2[6M Return vs Nifty Z-Score])</f>
        <v>628</v>
      </c>
      <c r="AU723">
        <f>_xlfn.RANK.AVG(Table2[[#This Row],[Sharpe Ratio Z-Score]],Table2[Sharpe Ratio Z-Score])</f>
        <v>662</v>
      </c>
      <c r="AV723">
        <f>(Table2[[#This Row],[Rank 1Y]]+Table2[[#This Row],[Rank 6M]]+Table2[[#This Row],[Rank Sharpe]])/3</f>
        <v>671</v>
      </c>
    </row>
    <row r="724" spans="1:48" x14ac:dyDescent="0.3">
      <c r="A724" t="s">
        <v>1393</v>
      </c>
      <c r="B724" t="s">
        <v>1394</v>
      </c>
      <c r="C724" t="s">
        <v>3160</v>
      </c>
      <c r="D724" t="s">
        <v>429</v>
      </c>
      <c r="E724">
        <v>7970.15413472</v>
      </c>
      <c r="F724">
        <v>725.65</v>
      </c>
      <c r="G724">
        <v>-41.349174050591301</v>
      </c>
      <c r="H724">
        <f>(Table2[[#This Row],[1Y Return vs Nifty]]-AVERAGE(Table2[1Y Return vs Nifty]))/_xlfn.STDEV.P(Table2[1Y Return vs Nifty])</f>
        <v>-1.1473471838487879</v>
      </c>
      <c r="I724">
        <v>0.77552075437315704</v>
      </c>
      <c r="J724">
        <f>(Table2[[#This Row],[1M Return vs Nifty]]-AVERAGE(Table2[1M Return vs Nifty]))/_xlfn.STDEV.P(Table2[1M Return vs Nifty])</f>
        <v>-7.7390377331539334E-2</v>
      </c>
      <c r="K724">
        <v>-26.668506145401501</v>
      </c>
      <c r="L724">
        <f>(Table2[[#This Row],[6M Return vs Nifty]]-AVERAGE(Table2[6M Return vs Nifty]))/_xlfn.STDEV.P(Table2[6M Return vs Nifty])</f>
        <v>-1.0789699044342749</v>
      </c>
      <c r="M724">
        <v>8.2781095375621602E-2</v>
      </c>
      <c r="N724">
        <f>(Table2[[#This Row],[1W Return vs Nifty]]-AVERAGE(Table2[1W Return vs Nifty]))/_xlfn.STDEV.P(Table2[1W Return vs Nifty])</f>
        <v>-3.3932124845006885E-2</v>
      </c>
      <c r="O724">
        <v>738.16</v>
      </c>
      <c r="P724">
        <v>753.73093284116203</v>
      </c>
      <c r="Q724">
        <v>813.98177165444804</v>
      </c>
      <c r="R724">
        <v>34.532629284210998</v>
      </c>
      <c r="S724" s="1">
        <f>(Table2[[#This Row],[Close Price]]-Table2[[#This Row],[20D EMA]])/Table2[[#This Row],[20D EMA]]</f>
        <v>-1.6947545247642776E-2</v>
      </c>
      <c r="T724" s="1">
        <f>(Table2[[#This Row],[Close Price]]-Table2[[#This Row],[50D EMA]])/Table2[[#This Row],[50D EMA]]</f>
        <v>-3.7255911383803728E-2</v>
      </c>
      <c r="U724" s="1">
        <f>(Table2[[#This Row],[Close Price]]-Table2[[#This Row],[200D EMA]])/Table2[[#This Row],[200D EMA]]</f>
        <v>-0.10851812009857478</v>
      </c>
      <c r="V724">
        <v>0.32247469654652899</v>
      </c>
      <c r="W724">
        <v>716.85</v>
      </c>
      <c r="X724">
        <v>751</v>
      </c>
      <c r="Y724">
        <v>716.85</v>
      </c>
      <c r="Z724">
        <v>751</v>
      </c>
      <c r="AA724">
        <v>712.65</v>
      </c>
      <c r="AB724">
        <v>784.1</v>
      </c>
      <c r="AC724" s="1">
        <f>(Table2[[#This Row],[Close Price]]/Table2[[#This Row],[Day Low]])-1</f>
        <v>1.2275929413405828E-2</v>
      </c>
      <c r="AD724" s="1">
        <f>(Table2[[#This Row],[Day High]]/Table2[[#This Row],[Close Price]])-1</f>
        <v>3.4934196926893257E-2</v>
      </c>
      <c r="AE724" s="1">
        <f>(Table2[[#This Row],[Close Price]]/Table2[[#This Row],[Current Week Low]])-1</f>
        <v>1.2275929413405828E-2</v>
      </c>
      <c r="AF724" s="1">
        <f>(Table2[[#This Row],[Current Week High]]/Table2[[#This Row],[Close Price]])-1</f>
        <v>3.4934196926893257E-2</v>
      </c>
      <c r="AG724" s="1">
        <f>(Table2[[#This Row],[Close Price]]/Table2[[#This Row],[Current Month Low]])-1</f>
        <v>1.8241773661685334E-2</v>
      </c>
      <c r="AH724" s="1">
        <f>(Table2[[#This Row],[Current Month High]]/Table2[[#This Row],[Close Price]])-1</f>
        <v>8.0548473782126484E-2</v>
      </c>
      <c r="AI724">
        <v>52.456418383518198</v>
      </c>
      <c r="AJ724">
        <v>1.8241773661685301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-0.03</v>
      </c>
      <c r="AM724" t="s">
        <v>3191</v>
      </c>
      <c r="AN724">
        <v>-3.68</v>
      </c>
      <c r="AO724" t="s">
        <v>3191</v>
      </c>
      <c r="AP724">
        <v>-4.4472502032456999E-2</v>
      </c>
      <c r="AQ724">
        <f>(Table2[[#This Row],[Sharpe Ratio]]-AVERAGE(Table2[Sharpe Ratio]))/_xlfn.STDEV.P(Table2[Sharpe Ratio])</f>
        <v>-1.2744546679141358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692</v>
      </c>
      <c r="AT724">
        <f>_xlfn.RANK.AVG(Table2[[#This Row],[6M Return vs Nifty Z-Score]],Table2[6M Return vs Nifty Z-Score])</f>
        <v>665</v>
      </c>
      <c r="AU724">
        <f>_xlfn.RANK.AVG(Table2[[#This Row],[Sharpe Ratio Z-Score]],Table2[Sharpe Ratio Z-Score])</f>
        <v>657</v>
      </c>
      <c r="AV724">
        <f>(Table2[[#This Row],[Rank 1Y]]+Table2[[#This Row],[Rank 6M]]+Table2[[#This Row],[Rank Sharpe]])/3</f>
        <v>671.33333333333337</v>
      </c>
    </row>
    <row r="725" spans="1:48" x14ac:dyDescent="0.3">
      <c r="A725" t="s">
        <v>2278</v>
      </c>
      <c r="B725" t="s">
        <v>2279</v>
      </c>
      <c r="C725" t="s">
        <v>3163</v>
      </c>
      <c r="D725" t="s">
        <v>1990</v>
      </c>
      <c r="E725">
        <v>2445.1881725119902</v>
      </c>
      <c r="F725">
        <v>13.28</v>
      </c>
      <c r="G725">
        <v>-46.805218330164998</v>
      </c>
      <c r="H725">
        <f>(Table2[[#This Row],[1Y Return vs Nifty]]-AVERAGE(Table2[1Y Return vs Nifty]))/_xlfn.STDEV.P(Table2[1Y Return vs Nifty])</f>
        <v>-1.2374585286944559</v>
      </c>
      <c r="I725">
        <v>5.9022757212605601</v>
      </c>
      <c r="J725">
        <f>(Table2[[#This Row],[1M Return vs Nifty]]-AVERAGE(Table2[1M Return vs Nifty]))/_xlfn.STDEV.P(Table2[1M Return vs Nifty])</f>
        <v>0.50691264043477191</v>
      </c>
      <c r="K725">
        <v>-35.7905583465934</v>
      </c>
      <c r="L725">
        <f>(Table2[[#This Row],[6M Return vs Nifty]]-AVERAGE(Table2[6M Return vs Nifty]))/_xlfn.STDEV.P(Table2[6M Return vs Nifty])</f>
        <v>-1.3801393640762376</v>
      </c>
      <c r="M725">
        <v>-1.8994970759888099</v>
      </c>
      <c r="N725">
        <f>(Table2[[#This Row],[1W Return vs Nifty]]-AVERAGE(Table2[1W Return vs Nifty]))/_xlfn.STDEV.P(Table2[1W Return vs Nifty])</f>
        <v>-0.41360921191861794</v>
      </c>
      <c r="O725">
        <v>14.02</v>
      </c>
      <c r="P725">
        <v>14.3612248959179</v>
      </c>
      <c r="Q725">
        <v>16.059040831859701</v>
      </c>
      <c r="R725">
        <v>31.860074668366</v>
      </c>
      <c r="S725" s="1">
        <f>(Table2[[#This Row],[Close Price]]-Table2[[#This Row],[20D EMA]])/Table2[[#This Row],[20D EMA]]</f>
        <v>-5.2781740370898736E-2</v>
      </c>
      <c r="T725" s="1">
        <f>(Table2[[#This Row],[Close Price]]-Table2[[#This Row],[50D EMA]])/Table2[[#This Row],[50D EMA]]</f>
        <v>-7.5287790822441109E-2</v>
      </c>
      <c r="U725" s="1">
        <f>(Table2[[#This Row],[Close Price]]-Table2[[#This Row],[200D EMA]])/Table2[[#This Row],[200D EMA]]</f>
        <v>-0.17305148302172149</v>
      </c>
      <c r="V725">
        <v>0.87861569644569104</v>
      </c>
      <c r="W725">
        <v>13.23</v>
      </c>
      <c r="X725">
        <v>13.95</v>
      </c>
      <c r="Y725">
        <v>13.23</v>
      </c>
      <c r="Z725">
        <v>13.95</v>
      </c>
      <c r="AA725">
        <v>13.23</v>
      </c>
      <c r="AB725">
        <v>15.6</v>
      </c>
      <c r="AC725" s="1">
        <f>(Table2[[#This Row],[Close Price]]/Table2[[#This Row],[Day Low]])-1</f>
        <v>3.7792894935750887E-3</v>
      </c>
      <c r="AD725" s="1">
        <f>(Table2[[#This Row],[Day High]]/Table2[[#This Row],[Close Price]])-1</f>
        <v>5.0451807228915735E-2</v>
      </c>
      <c r="AE725" s="1">
        <f>(Table2[[#This Row],[Close Price]]/Table2[[#This Row],[Current Week Low]])-1</f>
        <v>3.7792894935750887E-3</v>
      </c>
      <c r="AF725" s="1">
        <f>(Table2[[#This Row],[Current Week High]]/Table2[[#This Row],[Close Price]])-1</f>
        <v>5.0451807228915735E-2</v>
      </c>
      <c r="AG725" s="1">
        <f>(Table2[[#This Row],[Close Price]]/Table2[[#This Row],[Current Month Low]])-1</f>
        <v>3.7792894935750887E-3</v>
      </c>
      <c r="AH725" s="1">
        <f>(Table2[[#This Row],[Current Month High]]/Table2[[#This Row],[Close Price]])-1</f>
        <v>0.17469879518072284</v>
      </c>
      <c r="AI725">
        <v>96.159638554216798</v>
      </c>
      <c r="AJ725">
        <v>3.3463035019455099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-0.12</v>
      </c>
      <c r="AM725" t="s">
        <v>3191</v>
      </c>
      <c r="AN725">
        <v>-10.210000000000001</v>
      </c>
      <c r="AO725" t="s">
        <v>3191</v>
      </c>
      <c r="AP725">
        <v>-1.5471040917847E-2</v>
      </c>
      <c r="AQ725">
        <f>(Table2[[#This Row],[Sharpe Ratio]]-AVERAGE(Table2[Sharpe Ratio]))/_xlfn.STDEV.P(Table2[Sharpe Ratio])</f>
        <v>-0.93627983856909158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708</v>
      </c>
      <c r="AT725">
        <f>_xlfn.RANK.AVG(Table2[[#This Row],[6M Return vs Nifty Z-Score]],Table2[6M Return vs Nifty Z-Score])</f>
        <v>706</v>
      </c>
      <c r="AU725">
        <f>_xlfn.RANK.AVG(Table2[[#This Row],[Sharpe Ratio Z-Score]],Table2[Sharpe Ratio Z-Score])</f>
        <v>608</v>
      </c>
      <c r="AV725">
        <f>(Table2[[#This Row],[Rank 1Y]]+Table2[[#This Row],[Rank 6M]]+Table2[[#This Row],[Rank Sharpe]])/3</f>
        <v>674</v>
      </c>
    </row>
    <row r="726" spans="1:48" x14ac:dyDescent="0.3">
      <c r="A726" t="s">
        <v>1602</v>
      </c>
      <c r="B726" t="s">
        <v>1603</v>
      </c>
      <c r="C726" t="s">
        <v>3147</v>
      </c>
      <c r="D726" t="s">
        <v>734</v>
      </c>
      <c r="E726">
        <v>5883.7170314099903</v>
      </c>
      <c r="F726">
        <v>120.63</v>
      </c>
      <c r="G726">
        <v>-49.379030910396096</v>
      </c>
      <c r="H726">
        <f>(Table2[[#This Row],[1Y Return vs Nifty]]-AVERAGE(Table2[1Y Return vs Nifty]))/_xlfn.STDEV.P(Table2[1Y Return vs Nifty])</f>
        <v>-1.2799672953211532</v>
      </c>
      <c r="I726">
        <v>-0.13990074480953199</v>
      </c>
      <c r="J726">
        <f>(Table2[[#This Row],[1M Return vs Nifty]]-AVERAGE(Table2[1M Return vs Nifty]))/_xlfn.STDEV.P(Table2[1M Return vs Nifty])</f>
        <v>-0.18172217160594931</v>
      </c>
      <c r="K726">
        <v>-18.490690464574499</v>
      </c>
      <c r="L726">
        <f>(Table2[[#This Row],[6M Return vs Nifty]]-AVERAGE(Table2[6M Return vs Nifty]))/_xlfn.STDEV.P(Table2[6M Return vs Nifty])</f>
        <v>-0.80897492136188776</v>
      </c>
      <c r="M726">
        <v>2.8455972146867201</v>
      </c>
      <c r="N726">
        <f>(Table2[[#This Row],[1W Return vs Nifty]]-AVERAGE(Table2[1W Return vs Nifty]))/_xlfn.STDEV.P(Table2[1W Return vs Nifty])</f>
        <v>0.49524586412413407</v>
      </c>
      <c r="O726">
        <v>123.53</v>
      </c>
      <c r="P726">
        <v>127.798481900412</v>
      </c>
      <c r="Q726">
        <v>135.21104180603101</v>
      </c>
      <c r="R726">
        <v>42.908817042896203</v>
      </c>
      <c r="S726" s="1">
        <f>(Table2[[#This Row],[Close Price]]-Table2[[#This Row],[20D EMA]])/Table2[[#This Row],[20D EMA]]</f>
        <v>-2.347607868533964E-2</v>
      </c>
      <c r="T726" s="1">
        <f>(Table2[[#This Row],[Close Price]]-Table2[[#This Row],[50D EMA]])/Table2[[#This Row],[50D EMA]]</f>
        <v>-5.6092073973132969E-2</v>
      </c>
      <c r="U726" s="1">
        <f>(Table2[[#This Row],[Close Price]]-Table2[[#This Row],[200D EMA]])/Table2[[#This Row],[200D EMA]]</f>
        <v>-0.10783913511256321</v>
      </c>
      <c r="V726">
        <v>0.79817950090683798</v>
      </c>
      <c r="W726">
        <v>119.9</v>
      </c>
      <c r="X726">
        <v>123.8</v>
      </c>
      <c r="Y726">
        <v>119.9</v>
      </c>
      <c r="Z726">
        <v>123.8</v>
      </c>
      <c r="AA726">
        <v>117.54</v>
      </c>
      <c r="AB726">
        <v>128.30000000000001</v>
      </c>
      <c r="AC726" s="1">
        <f>(Table2[[#This Row],[Close Price]]/Table2[[#This Row],[Day Low]])-1</f>
        <v>6.0884070058380146E-3</v>
      </c>
      <c r="AD726" s="1">
        <f>(Table2[[#This Row],[Day High]]/Table2[[#This Row],[Close Price]])-1</f>
        <v>2.6278703473431086E-2</v>
      </c>
      <c r="AE726" s="1">
        <f>(Table2[[#This Row],[Close Price]]/Table2[[#This Row],[Current Week Low]])-1</f>
        <v>6.0884070058380146E-3</v>
      </c>
      <c r="AF726" s="1">
        <f>(Table2[[#This Row],[Current Week High]]/Table2[[#This Row],[Close Price]])-1</f>
        <v>2.6278703473431086E-2</v>
      </c>
      <c r="AG726" s="1">
        <f>(Table2[[#This Row],[Close Price]]/Table2[[#This Row],[Current Month Low]])-1</f>
        <v>2.6288922919857072E-2</v>
      </c>
      <c r="AH726" s="1">
        <f>(Table2[[#This Row],[Current Month High]]/Table2[[#This Row],[Close Price]])-1</f>
        <v>6.3582856669153642E-2</v>
      </c>
      <c r="AI726">
        <v>37.859570587747598</v>
      </c>
      <c r="AJ726">
        <v>10.164383561643801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-0.13</v>
      </c>
      <c r="AM726" t="s">
        <v>3191</v>
      </c>
      <c r="AN726">
        <v>-3.19</v>
      </c>
      <c r="AO726" t="s">
        <v>3191</v>
      </c>
      <c r="AP726">
        <v>-0.103761745978577</v>
      </c>
      <c r="AQ726">
        <f>(Table2[[#This Row],[Sharpe Ratio]]-AVERAGE(Table2[Sharpe Ratio]))/_xlfn.STDEV.P(Table2[Sharpe Ratio])</f>
        <v>-1.9658036269972765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714</v>
      </c>
      <c r="AT726">
        <f>_xlfn.RANK.AVG(Table2[[#This Row],[6M Return vs Nifty Z-Score]],Table2[6M Return vs Nifty Z-Score])</f>
        <v>599</v>
      </c>
      <c r="AU726">
        <f>_xlfn.RANK.AVG(Table2[[#This Row],[Sharpe Ratio Z-Score]],Table2[Sharpe Ratio Z-Score])</f>
        <v>718</v>
      </c>
      <c r="AV726">
        <f>(Table2[[#This Row],[Rank 1Y]]+Table2[[#This Row],[Rank 6M]]+Table2[[#This Row],[Rank Sharpe]])/3</f>
        <v>677</v>
      </c>
    </row>
    <row r="727" spans="1:48" x14ac:dyDescent="0.3">
      <c r="A727" t="s">
        <v>1399</v>
      </c>
      <c r="B727" t="s">
        <v>1400</v>
      </c>
      <c r="C727" t="s">
        <v>3146</v>
      </c>
      <c r="D727" t="s">
        <v>24</v>
      </c>
      <c r="E727">
        <v>7909.6129962000005</v>
      </c>
      <c r="F727">
        <v>69.45</v>
      </c>
      <c r="G727">
        <v>-53.157286198669802</v>
      </c>
      <c r="H727">
        <f>(Table2[[#This Row],[1Y Return vs Nifty]]-AVERAGE(Table2[1Y Return vs Nifty]))/_xlfn.STDEV.P(Table2[1Y Return vs Nifty])</f>
        <v>-1.342368487054737</v>
      </c>
      <c r="I727">
        <v>-9.9852753264596803</v>
      </c>
      <c r="J727">
        <f>(Table2[[#This Row],[1M Return vs Nifty]]-AVERAGE(Table2[1M Return vs Nifty]))/_xlfn.STDEV.P(Table2[1M Return vs Nifty])</f>
        <v>-1.3038124833632383</v>
      </c>
      <c r="K727">
        <v>-41.314441916374697</v>
      </c>
      <c r="L727">
        <f>(Table2[[#This Row],[6M Return vs Nifty]]-AVERAGE(Table2[6M Return vs Nifty]))/_xlfn.STDEV.P(Table2[6M Return vs Nifty])</f>
        <v>-1.5625133511072236</v>
      </c>
      <c r="M727">
        <v>-2.8561446003890798</v>
      </c>
      <c r="N727">
        <f>(Table2[[#This Row],[1W Return vs Nifty]]-AVERAGE(Table2[1W Return vs Nifty]))/_xlfn.STDEV.P(Table2[1W Return vs Nifty])</f>
        <v>-0.5968413892524721</v>
      </c>
      <c r="O727">
        <v>74.83</v>
      </c>
      <c r="P727">
        <v>79.156619045904506</v>
      </c>
      <c r="Q727">
        <v>87.832130139599698</v>
      </c>
      <c r="R727">
        <v>18.155109055439599</v>
      </c>
      <c r="S727" s="1">
        <f>(Table2[[#This Row],[Close Price]]-Table2[[#This Row],[20D EMA]])/Table2[[#This Row],[20D EMA]]</f>
        <v>-7.1896298276092424E-2</v>
      </c>
      <c r="T727" s="1">
        <f>(Table2[[#This Row],[Close Price]]-Table2[[#This Row],[50D EMA]])/Table2[[#This Row],[50D EMA]]</f>
        <v>-0.12262548808805794</v>
      </c>
      <c r="U727" s="1">
        <f>(Table2[[#This Row],[Close Price]]-Table2[[#This Row],[200D EMA]])/Table2[[#This Row],[200D EMA]]</f>
        <v>-0.20928708105317817</v>
      </c>
      <c r="V727">
        <v>0.70755288011924</v>
      </c>
      <c r="W727">
        <v>69.05</v>
      </c>
      <c r="X727">
        <v>71.22</v>
      </c>
      <c r="Y727">
        <v>69.05</v>
      </c>
      <c r="Z727">
        <v>71.22</v>
      </c>
      <c r="AA727">
        <v>69.05</v>
      </c>
      <c r="AB727">
        <v>78.25</v>
      </c>
      <c r="AC727" s="1">
        <f>(Table2[[#This Row],[Close Price]]/Table2[[#This Row],[Day Low]])-1</f>
        <v>5.7929036929762479E-3</v>
      </c>
      <c r="AD727" s="1">
        <f>(Table2[[#This Row],[Day High]]/Table2[[#This Row],[Close Price]])-1</f>
        <v>2.548596112311019E-2</v>
      </c>
      <c r="AE727" s="1">
        <f>(Table2[[#This Row],[Close Price]]/Table2[[#This Row],[Current Week Low]])-1</f>
        <v>5.7929036929762479E-3</v>
      </c>
      <c r="AF727" s="1">
        <f>(Table2[[#This Row],[Current Week High]]/Table2[[#This Row],[Close Price]])-1</f>
        <v>2.548596112311019E-2</v>
      </c>
      <c r="AG727" s="1">
        <f>(Table2[[#This Row],[Close Price]]/Table2[[#This Row],[Current Month Low]])-1</f>
        <v>5.7929036929762479E-3</v>
      </c>
      <c r="AH727" s="1">
        <f>(Table2[[#This Row],[Current Month High]]/Table2[[#This Row],[Close Price]])-1</f>
        <v>0.12670986321094313</v>
      </c>
      <c r="AI727">
        <v>67.746580273578104</v>
      </c>
      <c r="AJ727">
        <v>0.57929036929762401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-0.14000000000000001</v>
      </c>
      <c r="AM727" t="s">
        <v>3191</v>
      </c>
      <c r="AN727">
        <v>-7.55</v>
      </c>
      <c r="AO727" t="s">
        <v>3191</v>
      </c>
      <c r="AP727">
        <v>-9.7156601701070006E-3</v>
      </c>
      <c r="AQ727">
        <f>(Table2[[#This Row],[Sharpe Ratio]]-AVERAGE(Table2[Sharpe Ratio]))/_xlfn.STDEV.P(Table2[Sharpe Ratio])</f>
        <v>-0.86916856805444054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717</v>
      </c>
      <c r="AT727">
        <f>_xlfn.RANK.AVG(Table2[[#This Row],[6M Return vs Nifty Z-Score]],Table2[6M Return vs Nifty Z-Score])</f>
        <v>722</v>
      </c>
      <c r="AU727">
        <f>_xlfn.RANK.AVG(Table2[[#This Row],[Sharpe Ratio Z-Score]],Table2[Sharpe Ratio Z-Score])</f>
        <v>595</v>
      </c>
      <c r="AV727">
        <f>(Table2[[#This Row],[Rank 1Y]]+Table2[[#This Row],[Rank 6M]]+Table2[[#This Row],[Rank Sharpe]])/3</f>
        <v>678</v>
      </c>
    </row>
    <row r="728" spans="1:48" x14ac:dyDescent="0.3">
      <c r="A728" t="s">
        <v>2335</v>
      </c>
      <c r="B728" t="s">
        <v>2336</v>
      </c>
      <c r="C728" t="s">
        <v>3160</v>
      </c>
      <c r="D728" t="s">
        <v>406</v>
      </c>
      <c r="E728">
        <v>2277.9341882399999</v>
      </c>
      <c r="F728">
        <v>197.8</v>
      </c>
      <c r="G728">
        <v>-54.877945602892297</v>
      </c>
      <c r="H728">
        <f>(Table2[[#This Row],[1Y Return vs Nifty]]-AVERAGE(Table2[1Y Return vs Nifty]))/_xlfn.STDEV.P(Table2[1Y Return vs Nifty])</f>
        <v>-1.3707866825441533</v>
      </c>
      <c r="I728">
        <v>-1.2717178867958601</v>
      </c>
      <c r="J728">
        <f>(Table2[[#This Row],[1M Return vs Nifty]]-AVERAGE(Table2[1M Return vs Nifty]))/_xlfn.STDEV.P(Table2[1M Return vs Nifty])</f>
        <v>-0.31071686237888507</v>
      </c>
      <c r="K728">
        <v>-25.025023340370701</v>
      </c>
      <c r="L728">
        <f>(Table2[[#This Row],[6M Return vs Nifty]]-AVERAGE(Table2[6M Return vs Nifty]))/_xlfn.STDEV.P(Table2[6M Return vs Nifty])</f>
        <v>-1.0247094356926785</v>
      </c>
      <c r="M728">
        <v>0.36978847238982898</v>
      </c>
      <c r="N728">
        <f>(Table2[[#This Row],[1W Return vs Nifty]]-AVERAGE(Table2[1W Return vs Nifty]))/_xlfn.STDEV.P(Table2[1W Return vs Nifty])</f>
        <v>2.1040041245278092E-2</v>
      </c>
      <c r="O728">
        <v>203.92</v>
      </c>
      <c r="P728">
        <v>209.782976958929</v>
      </c>
      <c r="Q728">
        <v>239.73054724199301</v>
      </c>
      <c r="R728">
        <v>36.2771176710257</v>
      </c>
      <c r="S728" s="1">
        <f>(Table2[[#This Row],[Close Price]]-Table2[[#This Row],[20D EMA]])/Table2[[#This Row],[20D EMA]]</f>
        <v>-3.0011769321302357E-2</v>
      </c>
      <c r="T728" s="1">
        <f>(Table2[[#This Row],[Close Price]]-Table2[[#This Row],[50D EMA]])/Table2[[#This Row],[50D EMA]]</f>
        <v>-5.7120826163483206E-2</v>
      </c>
      <c r="U728" s="1">
        <f>(Table2[[#This Row],[Close Price]]-Table2[[#This Row],[200D EMA]])/Table2[[#This Row],[200D EMA]]</f>
        <v>-0.17490698504795357</v>
      </c>
      <c r="V728">
        <v>0.485278896771424</v>
      </c>
      <c r="W728">
        <v>197.25</v>
      </c>
      <c r="X728">
        <v>203</v>
      </c>
      <c r="Y728">
        <v>197.25</v>
      </c>
      <c r="Z728">
        <v>203</v>
      </c>
      <c r="AA728">
        <v>195.91</v>
      </c>
      <c r="AB728">
        <v>210.51</v>
      </c>
      <c r="AC728" s="1">
        <f>(Table2[[#This Row],[Close Price]]/Table2[[#This Row],[Day Low]])-1</f>
        <v>2.7883396704690977E-3</v>
      </c>
      <c r="AD728" s="1">
        <f>(Table2[[#This Row],[Day High]]/Table2[[#This Row],[Close Price]])-1</f>
        <v>2.628918099089983E-2</v>
      </c>
      <c r="AE728" s="1">
        <f>(Table2[[#This Row],[Close Price]]/Table2[[#This Row],[Current Week Low]])-1</f>
        <v>2.7883396704690977E-3</v>
      </c>
      <c r="AF728" s="1">
        <f>(Table2[[#This Row],[Current Week High]]/Table2[[#This Row],[Close Price]])-1</f>
        <v>2.628918099089983E-2</v>
      </c>
      <c r="AG728" s="1">
        <f>(Table2[[#This Row],[Close Price]]/Table2[[#This Row],[Current Month Low]])-1</f>
        <v>9.6472870195498661E-3</v>
      </c>
      <c r="AH728" s="1">
        <f>(Table2[[#This Row],[Current Month High]]/Table2[[#This Row],[Close Price]])-1</f>
        <v>6.4256825075833968E-2</v>
      </c>
      <c r="AI728">
        <v>118.276036400404</v>
      </c>
      <c r="AJ728">
        <v>3.28981723237598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-0.04</v>
      </c>
      <c r="AM728" t="s">
        <v>3191</v>
      </c>
      <c r="AN728">
        <v>-3.22</v>
      </c>
      <c r="AO728" t="s">
        <v>3191</v>
      </c>
      <c r="AP728">
        <v>-5.1482555906126E-2</v>
      </c>
      <c r="AQ728">
        <f>(Table2[[#This Row],[Sharpe Ratio]]-AVERAGE(Table2[Sharpe Ratio]))/_xlfn.STDEV.P(Table2[Sharpe Ratio])</f>
        <v>-1.3561961968343228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719</v>
      </c>
      <c r="AT728">
        <f>_xlfn.RANK.AVG(Table2[[#This Row],[6M Return vs Nifty Z-Score]],Table2[6M Return vs Nifty Z-Score])</f>
        <v>652</v>
      </c>
      <c r="AU728">
        <f>_xlfn.RANK.AVG(Table2[[#This Row],[Sharpe Ratio Z-Score]],Table2[Sharpe Ratio Z-Score])</f>
        <v>671</v>
      </c>
      <c r="AV728">
        <f>(Table2[[#This Row],[Rank 1Y]]+Table2[[#This Row],[Rank 6M]]+Table2[[#This Row],[Rank Sharpe]])/3</f>
        <v>680.66666666666663</v>
      </c>
    </row>
    <row r="729" spans="1:48" x14ac:dyDescent="0.3">
      <c r="A729" t="s">
        <v>1993</v>
      </c>
      <c r="B729" t="s">
        <v>1994</v>
      </c>
      <c r="C729" t="s">
        <v>3146</v>
      </c>
      <c r="D729" t="s">
        <v>54</v>
      </c>
      <c r="E729">
        <v>3431.9165807200002</v>
      </c>
      <c r="F729">
        <v>481.3</v>
      </c>
      <c r="G729">
        <v>-66.514600767845096</v>
      </c>
      <c r="H729">
        <f>(Table2[[#This Row],[1Y Return vs Nifty]]-AVERAGE(Table2[1Y Return vs Nifty]))/_xlfn.STDEV.P(Table2[1Y Return vs Nifty])</f>
        <v>-1.5629762236636986</v>
      </c>
      <c r="I729">
        <v>-13.5149888419206</v>
      </c>
      <c r="J729">
        <f>(Table2[[#This Row],[1M Return vs Nifty]]-AVERAGE(Table2[1M Return vs Nifty]))/_xlfn.STDEV.P(Table2[1M Return vs Nifty])</f>
        <v>-1.7060985829047781</v>
      </c>
      <c r="K729">
        <v>-57.1164951632487</v>
      </c>
      <c r="L729">
        <f>(Table2[[#This Row],[6M Return vs Nifty]]-AVERAGE(Table2[6M Return vs Nifty]))/_xlfn.STDEV.P(Table2[6M Return vs Nifty])</f>
        <v>-2.0842266380551688</v>
      </c>
      <c r="M729">
        <v>-6.5100300053032703</v>
      </c>
      <c r="N729">
        <f>(Table2[[#This Row],[1W Return vs Nifty]]-AVERAGE(Table2[1W Return vs Nifty]))/_xlfn.STDEV.P(Table2[1W Return vs Nifty])</f>
        <v>-1.2966909800309978</v>
      </c>
      <c r="O729">
        <v>542.75</v>
      </c>
      <c r="P729">
        <v>587.81162923706802</v>
      </c>
      <c r="Q729">
        <v>720.06236121073005</v>
      </c>
      <c r="R729">
        <v>9.2296804354317601</v>
      </c>
      <c r="S729" s="1">
        <f>(Table2[[#This Row],[Close Price]]-Table2[[#This Row],[20D EMA]])/Table2[[#This Row],[20D EMA]]</f>
        <v>-0.11321971441731919</v>
      </c>
      <c r="T729" s="1">
        <f>(Table2[[#This Row],[Close Price]]-Table2[[#This Row],[50D EMA]])/Table2[[#This Row],[50D EMA]]</f>
        <v>-0.18120027563134722</v>
      </c>
      <c r="U729" s="1">
        <f>(Table2[[#This Row],[Close Price]]-Table2[[#This Row],[200D EMA]])/Table2[[#This Row],[200D EMA]]</f>
        <v>-0.33158567100947939</v>
      </c>
      <c r="V729">
        <v>1.09817524391062</v>
      </c>
      <c r="W729">
        <v>479.2</v>
      </c>
      <c r="X729">
        <v>504.45</v>
      </c>
      <c r="Y729">
        <v>479.2</v>
      </c>
      <c r="Z729">
        <v>504.45</v>
      </c>
      <c r="AA729">
        <v>479.2</v>
      </c>
      <c r="AB729">
        <v>590.70000000000005</v>
      </c>
      <c r="AC729" s="1">
        <f>(Table2[[#This Row],[Close Price]]/Table2[[#This Row],[Day Low]])-1</f>
        <v>4.3823038397330372E-3</v>
      </c>
      <c r="AD729" s="1">
        <f>(Table2[[#This Row],[Day High]]/Table2[[#This Row],[Close Price]])-1</f>
        <v>4.8098898815707392E-2</v>
      </c>
      <c r="AE729" s="1">
        <f>(Table2[[#This Row],[Close Price]]/Table2[[#This Row],[Current Week Low]])-1</f>
        <v>4.3823038397330372E-3</v>
      </c>
      <c r="AF729" s="1">
        <f>(Table2[[#This Row],[Current Week High]]/Table2[[#This Row],[Close Price]])-1</f>
        <v>4.8098898815707392E-2</v>
      </c>
      <c r="AG729" s="1">
        <f>(Table2[[#This Row],[Close Price]]/Table2[[#This Row],[Current Month Low]])-1</f>
        <v>4.3823038397330372E-3</v>
      </c>
      <c r="AH729" s="1">
        <f>(Table2[[#This Row],[Current Month High]]/Table2[[#This Row],[Close Price]])-1</f>
        <v>0.22730105963016833</v>
      </c>
      <c r="AI729">
        <v>158.30043631830401</v>
      </c>
      <c r="AJ729">
        <v>0.43823038397330299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</v>
      </c>
      <c r="AM729" t="s">
        <v>3191</v>
      </c>
      <c r="AN729">
        <v>-15.61</v>
      </c>
      <c r="AO729" t="s">
        <v>3191</v>
      </c>
      <c r="AP729">
        <v>-7.1210184091120001E-3</v>
      </c>
      <c r="AQ729">
        <f>(Table2[[#This Row],[Sharpe Ratio]]-AVERAGE(Table2[Sharpe Ratio]))/_xlfn.STDEV.P(Table2[Sharpe Ratio])</f>
        <v>-0.83891345327699984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731</v>
      </c>
      <c r="AU729">
        <f>_xlfn.RANK.AVG(Table2[[#This Row],[Sharpe Ratio Z-Score]],Table2[Sharpe Ratio Z-Score])</f>
        <v>584</v>
      </c>
      <c r="AV729">
        <f>(Table2[[#This Row],[Rank 1Y]]+Table2[[#This Row],[Rank 6M]]+Table2[[#This Row],[Rank Sharpe]])/3</f>
        <v>681.66666666666663</v>
      </c>
    </row>
    <row r="730" spans="1:48" x14ac:dyDescent="0.3">
      <c r="A730" t="s">
        <v>1375</v>
      </c>
      <c r="B730" t="s">
        <v>1376</v>
      </c>
      <c r="C730" t="s">
        <v>3156</v>
      </c>
      <c r="D730" t="s">
        <v>89</v>
      </c>
      <c r="E730">
        <v>8070.9309792649901</v>
      </c>
      <c r="F730">
        <v>273.35000000000002</v>
      </c>
      <c r="G730">
        <v>-63.485783537484899</v>
      </c>
      <c r="H730">
        <f>(Table2[[#This Row],[1Y Return vs Nifty]]-AVERAGE(Table2[1Y Return vs Nifty]))/_xlfn.STDEV.P(Table2[1Y Return vs Nifty])</f>
        <v>-1.5129526571502658</v>
      </c>
      <c r="I730">
        <v>1.42379745763156</v>
      </c>
      <c r="J730">
        <f>(Table2[[#This Row],[1M Return vs Nifty]]-AVERAGE(Table2[1M Return vs Nifty]))/_xlfn.STDEV.P(Table2[1M Return vs Nifty])</f>
        <v>-3.5054273957606926E-3</v>
      </c>
      <c r="K730">
        <v>-18.488618802941101</v>
      </c>
      <c r="L730">
        <f>(Table2[[#This Row],[6M Return vs Nifty]]-AVERAGE(Table2[6M Return vs Nifty]))/_xlfn.STDEV.P(Table2[6M Return vs Nifty])</f>
        <v>-0.80890652433883525</v>
      </c>
      <c r="M730">
        <v>-2.8960928838595299</v>
      </c>
      <c r="N730">
        <f>(Table2[[#This Row],[1W Return vs Nifty]]-AVERAGE(Table2[1W Return vs Nifty]))/_xlfn.STDEV.P(Table2[1W Return vs Nifty])</f>
        <v>-0.60449291269693972</v>
      </c>
      <c r="O730">
        <v>283.38</v>
      </c>
      <c r="P730">
        <v>288.39837149751401</v>
      </c>
      <c r="Q730">
        <v>324.77496462747001</v>
      </c>
      <c r="R730">
        <v>32.946329053764799</v>
      </c>
      <c r="S730" s="1">
        <f>(Table2[[#This Row],[Close Price]]-Table2[[#This Row],[20D EMA]])/Table2[[#This Row],[20D EMA]]</f>
        <v>-3.5394170371938642E-2</v>
      </c>
      <c r="T730" s="1">
        <f>(Table2[[#This Row],[Close Price]]-Table2[[#This Row],[50D EMA]])/Table2[[#This Row],[50D EMA]]</f>
        <v>-5.2179113978262186E-2</v>
      </c>
      <c r="U730" s="1">
        <f>(Table2[[#This Row],[Close Price]]-Table2[[#This Row],[200D EMA]])/Table2[[#This Row],[200D EMA]]</f>
        <v>-0.15834029783193571</v>
      </c>
      <c r="V730">
        <v>0.917922940386379</v>
      </c>
      <c r="W730">
        <v>273</v>
      </c>
      <c r="X730">
        <v>281.85000000000002</v>
      </c>
      <c r="Y730">
        <v>273</v>
      </c>
      <c r="Z730">
        <v>281.85000000000002</v>
      </c>
      <c r="AA730">
        <v>269.7</v>
      </c>
      <c r="AB730">
        <v>298.5</v>
      </c>
      <c r="AC730" s="1">
        <f>(Table2[[#This Row],[Close Price]]/Table2[[#This Row],[Day Low]])-1</f>
        <v>1.2820512820512775E-3</v>
      </c>
      <c r="AD730" s="1">
        <f>(Table2[[#This Row],[Day High]]/Table2[[#This Row],[Close Price]])-1</f>
        <v>3.1095664898481701E-2</v>
      </c>
      <c r="AE730" s="1">
        <f>(Table2[[#This Row],[Close Price]]/Table2[[#This Row],[Current Week Low]])-1</f>
        <v>1.2820512820512775E-3</v>
      </c>
      <c r="AF730" s="1">
        <f>(Table2[[#This Row],[Current Week High]]/Table2[[#This Row],[Close Price]])-1</f>
        <v>3.1095664898481701E-2</v>
      </c>
      <c r="AG730" s="1">
        <f>(Table2[[#This Row],[Close Price]]/Table2[[#This Row],[Current Month Low]])-1</f>
        <v>1.3533555802743846E-2</v>
      </c>
      <c r="AH730" s="1">
        <f>(Table2[[#This Row],[Current Month High]]/Table2[[#This Row],[Close Price]])-1</f>
        <v>9.200658496433145E-2</v>
      </c>
      <c r="AI730">
        <v>66.471556612401599</v>
      </c>
      <c r="AJ730">
        <v>4.73180076628352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-0.13</v>
      </c>
      <c r="AM730" t="s">
        <v>3191</v>
      </c>
      <c r="AN730">
        <v>-3.56</v>
      </c>
      <c r="AO730" t="s">
        <v>3191</v>
      </c>
      <c r="AP730">
        <v>-0.103852914587069</v>
      </c>
      <c r="AQ730">
        <f>(Table2[[#This Row],[Sharpe Ratio]]-AVERAGE(Table2[Sharpe Ratio]))/_xlfn.STDEV.P(Table2[Sharpe Ratio])</f>
        <v>-1.9668667089053422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598</v>
      </c>
      <c r="AU730">
        <f>_xlfn.RANK.AVG(Table2[[#This Row],[Sharpe Ratio Z-Score]],Table2[Sharpe Ratio Z-Score])</f>
        <v>720</v>
      </c>
      <c r="AV730">
        <f>(Table2[[#This Row],[Rank 1Y]]+Table2[[#This Row],[Rank 6M]]+Table2[[#This Row],[Rank Sharpe]])/3</f>
        <v>682</v>
      </c>
    </row>
    <row r="731" spans="1:48" x14ac:dyDescent="0.3">
      <c r="A731" t="s">
        <v>1600</v>
      </c>
      <c r="B731" t="s">
        <v>1601</v>
      </c>
      <c r="C731" t="s">
        <v>3155</v>
      </c>
      <c r="D731" t="s">
        <v>451</v>
      </c>
      <c r="E731">
        <v>5924.9682236099998</v>
      </c>
      <c r="F731">
        <v>535.9</v>
      </c>
      <c r="G731">
        <v>-44.397099000624799</v>
      </c>
      <c r="H731">
        <f>(Table2[[#This Row],[1Y Return vs Nifty]]-AVERAGE(Table2[1Y Return vs Nifty]))/_xlfn.STDEV.P(Table2[1Y Return vs Nifty])</f>
        <v>-1.197686331070233</v>
      </c>
      <c r="I731">
        <v>-2.8664861660420802</v>
      </c>
      <c r="J731">
        <f>(Table2[[#This Row],[1M Return vs Nifty]]-AVERAGE(Table2[1M Return vs Nifty]))/_xlfn.STDEV.P(Table2[1M Return vs Nifty])</f>
        <v>-0.49247470417550454</v>
      </c>
      <c r="K731">
        <v>-25.576564360624001</v>
      </c>
      <c r="L731">
        <f>(Table2[[#This Row],[6M Return vs Nifty]]-AVERAGE(Table2[6M Return vs Nifty]))/_xlfn.STDEV.P(Table2[6M Return vs Nifty])</f>
        <v>-1.0429188591180738</v>
      </c>
      <c r="M731">
        <v>-1.0109689046243899</v>
      </c>
      <c r="N731">
        <f>(Table2[[#This Row],[1W Return vs Nifty]]-AVERAGE(Table2[1W Return vs Nifty]))/_xlfn.STDEV.P(Table2[1W Return vs Nifty])</f>
        <v>-0.24342432426771893</v>
      </c>
      <c r="O731">
        <v>551.70000000000005</v>
      </c>
      <c r="P731">
        <v>573.94540383680999</v>
      </c>
      <c r="Q731">
        <v>616.82512250384104</v>
      </c>
      <c r="R731">
        <v>17.060683646075301</v>
      </c>
      <c r="S731" s="1">
        <f>(Table2[[#This Row],[Close Price]]-Table2[[#This Row],[20D EMA]])/Table2[[#This Row],[20D EMA]]</f>
        <v>-2.8638752945441485E-2</v>
      </c>
      <c r="T731" s="1">
        <f>(Table2[[#This Row],[Close Price]]-Table2[[#This Row],[50D EMA]])/Table2[[#This Row],[50D EMA]]</f>
        <v>-6.6287496306229626E-2</v>
      </c>
      <c r="U731" s="1">
        <f>(Table2[[#This Row],[Close Price]]-Table2[[#This Row],[200D EMA]])/Table2[[#This Row],[200D EMA]]</f>
        <v>-0.13119621680671273</v>
      </c>
      <c r="V731">
        <v>0.60104631981247802</v>
      </c>
      <c r="W731">
        <v>535</v>
      </c>
      <c r="X731">
        <v>540.70000000000005</v>
      </c>
      <c r="Y731">
        <v>535</v>
      </c>
      <c r="Z731">
        <v>540.70000000000005</v>
      </c>
      <c r="AA731">
        <v>530.5</v>
      </c>
      <c r="AB731">
        <v>566.95000000000005</v>
      </c>
      <c r="AC731" s="1">
        <f>(Table2[[#This Row],[Close Price]]/Table2[[#This Row],[Day Low]])-1</f>
        <v>1.6822429906542258E-3</v>
      </c>
      <c r="AD731" s="1">
        <f>(Table2[[#This Row],[Day High]]/Table2[[#This Row],[Close Price]])-1</f>
        <v>8.9568949430864908E-3</v>
      </c>
      <c r="AE731" s="1">
        <f>(Table2[[#This Row],[Close Price]]/Table2[[#This Row],[Current Week Low]])-1</f>
        <v>1.6822429906542258E-3</v>
      </c>
      <c r="AF731" s="1">
        <f>(Table2[[#This Row],[Current Week High]]/Table2[[#This Row],[Close Price]])-1</f>
        <v>8.9568949430864908E-3</v>
      </c>
      <c r="AG731" s="1">
        <f>(Table2[[#This Row],[Close Price]]/Table2[[#This Row],[Current Month Low]])-1</f>
        <v>1.0179076343072468E-2</v>
      </c>
      <c r="AH731" s="1">
        <f>(Table2[[#This Row],[Current Month High]]/Table2[[#This Row],[Close Price]])-1</f>
        <v>5.79399141630903E-2</v>
      </c>
      <c r="AI731">
        <v>44.803134913229997</v>
      </c>
      <c r="AJ731">
        <v>2.7908314951567901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-0.18</v>
      </c>
      <c r="AM731" t="s">
        <v>3191</v>
      </c>
      <c r="AN731">
        <v>-3.56</v>
      </c>
      <c r="AO731" t="s">
        <v>3191</v>
      </c>
      <c r="AP731">
        <v>-8.9007723094082003E-2</v>
      </c>
      <c r="AQ731">
        <f>(Table2[[#This Row],[Sharpe Ratio]]-AVERAGE(Table2[Sharpe Ratio]))/_xlfn.STDEV.P(Table2[Sharpe Ratio])</f>
        <v>-1.7937626683917998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655</v>
      </c>
      <c r="AU731">
        <f>_xlfn.RANK.AVG(Table2[[#This Row],[Sharpe Ratio Z-Score]],Table2[Sharpe Ratio Z-Score])</f>
        <v>707</v>
      </c>
      <c r="AV731">
        <f>(Table2[[#This Row],[Rank 1Y]]+Table2[[#This Row],[Rank 6M]]+Table2[[#This Row],[Rank Sharpe]])/3</f>
        <v>687.33333333333337</v>
      </c>
    </row>
    <row r="732" spans="1:48" x14ac:dyDescent="0.3">
      <c r="A732" t="s">
        <v>1076</v>
      </c>
      <c r="B732" t="s">
        <v>1077</v>
      </c>
      <c r="C732" t="s">
        <v>3163</v>
      </c>
      <c r="D732" t="s">
        <v>643</v>
      </c>
      <c r="E732">
        <v>12122.71559982</v>
      </c>
      <c r="F732">
        <v>126.21</v>
      </c>
      <c r="G732">
        <v>-76.260564745863803</v>
      </c>
      <c r="H732">
        <f>(Table2[[#This Row],[1Y Return vs Nifty]]-AVERAGE(Table2[1Y Return vs Nifty]))/_xlfn.STDEV.P(Table2[1Y Return vs Nifty])</f>
        <v>-1.7239393456391903</v>
      </c>
      <c r="I732">
        <v>6.5261025190334596</v>
      </c>
      <c r="J732">
        <f>(Table2[[#This Row],[1M Return vs Nifty]]-AVERAGE(Table2[1M Return vs Nifty]))/_xlfn.STDEV.P(Table2[1M Return vs Nifty])</f>
        <v>0.57801100243109338</v>
      </c>
      <c r="K732">
        <v>-23.075976218909801</v>
      </c>
      <c r="L732">
        <f>(Table2[[#This Row],[6M Return vs Nifty]]-AVERAGE(Table2[6M Return vs Nifty]))/_xlfn.STDEV.P(Table2[6M Return vs Nifty])</f>
        <v>-0.96036059669892604</v>
      </c>
      <c r="M732">
        <v>2.72693069951388</v>
      </c>
      <c r="N732">
        <f>(Table2[[#This Row],[1W Return vs Nifty]]-AVERAGE(Table2[1W Return vs Nifty]))/_xlfn.STDEV.P(Table2[1W Return vs Nifty])</f>
        <v>0.47251698708515205</v>
      </c>
      <c r="O732">
        <v>130.68</v>
      </c>
      <c r="P732">
        <v>134.37033029547601</v>
      </c>
      <c r="Q732">
        <v>159.27881583483</v>
      </c>
      <c r="R732">
        <v>40.9421582713776</v>
      </c>
      <c r="S732" s="1">
        <f>(Table2[[#This Row],[Close Price]]-Table2[[#This Row],[20D EMA]])/Table2[[#This Row],[20D EMA]]</f>
        <v>-3.4205693296602488E-2</v>
      </c>
      <c r="T732" s="1">
        <f>(Table2[[#This Row],[Close Price]]-Table2[[#This Row],[50D EMA]])/Table2[[#This Row],[50D EMA]]</f>
        <v>-6.0730149859211574E-2</v>
      </c>
      <c r="U732" s="1">
        <f>(Table2[[#This Row],[Close Price]]-Table2[[#This Row],[200D EMA]])/Table2[[#This Row],[200D EMA]]</f>
        <v>-0.20761590712177272</v>
      </c>
      <c r="V732">
        <v>0.88820808203703605</v>
      </c>
      <c r="W732">
        <v>125.8</v>
      </c>
      <c r="X732">
        <v>136.4</v>
      </c>
      <c r="Y732">
        <v>125.8</v>
      </c>
      <c r="Z732">
        <v>136.4</v>
      </c>
      <c r="AA732">
        <v>124.92</v>
      </c>
      <c r="AB732">
        <v>143.55000000000001</v>
      </c>
      <c r="AC732" s="1">
        <f>(Table2[[#This Row],[Close Price]]/Table2[[#This Row],[Day Low]])-1</f>
        <v>3.2591414944356245E-3</v>
      </c>
      <c r="AD732" s="1">
        <f>(Table2[[#This Row],[Day High]]/Table2[[#This Row],[Close Price]])-1</f>
        <v>8.073845178670469E-2</v>
      </c>
      <c r="AE732" s="1">
        <f>(Table2[[#This Row],[Close Price]]/Table2[[#This Row],[Current Week Low]])-1</f>
        <v>3.2591414944356245E-3</v>
      </c>
      <c r="AF732" s="1">
        <f>(Table2[[#This Row],[Current Week High]]/Table2[[#This Row],[Close Price]])-1</f>
        <v>8.073845178670469E-2</v>
      </c>
      <c r="AG732" s="1">
        <f>(Table2[[#This Row],[Close Price]]/Table2[[#This Row],[Current Month Low]])-1</f>
        <v>1.0326609029778888E-2</v>
      </c>
      <c r="AH732" s="1">
        <f>(Table2[[#This Row],[Current Month High]]/Table2[[#This Row],[Close Price]])-1</f>
        <v>0.13739006417874977</v>
      </c>
      <c r="AI732">
        <v>137.46137390064101</v>
      </c>
      <c r="AJ732">
        <v>1.0326609029778799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-0.05</v>
      </c>
      <c r="AM732" t="s">
        <v>3191</v>
      </c>
      <c r="AN732">
        <v>-7.03</v>
      </c>
      <c r="AO732" t="s">
        <v>3191</v>
      </c>
      <c r="AP732">
        <v>-0.103800194377779</v>
      </c>
      <c r="AQ732">
        <f>(Table2[[#This Row],[Sharpe Ratio]]-AVERAGE(Table2[Sharpe Ratio]))/_xlfn.STDEV.P(Table2[Sharpe Ratio])</f>
        <v>-1.9662519589205323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637</v>
      </c>
      <c r="AU732">
        <f>_xlfn.RANK.AVG(Table2[[#This Row],[Sharpe Ratio Z-Score]],Table2[Sharpe Ratio Z-Score])</f>
        <v>719</v>
      </c>
      <c r="AV732">
        <f>(Table2[[#This Row],[Rank 1Y]]+Table2[[#This Row],[Rank 6M]]+Table2[[#This Row],[Rank Sharpe]])/3</f>
        <v>695.66666666666663</v>
      </c>
    </row>
    <row r="733" spans="1:48" x14ac:dyDescent="0.3">
      <c r="A733" t="s">
        <v>1727</v>
      </c>
      <c r="B733" t="s">
        <v>1728</v>
      </c>
      <c r="C733" t="s">
        <v>3156</v>
      </c>
      <c r="D733" t="s">
        <v>454</v>
      </c>
      <c r="E733">
        <v>4739.783055975</v>
      </c>
      <c r="F733">
        <v>285.75</v>
      </c>
      <c r="G733">
        <v>-57.899985631828798</v>
      </c>
      <c r="H733">
        <f>(Table2[[#This Row],[1Y Return vs Nifty]]-AVERAGE(Table2[1Y Return vs Nifty]))/_xlfn.STDEV.P(Table2[1Y Return vs Nifty])</f>
        <v>-1.4206983176466066</v>
      </c>
      <c r="I733">
        <v>-1.85526867665295</v>
      </c>
      <c r="J733">
        <f>(Table2[[#This Row],[1M Return vs Nifty]]-AVERAGE(Table2[1M Return vs Nifty]))/_xlfn.STDEV.P(Table2[1M Return vs Nifty])</f>
        <v>-0.37722491469183278</v>
      </c>
      <c r="K733">
        <v>-36.824749221273599</v>
      </c>
      <c r="L733">
        <f>(Table2[[#This Row],[6M Return vs Nifty]]-AVERAGE(Table2[6M Return vs Nifty]))/_xlfn.STDEV.P(Table2[6M Return vs Nifty])</f>
        <v>-1.4142837320347312</v>
      </c>
      <c r="M733">
        <v>-2.2503011615728399</v>
      </c>
      <c r="N733">
        <f>(Table2[[#This Row],[1W Return vs Nifty]]-AVERAGE(Table2[1W Return vs Nifty]))/_xlfn.STDEV.P(Table2[1W Return vs Nifty])</f>
        <v>-0.48080072684933423</v>
      </c>
      <c r="O733">
        <v>299.69</v>
      </c>
      <c r="P733">
        <v>308.31972336017901</v>
      </c>
      <c r="Q733">
        <v>345.28998884819902</v>
      </c>
      <c r="R733">
        <v>20.2635316588267</v>
      </c>
      <c r="S733" s="1">
        <f>(Table2[[#This Row],[Close Price]]-Table2[[#This Row],[20D EMA]])/Table2[[#This Row],[20D EMA]]</f>
        <v>-4.6514731889619264E-2</v>
      </c>
      <c r="T733" s="1">
        <f>(Table2[[#This Row],[Close Price]]-Table2[[#This Row],[50D EMA]])/Table2[[#This Row],[50D EMA]]</f>
        <v>-7.3202333973986691E-2</v>
      </c>
      <c r="U733" s="1">
        <f>(Table2[[#This Row],[Close Price]]-Table2[[#This Row],[200D EMA]])/Table2[[#This Row],[200D EMA]]</f>
        <v>-0.17243473825235861</v>
      </c>
      <c r="V733">
        <v>0.347246402770439</v>
      </c>
      <c r="W733">
        <v>285</v>
      </c>
      <c r="X733">
        <v>294.95</v>
      </c>
      <c r="Y733">
        <v>285</v>
      </c>
      <c r="Z733">
        <v>294.95</v>
      </c>
      <c r="AA733">
        <v>285</v>
      </c>
      <c r="AB733">
        <v>311.7</v>
      </c>
      <c r="AC733" s="1">
        <f>(Table2[[#This Row],[Close Price]]/Table2[[#This Row],[Day Low]])-1</f>
        <v>2.6315789473683182E-3</v>
      </c>
      <c r="AD733" s="1">
        <f>(Table2[[#This Row],[Day High]]/Table2[[#This Row],[Close Price]])-1</f>
        <v>3.219597550306208E-2</v>
      </c>
      <c r="AE733" s="1">
        <f>(Table2[[#This Row],[Close Price]]/Table2[[#This Row],[Current Week Low]])-1</f>
        <v>2.6315789473683182E-3</v>
      </c>
      <c r="AF733" s="1">
        <f>(Table2[[#This Row],[Current Week High]]/Table2[[#This Row],[Close Price]])-1</f>
        <v>3.219597550306208E-2</v>
      </c>
      <c r="AG733" s="1">
        <f>(Table2[[#This Row],[Close Price]]/Table2[[#This Row],[Current Month Low]])-1</f>
        <v>2.6315789473683182E-3</v>
      </c>
      <c r="AH733" s="1">
        <f>(Table2[[#This Row],[Current Month High]]/Table2[[#This Row],[Close Price]])-1</f>
        <v>9.0813648293963212E-2</v>
      </c>
      <c r="AI733">
        <v>89.816272965879193</v>
      </c>
      <c r="AJ733">
        <v>8.7949743003997707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-0.17</v>
      </c>
      <c r="AM733" t="s">
        <v>3191</v>
      </c>
      <c r="AN733">
        <v>-5.0999999999999996</v>
      </c>
      <c r="AO733" t="s">
        <v>3191</v>
      </c>
      <c r="AP733">
        <v>-9.2963603124235003E-2</v>
      </c>
      <c r="AQ733">
        <f>(Table2[[#This Row],[Sharpe Ratio]]-AVERAGE(Table2[Sharpe Ratio]))/_xlfn.STDEV.P(Table2[Sharpe Ratio])</f>
        <v>-1.8398906565238364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722</v>
      </c>
      <c r="AT733">
        <f>_xlfn.RANK.AVG(Table2[[#This Row],[6M Return vs Nifty Z-Score]],Table2[6M Return vs Nifty Z-Score])</f>
        <v>710</v>
      </c>
      <c r="AU733">
        <f>_xlfn.RANK.AVG(Table2[[#This Row],[Sharpe Ratio Z-Score]],Table2[Sharpe Ratio Z-Score])</f>
        <v>710</v>
      </c>
      <c r="AV733">
        <f>(Table2[[#This Row],[Rank 1Y]]+Table2[[#This Row],[Rank 6M]]+Table2[[#This Row],[Rank Sharpe]])/3</f>
        <v>714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CDCC-3452-4242-BB2F-12099D3869C9}">
  <dimension ref="A1:Q1485"/>
  <sheetViews>
    <sheetView topLeftCell="D895" workbookViewId="0">
      <selection sqref="A1:Q114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3144</v>
      </c>
      <c r="D2" t="s">
        <v>18</v>
      </c>
      <c r="E2">
        <v>1852891.53719376</v>
      </c>
      <c r="F2">
        <v>2738.4</v>
      </c>
      <c r="G2">
        <v>-5.8083996663262001</v>
      </c>
      <c r="H2">
        <v>-4.8608831179151597</v>
      </c>
      <c r="I2">
        <v>-19.370819375527201</v>
      </c>
      <c r="J2">
        <v>3.7615164496520102E-2</v>
      </c>
      <c r="K2">
        <v>2881.7372550518999</v>
      </c>
      <c r="L2">
        <v>2851.708797922</v>
      </c>
      <c r="M2">
        <v>39.926216675460999</v>
      </c>
      <c r="N2">
        <v>1.1901739582238799</v>
      </c>
      <c r="O2">
        <v>17.4992696465088</v>
      </c>
      <c r="P2">
        <v>23.334684502094301</v>
      </c>
      <c r="Q2">
        <v>-3.0127568275379001E-2</v>
      </c>
    </row>
    <row r="3" spans="1:17" x14ac:dyDescent="0.3">
      <c r="A3" t="s">
        <v>19</v>
      </c>
      <c r="B3" t="s">
        <v>20</v>
      </c>
      <c r="C3" t="s">
        <v>3145</v>
      </c>
      <c r="D3" t="s">
        <v>21</v>
      </c>
      <c r="E3">
        <v>1476125.43603123</v>
      </c>
      <c r="F3">
        <v>4079.85</v>
      </c>
      <c r="G3">
        <v>-7.1667860031412998</v>
      </c>
      <c r="H3">
        <v>-0.24417241159616099</v>
      </c>
      <c r="I3">
        <v>-6.3239229089489699</v>
      </c>
      <c r="J3">
        <v>0.77165236820712602</v>
      </c>
      <c r="K3">
        <v>4262.7053061460801</v>
      </c>
      <c r="L3">
        <v>4056.1946953239099</v>
      </c>
      <c r="M3">
        <v>21.783557668866099</v>
      </c>
      <c r="N3">
        <v>1.0414410880802301</v>
      </c>
      <c r="O3">
        <v>12.5592852678407</v>
      </c>
      <c r="P3">
        <v>23.221081244337</v>
      </c>
      <c r="Q3">
        <v>-1.5806535341181E-2</v>
      </c>
    </row>
    <row r="4" spans="1:17" x14ac:dyDescent="0.3">
      <c r="A4" t="s">
        <v>22</v>
      </c>
      <c r="B4" t="s">
        <v>23</v>
      </c>
      <c r="C4" t="s">
        <v>3146</v>
      </c>
      <c r="D4" t="s">
        <v>24</v>
      </c>
      <c r="E4">
        <v>1319130.5640576801</v>
      </c>
      <c r="F4">
        <v>1728.7</v>
      </c>
      <c r="G4">
        <v>-12.0215126099034</v>
      </c>
      <c r="H4">
        <v>0.27452155648153997</v>
      </c>
      <c r="I4">
        <v>2.4231790912994402</v>
      </c>
      <c r="J4">
        <v>2.9781365788788601</v>
      </c>
      <c r="K4">
        <v>1671.07649667651</v>
      </c>
      <c r="L4">
        <v>1605.8867949554899</v>
      </c>
      <c r="M4">
        <v>63.698261569741597</v>
      </c>
      <c r="N4">
        <v>0.79461358706766505</v>
      </c>
      <c r="O4">
        <v>3.77740498640597</v>
      </c>
      <c r="P4">
        <v>26.779362692970501</v>
      </c>
      <c r="Q4">
        <v>-7.1688145664055999E-2</v>
      </c>
    </row>
    <row r="5" spans="1:17" x14ac:dyDescent="0.3">
      <c r="A5" t="s">
        <v>25</v>
      </c>
      <c r="B5" t="s">
        <v>26</v>
      </c>
      <c r="C5" t="s">
        <v>3147</v>
      </c>
      <c r="D5" t="s">
        <v>27</v>
      </c>
      <c r="E5">
        <v>1013163.0181440799</v>
      </c>
      <c r="F5">
        <v>1692.55</v>
      </c>
      <c r="G5">
        <v>53.387478358858701</v>
      </c>
      <c r="H5">
        <v>2.9213178558224202</v>
      </c>
      <c r="I5">
        <v>18.5482766122594</v>
      </c>
      <c r="J5">
        <v>2.5233279515668601</v>
      </c>
      <c r="K5">
        <v>1625.14683995419</v>
      </c>
      <c r="L5">
        <v>1388.8185652060199</v>
      </c>
      <c r="M5">
        <v>48.8120150061606</v>
      </c>
      <c r="N5">
        <v>0.66767443051515796</v>
      </c>
      <c r="O5">
        <v>5.1076777643201003</v>
      </c>
      <c r="P5">
        <v>89.016695516220807</v>
      </c>
      <c r="Q5">
        <v>0.17752556521239701</v>
      </c>
    </row>
    <row r="6" spans="1:17" x14ac:dyDescent="0.3">
      <c r="A6" t="s">
        <v>28</v>
      </c>
      <c r="B6" t="s">
        <v>29</v>
      </c>
      <c r="C6" t="s">
        <v>3146</v>
      </c>
      <c r="D6" t="s">
        <v>24</v>
      </c>
      <c r="E6">
        <v>887367.46964554</v>
      </c>
      <c r="F6">
        <v>1259.05</v>
      </c>
      <c r="G6">
        <v>9.1698340920081893</v>
      </c>
      <c r="H6">
        <v>-0.90552474636072899</v>
      </c>
      <c r="I6">
        <v>3.9715637982123702</v>
      </c>
      <c r="J6">
        <v>5.1001402252219501</v>
      </c>
      <c r="K6">
        <v>1242.6054629058101</v>
      </c>
      <c r="L6">
        <v>1151.27730588094</v>
      </c>
      <c r="M6">
        <v>53.734092401573498</v>
      </c>
      <c r="N6">
        <v>0.80425275058932</v>
      </c>
      <c r="O6">
        <v>8.2045987053730904</v>
      </c>
      <c r="P6">
        <v>40.050055617352598</v>
      </c>
      <c r="Q6">
        <v>6.1304311024164997E-2</v>
      </c>
    </row>
    <row r="7" spans="1:17" x14ac:dyDescent="0.3">
      <c r="A7" t="s">
        <v>30</v>
      </c>
      <c r="B7" t="s">
        <v>31</v>
      </c>
      <c r="C7" t="s">
        <v>3145</v>
      </c>
      <c r="D7" t="s">
        <v>21</v>
      </c>
      <c r="E7">
        <v>767392.29298789997</v>
      </c>
      <c r="F7">
        <v>1852.75</v>
      </c>
      <c r="G7">
        <v>4.7214206504191996</v>
      </c>
      <c r="H7">
        <v>1.86747239333296</v>
      </c>
      <c r="I7">
        <v>17.4205455927221</v>
      </c>
      <c r="J7">
        <v>-1.75303911874429</v>
      </c>
      <c r="K7">
        <v>1881.5416421606501</v>
      </c>
      <c r="L7">
        <v>1696.5802264654899</v>
      </c>
      <c r="M7">
        <v>33.899662209707799</v>
      </c>
      <c r="N7">
        <v>0.86098390942324299</v>
      </c>
      <c r="O7">
        <v>7.4861692079341404</v>
      </c>
      <c r="P7">
        <v>37.073206821292402</v>
      </c>
      <c r="Q7">
        <v>-2.7393929829263999E-2</v>
      </c>
    </row>
    <row r="8" spans="1:17" x14ac:dyDescent="0.3">
      <c r="A8" t="s">
        <v>32</v>
      </c>
      <c r="B8" t="s">
        <v>33</v>
      </c>
      <c r="C8" t="s">
        <v>3146</v>
      </c>
      <c r="D8" t="s">
        <v>34</v>
      </c>
      <c r="E8">
        <v>726419.44766743004</v>
      </c>
      <c r="F8">
        <v>813.95</v>
      </c>
      <c r="G8">
        <v>20.396156115987399</v>
      </c>
      <c r="H8">
        <v>8.3585506716233002</v>
      </c>
      <c r="I8">
        <v>-5.6477893110025601</v>
      </c>
      <c r="J8">
        <v>3.76396204996571</v>
      </c>
      <c r="K8">
        <v>805.49776233140801</v>
      </c>
      <c r="L8">
        <v>771.63072506339404</v>
      </c>
      <c r="M8">
        <v>62.327617303997499</v>
      </c>
      <c r="N8">
        <v>0.85955041366585305</v>
      </c>
      <c r="O8">
        <v>12.0461944836906</v>
      </c>
      <c r="P8">
        <v>49.843519882179599</v>
      </c>
      <c r="Q8">
        <v>5.8196849010985999E-2</v>
      </c>
    </row>
    <row r="9" spans="1:17" x14ac:dyDescent="0.3">
      <c r="A9" t="s">
        <v>35</v>
      </c>
      <c r="B9" t="s">
        <v>36</v>
      </c>
      <c r="C9" t="s">
        <v>3148</v>
      </c>
      <c r="D9" t="s">
        <v>37</v>
      </c>
      <c r="E9">
        <v>632874.15437600994</v>
      </c>
      <c r="F9">
        <v>2693.55</v>
      </c>
      <c r="G9">
        <v>-18.347396707455101</v>
      </c>
      <c r="H9">
        <v>-4.9066268966335604</v>
      </c>
      <c r="I9">
        <v>8.2735884748593698</v>
      </c>
      <c r="J9">
        <v>-0.91739918463001602</v>
      </c>
      <c r="K9">
        <v>2801.3530848242499</v>
      </c>
      <c r="L9">
        <v>2625.3957733879201</v>
      </c>
      <c r="M9">
        <v>18.409866873150101</v>
      </c>
      <c r="N9">
        <v>0.71549824279451402</v>
      </c>
      <c r="O9">
        <v>12.676579235581199</v>
      </c>
      <c r="P9">
        <v>24.0095762068092</v>
      </c>
      <c r="Q9">
        <v>-3.6538748541910998E-2</v>
      </c>
    </row>
    <row r="10" spans="1:17" x14ac:dyDescent="0.3">
      <c r="A10" t="s">
        <v>38</v>
      </c>
      <c r="B10" t="s">
        <v>39</v>
      </c>
      <c r="C10" t="s">
        <v>3148</v>
      </c>
      <c r="D10" t="s">
        <v>40</v>
      </c>
      <c r="E10">
        <v>604930.01117386494</v>
      </c>
      <c r="F10">
        <v>483.65</v>
      </c>
      <c r="G10">
        <v>-15.8508710027963</v>
      </c>
      <c r="H10">
        <v>-1.5979717713500099</v>
      </c>
      <c r="I10">
        <v>1.82601704229432</v>
      </c>
      <c r="J10">
        <v>0.56517342975152896</v>
      </c>
      <c r="K10">
        <v>497.80633483135699</v>
      </c>
      <c r="L10">
        <v>465.36053460767602</v>
      </c>
      <c r="M10">
        <v>27.286043859501302</v>
      </c>
      <c r="N10">
        <v>0.89297745930963401</v>
      </c>
      <c r="O10">
        <v>9.2732347772149293</v>
      </c>
      <c r="P10">
        <v>21.109302616752199</v>
      </c>
      <c r="Q10">
        <v>0.12765341396742799</v>
      </c>
    </row>
    <row r="11" spans="1:17" x14ac:dyDescent="0.3">
      <c r="A11" t="s">
        <v>41</v>
      </c>
      <c r="B11" t="s">
        <v>42</v>
      </c>
      <c r="C11" t="s">
        <v>3146</v>
      </c>
      <c r="D11" t="s">
        <v>43</v>
      </c>
      <c r="E11">
        <v>585884.53704363003</v>
      </c>
      <c r="F11">
        <v>926.3</v>
      </c>
      <c r="G11">
        <v>23.215026224049801</v>
      </c>
      <c r="H11">
        <v>-4.0169229897796903</v>
      </c>
      <c r="I11">
        <v>-16.8495895441695</v>
      </c>
      <c r="J11">
        <v>-1.27480824692741</v>
      </c>
      <c r="K11">
        <v>1005.92704065545</v>
      </c>
      <c r="L11">
        <v>967.68625169260895</v>
      </c>
      <c r="M11">
        <v>28.174210627013402</v>
      </c>
      <c r="N11">
        <v>0.550096343414329</v>
      </c>
      <c r="O11">
        <v>31.922703227895902</v>
      </c>
      <c r="P11">
        <v>55.068217962668399</v>
      </c>
      <c r="Q11">
        <v>-3.6841135169207E-2</v>
      </c>
    </row>
    <row r="12" spans="1:17" x14ac:dyDescent="0.3">
      <c r="A12" t="s">
        <v>44</v>
      </c>
      <c r="B12" t="s">
        <v>45</v>
      </c>
      <c r="C12" t="s">
        <v>3145</v>
      </c>
      <c r="D12" t="s">
        <v>21</v>
      </c>
      <c r="E12">
        <v>498902.72578564001</v>
      </c>
      <c r="F12">
        <v>1843.6</v>
      </c>
      <c r="G12">
        <v>22.274957952534098</v>
      </c>
      <c r="H12">
        <v>9.3378741295114693</v>
      </c>
      <c r="I12">
        <v>13.872030973833301</v>
      </c>
      <c r="J12">
        <v>2.0168640599031198</v>
      </c>
      <c r="K12">
        <v>1757.12971297953</v>
      </c>
      <c r="L12">
        <v>1572.87740777048</v>
      </c>
      <c r="M12">
        <v>57.081617565127303</v>
      </c>
      <c r="N12">
        <v>1.0422966517818399</v>
      </c>
      <c r="O12">
        <v>2.4354523757864999</v>
      </c>
      <c r="P12">
        <v>52.105936223753098</v>
      </c>
      <c r="Q12">
        <v>5.1932413915273999E-2</v>
      </c>
    </row>
    <row r="13" spans="1:17" x14ac:dyDescent="0.3">
      <c r="A13" t="s">
        <v>46</v>
      </c>
      <c r="B13" t="s">
        <v>47</v>
      </c>
      <c r="C13" t="s">
        <v>3149</v>
      </c>
      <c r="D13" t="s">
        <v>48</v>
      </c>
      <c r="E13">
        <v>493018.17134399997</v>
      </c>
      <c r="F13">
        <v>3585.6</v>
      </c>
      <c r="G13">
        <v>-5.6004723611963803</v>
      </c>
      <c r="H13">
        <v>-2.2909780462717402</v>
      </c>
      <c r="I13">
        <v>-12.643841689667701</v>
      </c>
      <c r="J13">
        <v>3.4646495882905102</v>
      </c>
      <c r="K13">
        <v>3605.9439122144399</v>
      </c>
      <c r="L13">
        <v>3485.6267862916502</v>
      </c>
      <c r="M13">
        <v>55.2398734172518</v>
      </c>
      <c r="N13">
        <v>0.85178901807358898</v>
      </c>
      <c r="O13">
        <v>9.3234047300312302</v>
      </c>
      <c r="P13">
        <v>25.539625019694299</v>
      </c>
      <c r="Q13">
        <v>0.115056128551125</v>
      </c>
    </row>
    <row r="14" spans="1:17" x14ac:dyDescent="0.3">
      <c r="A14" t="s">
        <v>49</v>
      </c>
      <c r="B14" t="s">
        <v>50</v>
      </c>
      <c r="C14" t="s">
        <v>3150</v>
      </c>
      <c r="D14" t="s">
        <v>51</v>
      </c>
      <c r="E14">
        <v>455153.84380899998</v>
      </c>
      <c r="F14">
        <v>1897</v>
      </c>
      <c r="G14">
        <v>42.200082574106801</v>
      </c>
      <c r="H14">
        <v>6.2922624478350899</v>
      </c>
      <c r="I14">
        <v>11.2801096727682</v>
      </c>
      <c r="J14">
        <v>2.0336719378406398</v>
      </c>
      <c r="K14">
        <v>1836.0140222247801</v>
      </c>
      <c r="L14">
        <v>1607.90034036934</v>
      </c>
      <c r="M14">
        <v>48.577306345313097</v>
      </c>
      <c r="N14">
        <v>0.69543271341116897</v>
      </c>
      <c r="O14">
        <v>3.3394833948339402</v>
      </c>
      <c r="P14">
        <v>77.563532550194196</v>
      </c>
      <c r="Q14">
        <v>0.148382598619371</v>
      </c>
    </row>
    <row r="15" spans="1:17" x14ac:dyDescent="0.3">
      <c r="A15" t="s">
        <v>52</v>
      </c>
      <c r="B15" t="s">
        <v>53</v>
      </c>
      <c r="C15" t="s">
        <v>3146</v>
      </c>
      <c r="D15" t="s">
        <v>54</v>
      </c>
      <c r="E15">
        <v>419510.42779380002</v>
      </c>
      <c r="F15">
        <v>6780.9</v>
      </c>
      <c r="G15">
        <v>-39.858341206468097</v>
      </c>
      <c r="H15">
        <v>-5.5861155365259201</v>
      </c>
      <c r="I15">
        <v>-18.905311646209601</v>
      </c>
      <c r="J15">
        <v>-4.10463363192894</v>
      </c>
      <c r="K15">
        <v>7188.8531507365597</v>
      </c>
      <c r="L15">
        <v>7065.1718690238304</v>
      </c>
      <c r="M15">
        <v>17.371491460814099</v>
      </c>
      <c r="N15">
        <v>0.79921559572368905</v>
      </c>
      <c r="O15">
        <v>16.281024642746502</v>
      </c>
      <c r="P15">
        <v>9.5849898186754601</v>
      </c>
      <c r="Q15">
        <v>-6.6754409405829995E-2</v>
      </c>
    </row>
    <row r="16" spans="1:17" x14ac:dyDescent="0.3">
      <c r="A16" t="s">
        <v>55</v>
      </c>
      <c r="B16" t="s">
        <v>56</v>
      </c>
      <c r="C16" t="s">
        <v>3151</v>
      </c>
      <c r="D16" t="s">
        <v>57</v>
      </c>
      <c r="E16">
        <v>412108.31069499999</v>
      </c>
      <c r="F16">
        <v>425</v>
      </c>
      <c r="G16">
        <v>52.860814221092603</v>
      </c>
      <c r="H16">
        <v>3.5404181872649501</v>
      </c>
      <c r="I16">
        <v>12.049130269215899</v>
      </c>
      <c r="J16">
        <v>1.50993016516211</v>
      </c>
      <c r="K16">
        <v>414.68228592327301</v>
      </c>
      <c r="L16">
        <v>365.10361814219499</v>
      </c>
      <c r="M16">
        <v>51.951944250398803</v>
      </c>
      <c r="N16">
        <v>0.66273494855607795</v>
      </c>
      <c r="O16">
        <v>5.5176470588235098</v>
      </c>
      <c r="P16">
        <v>86.608122941822103</v>
      </c>
      <c r="Q16">
        <v>0.19914609135391201</v>
      </c>
    </row>
    <row r="17" spans="1:17" x14ac:dyDescent="0.3">
      <c r="A17" t="s">
        <v>58</v>
      </c>
      <c r="B17" t="s">
        <v>59</v>
      </c>
      <c r="C17" t="s">
        <v>3152</v>
      </c>
      <c r="D17" t="s">
        <v>60</v>
      </c>
      <c r="E17">
        <v>382813.43007666001</v>
      </c>
      <c r="F17">
        <v>12175.9</v>
      </c>
      <c r="G17">
        <v>-11.433759166747601</v>
      </c>
      <c r="H17">
        <v>-0.39198912704977001</v>
      </c>
      <c r="I17">
        <v>-16.661611347065499</v>
      </c>
      <c r="J17">
        <v>-3.87759097087369</v>
      </c>
      <c r="K17">
        <v>12517.8909269175</v>
      </c>
      <c r="L17">
        <v>11989.059372522301</v>
      </c>
      <c r="M17">
        <v>32.887867094417203</v>
      </c>
      <c r="N17">
        <v>0.87105847805884395</v>
      </c>
      <c r="O17">
        <v>12.3530909419427</v>
      </c>
      <c r="P17">
        <v>25.039408892289199</v>
      </c>
      <c r="Q17">
        <v>4.7783026533744999E-2</v>
      </c>
    </row>
    <row r="18" spans="1:17" x14ac:dyDescent="0.3">
      <c r="A18" t="s">
        <v>61</v>
      </c>
      <c r="B18" t="s">
        <v>62</v>
      </c>
      <c r="C18" t="s">
        <v>3146</v>
      </c>
      <c r="D18" t="s">
        <v>24</v>
      </c>
      <c r="E18">
        <v>368226.87435576</v>
      </c>
      <c r="F18">
        <v>1190.3</v>
      </c>
      <c r="G18">
        <v>-3.3685285033476502</v>
      </c>
      <c r="H18">
        <v>2.48919902199311E-2</v>
      </c>
      <c r="I18">
        <v>1.0433361403896499</v>
      </c>
      <c r="J18">
        <v>3.7583346733458298</v>
      </c>
      <c r="K18">
        <v>1192.42981313931</v>
      </c>
      <c r="L18">
        <v>1147.5830164413101</v>
      </c>
      <c r="M18">
        <v>54.656928215496897</v>
      </c>
      <c r="N18">
        <v>1.0652204206423099</v>
      </c>
      <c r="O18">
        <v>12.5472569940351</v>
      </c>
      <c r="P18">
        <v>25.1103636745848</v>
      </c>
      <c r="Q18">
        <v>5.1312014856142001E-2</v>
      </c>
    </row>
    <row r="19" spans="1:17" x14ac:dyDescent="0.3">
      <c r="A19" t="s">
        <v>63</v>
      </c>
      <c r="B19" t="s">
        <v>64</v>
      </c>
      <c r="C19" t="s">
        <v>3152</v>
      </c>
      <c r="D19" t="s">
        <v>60</v>
      </c>
      <c r="E19">
        <v>359252.82929376001</v>
      </c>
      <c r="F19">
        <v>2998.2</v>
      </c>
      <c r="G19">
        <v>64.754696055037599</v>
      </c>
      <c r="H19">
        <v>4.0049994145568304</v>
      </c>
      <c r="I19">
        <v>31.516234066646</v>
      </c>
      <c r="J19">
        <v>-4.2919000381029901</v>
      </c>
      <c r="K19">
        <v>2939.5608906362099</v>
      </c>
      <c r="L19">
        <v>2484.0428315273898</v>
      </c>
      <c r="M19">
        <v>40.683680293997398</v>
      </c>
      <c r="N19">
        <v>1.04205315123519</v>
      </c>
      <c r="O19">
        <v>7.4678140217463804</v>
      </c>
      <c r="P19">
        <v>106.772413793103</v>
      </c>
      <c r="Q19">
        <v>0.18904644408840199</v>
      </c>
    </row>
    <row r="20" spans="1:17" x14ac:dyDescent="0.3">
      <c r="A20" t="s">
        <v>65</v>
      </c>
      <c r="B20" t="s">
        <v>66</v>
      </c>
      <c r="C20" t="s">
        <v>3146</v>
      </c>
      <c r="D20" t="s">
        <v>24</v>
      </c>
      <c r="E20">
        <v>355722.32971800002</v>
      </c>
      <c r="F20">
        <v>1789.2</v>
      </c>
      <c r="G20">
        <v>-24.021935262521701</v>
      </c>
      <c r="H20">
        <v>1.6715291138297801</v>
      </c>
      <c r="I20">
        <v>-13.040150718463901</v>
      </c>
      <c r="J20">
        <v>0.63501689246169002</v>
      </c>
      <c r="K20">
        <v>1832.47324927309</v>
      </c>
      <c r="L20">
        <v>1792.99498214194</v>
      </c>
      <c r="M20">
        <v>32.043118567690598</v>
      </c>
      <c r="N20">
        <v>1.19983503763883</v>
      </c>
      <c r="O20">
        <v>8.5401296668902091</v>
      </c>
      <c r="P20">
        <v>15.892087961913401</v>
      </c>
      <c r="Q20">
        <v>-0.103992942390738</v>
      </c>
    </row>
    <row r="21" spans="1:17" x14ac:dyDescent="0.3">
      <c r="A21" t="s">
        <v>67</v>
      </c>
      <c r="B21" t="s">
        <v>68</v>
      </c>
      <c r="C21" t="s">
        <v>3144</v>
      </c>
      <c r="D21" t="s">
        <v>69</v>
      </c>
      <c r="E21">
        <v>347970.52283795999</v>
      </c>
      <c r="F21">
        <v>276.60000000000002</v>
      </c>
      <c r="G21">
        <v>22.8296207285312</v>
      </c>
      <c r="H21">
        <v>2.1982614308692501</v>
      </c>
      <c r="I21">
        <v>-11.9659645443177</v>
      </c>
      <c r="J21">
        <v>-1.7484045123462399</v>
      </c>
      <c r="K21">
        <v>297.21001018932702</v>
      </c>
      <c r="L21">
        <v>275.99090947343899</v>
      </c>
      <c r="M21">
        <v>28.356544865500702</v>
      </c>
      <c r="N21">
        <v>0.61688370642796098</v>
      </c>
      <c r="O21">
        <v>24.728850325379501</v>
      </c>
      <c r="P21">
        <v>53.752084491384103</v>
      </c>
      <c r="Q21">
        <v>7.2409164406426002E-2</v>
      </c>
    </row>
    <row r="22" spans="1:17" x14ac:dyDescent="0.3">
      <c r="A22" t="s">
        <v>70</v>
      </c>
      <c r="B22" t="s">
        <v>71</v>
      </c>
      <c r="C22" t="s">
        <v>3153</v>
      </c>
      <c r="D22" t="s">
        <v>72</v>
      </c>
      <c r="E22">
        <v>339057.90185468498</v>
      </c>
      <c r="F22">
        <v>2937.65</v>
      </c>
      <c r="G22">
        <v>0.44014151216706299</v>
      </c>
      <c r="H22">
        <v>3.1880075268599199</v>
      </c>
      <c r="I22">
        <v>-15.9970611157447</v>
      </c>
      <c r="J22">
        <v>-3.0739047579472598</v>
      </c>
      <c r="K22">
        <v>3071.4768172809399</v>
      </c>
      <c r="L22">
        <v>3016.8942641366002</v>
      </c>
      <c r="M22">
        <v>25.335226671099502</v>
      </c>
      <c r="N22">
        <v>0.80658356672468301</v>
      </c>
      <c r="O22">
        <v>27.4454070430446</v>
      </c>
      <c r="P22">
        <v>37.145191409897201</v>
      </c>
      <c r="Q22">
        <v>7.7881582978436004E-2</v>
      </c>
    </row>
    <row r="23" spans="1:17" x14ac:dyDescent="0.3">
      <c r="A23" t="s">
        <v>73</v>
      </c>
      <c r="B23" t="s">
        <v>74</v>
      </c>
      <c r="C23" t="s">
        <v>3152</v>
      </c>
      <c r="D23" t="s">
        <v>60</v>
      </c>
      <c r="E23">
        <v>332503.98685509001</v>
      </c>
      <c r="F23">
        <v>903.3</v>
      </c>
      <c r="G23">
        <v>12.732898608121801</v>
      </c>
      <c r="H23">
        <v>-2.9125490618729502</v>
      </c>
      <c r="I23">
        <v>-19.109569692391801</v>
      </c>
      <c r="J23">
        <v>-0.84343852682569698</v>
      </c>
      <c r="K23">
        <v>978.17151779084099</v>
      </c>
      <c r="L23">
        <v>937.55029213113096</v>
      </c>
      <c r="M23">
        <v>34.477406894863101</v>
      </c>
      <c r="N23">
        <v>0.79117613738348602</v>
      </c>
      <c r="O23">
        <v>30.5214214546662</v>
      </c>
      <c r="P23">
        <v>45.260110959234503</v>
      </c>
      <c r="Q23">
        <v>8.3286476482218E-2</v>
      </c>
    </row>
    <row r="24" spans="1:17" x14ac:dyDescent="0.3">
      <c r="A24" t="s">
        <v>75</v>
      </c>
      <c r="B24" t="s">
        <v>76</v>
      </c>
      <c r="C24" t="s">
        <v>3154</v>
      </c>
      <c r="D24" t="s">
        <v>77</v>
      </c>
      <c r="E24">
        <v>313252.78905413998</v>
      </c>
      <c r="F24">
        <v>10869.3</v>
      </c>
      <c r="G24">
        <v>3.7530231640843801</v>
      </c>
      <c r="H24">
        <v>-2.5534819410446401</v>
      </c>
      <c r="I24">
        <v>1.73949331411214</v>
      </c>
      <c r="J24">
        <v>-1.32723705830349</v>
      </c>
      <c r="K24">
        <v>11422.4648093993</v>
      </c>
      <c r="L24">
        <v>10611.9413462129</v>
      </c>
      <c r="M24">
        <v>25.093654353612401</v>
      </c>
      <c r="N24">
        <v>0.95355525809611597</v>
      </c>
      <c r="O24">
        <v>11.6723248047252</v>
      </c>
      <c r="P24">
        <v>33.274886427034303</v>
      </c>
      <c r="Q24">
        <v>2.9941048197360001E-2</v>
      </c>
    </row>
    <row r="25" spans="1:17" x14ac:dyDescent="0.3">
      <c r="A25" t="s">
        <v>78</v>
      </c>
      <c r="B25" t="s">
        <v>79</v>
      </c>
      <c r="C25" t="s">
        <v>3151</v>
      </c>
      <c r="D25" t="s">
        <v>80</v>
      </c>
      <c r="E25">
        <v>307989.49546618498</v>
      </c>
      <c r="F25">
        <v>331.15</v>
      </c>
      <c r="G25">
        <v>38.977009454565803</v>
      </c>
      <c r="H25">
        <v>1.0203606432457999</v>
      </c>
      <c r="I25">
        <v>4.8522795670749002</v>
      </c>
      <c r="J25">
        <v>1.7885604205225401</v>
      </c>
      <c r="K25">
        <v>336.37636915222402</v>
      </c>
      <c r="L25">
        <v>305.055911961329</v>
      </c>
      <c r="M25">
        <v>43.2307567211096</v>
      </c>
      <c r="N25">
        <v>0.90431105108694598</v>
      </c>
      <c r="O25">
        <v>10.5994262418843</v>
      </c>
      <c r="P25">
        <v>68.695873662761002</v>
      </c>
      <c r="Q25">
        <v>0.12009219403948</v>
      </c>
    </row>
    <row r="26" spans="1:17" x14ac:dyDescent="0.3">
      <c r="A26" t="s">
        <v>81</v>
      </c>
      <c r="B26" t="s">
        <v>82</v>
      </c>
      <c r="C26" t="s">
        <v>3155</v>
      </c>
      <c r="D26" t="s">
        <v>83</v>
      </c>
      <c r="E26">
        <v>301915.12987499998</v>
      </c>
      <c r="F26">
        <v>4514.45</v>
      </c>
      <c r="G26">
        <v>117.84063871204999</v>
      </c>
      <c r="H26">
        <v>7.2935209143054998</v>
      </c>
      <c r="I26">
        <v>7.3626627931877504</v>
      </c>
      <c r="J26">
        <v>1.52863114926632</v>
      </c>
      <c r="K26">
        <v>4563.3075537421</v>
      </c>
      <c r="L26">
        <v>4102.3468123098801</v>
      </c>
      <c r="M26">
        <v>53.696345154491603</v>
      </c>
      <c r="N26">
        <v>0.79091264586521204</v>
      </c>
      <c r="O26">
        <v>25.701912746846201</v>
      </c>
      <c r="P26">
        <v>155.371082701663</v>
      </c>
      <c r="Q26">
        <v>0.25763331810241602</v>
      </c>
    </row>
    <row r="27" spans="1:17" x14ac:dyDescent="0.3">
      <c r="A27" t="s">
        <v>84</v>
      </c>
      <c r="B27" t="s">
        <v>85</v>
      </c>
      <c r="C27" t="s">
        <v>3144</v>
      </c>
      <c r="D27" t="s">
        <v>86</v>
      </c>
      <c r="E27">
        <v>299138.83299257897</v>
      </c>
      <c r="F27">
        <v>485.4</v>
      </c>
      <c r="G27">
        <v>33.991906792343897</v>
      </c>
      <c r="H27">
        <v>3.6116925186024398</v>
      </c>
      <c r="I27">
        <v>-2.3102357762774299</v>
      </c>
      <c r="J27">
        <v>0.89509484473829004</v>
      </c>
      <c r="K27">
        <v>498.44775124918499</v>
      </c>
      <c r="L27">
        <v>457.21690724919699</v>
      </c>
      <c r="M27">
        <v>38.2329840112548</v>
      </c>
      <c r="N27">
        <v>0.59274853301170505</v>
      </c>
      <c r="O27">
        <v>11.9798104655953</v>
      </c>
      <c r="P27">
        <v>60.250907890392803</v>
      </c>
      <c r="Q27">
        <v>0.14171566197173699</v>
      </c>
    </row>
    <row r="28" spans="1:17" x14ac:dyDescent="0.3">
      <c r="A28" t="s">
        <v>87</v>
      </c>
      <c r="B28" t="s">
        <v>88</v>
      </c>
      <c r="C28" t="s">
        <v>3156</v>
      </c>
      <c r="D28" t="s">
        <v>89</v>
      </c>
      <c r="E28">
        <v>298335.49706949998</v>
      </c>
      <c r="F28">
        <v>3363.25</v>
      </c>
      <c r="G28">
        <v>-22.3483505609282</v>
      </c>
      <c r="H28">
        <v>-7.0872427671428397</v>
      </c>
      <c r="I28">
        <v>-18.385682128151199</v>
      </c>
      <c r="J28">
        <v>-1.3928897789151</v>
      </c>
      <c r="K28">
        <v>3565.43093185101</v>
      </c>
      <c r="L28">
        <v>3473.7268624370599</v>
      </c>
      <c r="M28">
        <v>19.0933745329618</v>
      </c>
      <c r="N28">
        <v>0.79379394131369396</v>
      </c>
      <c r="O28">
        <v>15.5712480487623</v>
      </c>
      <c r="P28">
        <v>10.066597941518101</v>
      </c>
      <c r="Q28">
        <v>2.3947444611049001E-2</v>
      </c>
    </row>
    <row r="29" spans="1:17" x14ac:dyDescent="0.3">
      <c r="A29" t="s">
        <v>90</v>
      </c>
      <c r="B29" t="s">
        <v>91</v>
      </c>
      <c r="C29" t="s">
        <v>3157</v>
      </c>
      <c r="D29" t="s">
        <v>92</v>
      </c>
      <c r="E29">
        <v>297127.11188475002</v>
      </c>
      <c r="F29">
        <v>1375.5</v>
      </c>
      <c r="G29">
        <v>51.495384430869301</v>
      </c>
      <c r="H29">
        <v>0.99069600213722098</v>
      </c>
      <c r="I29">
        <v>-7.7759295717099803</v>
      </c>
      <c r="J29">
        <v>0.50586435716502398</v>
      </c>
      <c r="K29">
        <v>1439.1079852955199</v>
      </c>
      <c r="L29">
        <v>1335.3000241710299</v>
      </c>
      <c r="M29">
        <v>35.135820496284097</v>
      </c>
      <c r="N29">
        <v>0.74528154716398298</v>
      </c>
      <c r="O29">
        <v>17.8771355870592</v>
      </c>
      <c r="P29">
        <v>82.306163021868798</v>
      </c>
      <c r="Q29">
        <v>7.8995806265855006E-2</v>
      </c>
    </row>
    <row r="30" spans="1:17" x14ac:dyDescent="0.3">
      <c r="A30" t="s">
        <v>93</v>
      </c>
      <c r="B30" t="s">
        <v>94</v>
      </c>
      <c r="C30" t="s">
        <v>3152</v>
      </c>
      <c r="D30" t="s">
        <v>95</v>
      </c>
      <c r="E30">
        <v>293234.45128039998</v>
      </c>
      <c r="F30">
        <v>10500.5</v>
      </c>
      <c r="G30">
        <v>67.454225929279204</v>
      </c>
      <c r="H30">
        <v>-12.7736348747659</v>
      </c>
      <c r="I30">
        <v>7.4878092747839702</v>
      </c>
      <c r="J30">
        <v>-14.221353537749</v>
      </c>
      <c r="K30">
        <v>11131.492238835501</v>
      </c>
      <c r="L30">
        <v>9364.3937726891909</v>
      </c>
      <c r="M30">
        <v>30.8620417293873</v>
      </c>
      <c r="N30">
        <v>1.7774703654697299</v>
      </c>
      <c r="O30">
        <v>21.651349935717299</v>
      </c>
      <c r="P30">
        <v>100.54430863254299</v>
      </c>
      <c r="Q30">
        <v>0.14825683252549801</v>
      </c>
    </row>
    <row r="31" spans="1:17" x14ac:dyDescent="0.3">
      <c r="A31" t="s">
        <v>96</v>
      </c>
      <c r="B31" t="s">
        <v>97</v>
      </c>
      <c r="C31" t="s">
        <v>3156</v>
      </c>
      <c r="D31" t="s">
        <v>98</v>
      </c>
      <c r="E31">
        <v>292327.48000763898</v>
      </c>
      <c r="F31">
        <v>3049.2</v>
      </c>
      <c r="G31">
        <v>-27.547405830165001</v>
      </c>
      <c r="H31">
        <v>-5.6871982788594702</v>
      </c>
      <c r="I31">
        <v>-4.5974067447650304</v>
      </c>
      <c r="J31">
        <v>-9.4828784065777494E-2</v>
      </c>
      <c r="K31">
        <v>3131.6923456208401</v>
      </c>
      <c r="L31">
        <v>3059.3696150465998</v>
      </c>
      <c r="M31">
        <v>41.0887611515288</v>
      </c>
      <c r="N31">
        <v>0.76467878738825201</v>
      </c>
      <c r="O31">
        <v>12.257313393677</v>
      </c>
      <c r="P31">
        <v>14.197970113478799</v>
      </c>
      <c r="Q31">
        <v>-6.7387238010991002E-2</v>
      </c>
    </row>
    <row r="32" spans="1:17" x14ac:dyDescent="0.3">
      <c r="A32" t="s">
        <v>99</v>
      </c>
      <c r="B32" t="s">
        <v>100</v>
      </c>
      <c r="C32" t="s">
        <v>3145</v>
      </c>
      <c r="D32" t="s">
        <v>21</v>
      </c>
      <c r="E32">
        <v>286411.46603201999</v>
      </c>
      <c r="F32">
        <v>548.1</v>
      </c>
      <c r="G32">
        <v>16.2458060728103</v>
      </c>
      <c r="H32">
        <v>5.8950746577188697</v>
      </c>
      <c r="I32">
        <v>6.7426534273059797</v>
      </c>
      <c r="J32">
        <v>2.5139759961970798</v>
      </c>
      <c r="K32">
        <v>529.62696182139098</v>
      </c>
      <c r="L32">
        <v>496.355710288382</v>
      </c>
      <c r="M32">
        <v>61.042224242134303</v>
      </c>
      <c r="N32">
        <v>1.29860311019076</v>
      </c>
      <c r="O32">
        <v>5.8018609742747502</v>
      </c>
      <c r="P32">
        <v>46.1405145980535</v>
      </c>
      <c r="Q32">
        <v>-9.4042890531074994E-2</v>
      </c>
    </row>
    <row r="33" spans="1:17" x14ac:dyDescent="0.3">
      <c r="A33" t="s">
        <v>101</v>
      </c>
      <c r="B33" t="s">
        <v>102</v>
      </c>
      <c r="C33" t="s">
        <v>3146</v>
      </c>
      <c r="D33" t="s">
        <v>43</v>
      </c>
      <c r="E33">
        <v>280229.82975568</v>
      </c>
      <c r="F33">
        <v>1758.4</v>
      </c>
      <c r="G33">
        <v>-17.801095960887501</v>
      </c>
      <c r="H33">
        <v>-1.6251846150504501</v>
      </c>
      <c r="I33">
        <v>-3.9799969929417802</v>
      </c>
      <c r="J33">
        <v>-1.9604336241447899</v>
      </c>
      <c r="K33">
        <v>1811.65982831017</v>
      </c>
      <c r="L33">
        <v>1680.0268377191101</v>
      </c>
      <c r="M33">
        <v>21.3552371931554</v>
      </c>
      <c r="N33">
        <v>0.592344723454161</v>
      </c>
      <c r="O33">
        <v>15.440172884440299</v>
      </c>
      <c r="P33">
        <v>23.913886050526699</v>
      </c>
      <c r="Q33">
        <v>-4.5304241859691001E-2</v>
      </c>
    </row>
    <row r="34" spans="1:17" x14ac:dyDescent="0.3">
      <c r="A34" t="s">
        <v>103</v>
      </c>
      <c r="B34" t="s">
        <v>104</v>
      </c>
      <c r="C34" t="s">
        <v>3151</v>
      </c>
      <c r="D34" t="s">
        <v>105</v>
      </c>
      <c r="E34">
        <v>270996.27633624</v>
      </c>
      <c r="F34">
        <v>1710.8</v>
      </c>
      <c r="G34">
        <v>67.427297564476206</v>
      </c>
      <c r="H34">
        <v>-10.419186013286099</v>
      </c>
      <c r="I34">
        <v>-16.518100452960098</v>
      </c>
      <c r="J34">
        <v>-2.1188307602446499</v>
      </c>
      <c r="K34">
        <v>1840.93526128493</v>
      </c>
      <c r="L34">
        <v>1742.40371851092</v>
      </c>
      <c r="M34">
        <v>23.548578416388501</v>
      </c>
      <c r="N34">
        <v>0.25129853156634402</v>
      </c>
      <c r="O34">
        <v>27.080897825578599</v>
      </c>
      <c r="P34">
        <v>109.77254613450999</v>
      </c>
      <c r="Q34">
        <v>5.0255886909137001E-2</v>
      </c>
    </row>
    <row r="35" spans="1:17" x14ac:dyDescent="0.3">
      <c r="A35" t="s">
        <v>106</v>
      </c>
      <c r="B35" t="s">
        <v>107</v>
      </c>
      <c r="C35" t="s">
        <v>3158</v>
      </c>
      <c r="D35" t="s">
        <v>108</v>
      </c>
      <c r="E35">
        <v>270403.314646955</v>
      </c>
      <c r="F35">
        <v>7606.55</v>
      </c>
      <c r="G35">
        <v>255.059286300975</v>
      </c>
      <c r="H35">
        <v>7.2140579884156999</v>
      </c>
      <c r="I35">
        <v>70.578822535748699</v>
      </c>
      <c r="J35">
        <v>-4.6994140399258804</v>
      </c>
      <c r="K35">
        <v>7237.4236632751399</v>
      </c>
      <c r="L35">
        <v>5384.4538901076003</v>
      </c>
      <c r="M35">
        <v>39.8182911976631</v>
      </c>
      <c r="N35">
        <v>0.83229711892775105</v>
      </c>
      <c r="O35">
        <v>9.7080805358539699</v>
      </c>
      <c r="P35">
        <v>291.08226221079599</v>
      </c>
      <c r="Q35">
        <v>0.29517920740287001</v>
      </c>
    </row>
    <row r="36" spans="1:17" x14ac:dyDescent="0.3">
      <c r="A36" t="s">
        <v>109</v>
      </c>
      <c r="B36" t="s">
        <v>110</v>
      </c>
      <c r="C36" t="s">
        <v>3155</v>
      </c>
      <c r="D36" t="s">
        <v>111</v>
      </c>
      <c r="E36">
        <v>266434.92998080002</v>
      </c>
      <c r="F36">
        <v>7481.6</v>
      </c>
      <c r="G36">
        <v>92.291348036333204</v>
      </c>
      <c r="H36">
        <v>17.5194575100438</v>
      </c>
      <c r="I36">
        <v>17.806033220662901</v>
      </c>
      <c r="J36">
        <v>1.67660984085207</v>
      </c>
      <c r="K36">
        <v>7222.9913709921502</v>
      </c>
      <c r="L36">
        <v>6267.7390932215303</v>
      </c>
      <c r="M36">
        <v>45.892848739206997</v>
      </c>
      <c r="N36">
        <v>1.0110089664697399</v>
      </c>
      <c r="O36">
        <v>8.6652587681779192</v>
      </c>
      <c r="P36">
        <v>130.486752926679</v>
      </c>
      <c r="Q36">
        <v>0.18766067041880699</v>
      </c>
    </row>
    <row r="37" spans="1:17" x14ac:dyDescent="0.3">
      <c r="A37" t="s">
        <v>112</v>
      </c>
      <c r="B37" t="s">
        <v>113</v>
      </c>
      <c r="C37" t="s">
        <v>3158</v>
      </c>
      <c r="D37" t="s">
        <v>114</v>
      </c>
      <c r="E37">
        <v>258565.53090446</v>
      </c>
      <c r="F37">
        <v>3973.45</v>
      </c>
      <c r="G37">
        <v>-18.505841124152401</v>
      </c>
      <c r="H37">
        <v>-21.476774629781499</v>
      </c>
      <c r="I37">
        <v>-28.382781247309001</v>
      </c>
      <c r="J37">
        <v>-3.8876999146540099</v>
      </c>
      <c r="K37">
        <v>4791.9916640239298</v>
      </c>
      <c r="L37">
        <v>4599.7290948419204</v>
      </c>
      <c r="M37">
        <v>12.7302327581108</v>
      </c>
      <c r="N37">
        <v>2.0323483720749902</v>
      </c>
      <c r="O37">
        <v>38.037473731895403</v>
      </c>
      <c r="P37">
        <v>9.7638121546961205</v>
      </c>
      <c r="Q37">
        <v>-6.3181655645475995E-2</v>
      </c>
    </row>
    <row r="38" spans="1:17" x14ac:dyDescent="0.3">
      <c r="A38" t="s">
        <v>115</v>
      </c>
      <c r="B38" t="s">
        <v>116</v>
      </c>
      <c r="C38" t="s">
        <v>3153</v>
      </c>
      <c r="D38" t="s">
        <v>117</v>
      </c>
      <c r="E38">
        <v>239432.22145961999</v>
      </c>
      <c r="F38">
        <v>981.45</v>
      </c>
      <c r="G38">
        <v>4.2382425150182197</v>
      </c>
      <c r="H38">
        <v>4.6666372789366797</v>
      </c>
      <c r="I38">
        <v>2.9226210965109098</v>
      </c>
      <c r="J38">
        <v>-1.0188779294629899</v>
      </c>
      <c r="K38">
        <v>970.47651361069995</v>
      </c>
      <c r="L38">
        <v>900.78513181621395</v>
      </c>
      <c r="M38">
        <v>39.432281940232897</v>
      </c>
      <c r="N38">
        <v>0.80311475853458203</v>
      </c>
      <c r="O38">
        <v>8.3091344439349903</v>
      </c>
      <c r="P38">
        <v>35.746887966804898</v>
      </c>
      <c r="Q38">
        <v>3.2578503760360998E-2</v>
      </c>
    </row>
    <row r="39" spans="1:17" x14ac:dyDescent="0.3">
      <c r="A39" t="s">
        <v>118</v>
      </c>
      <c r="B39" t="s">
        <v>119</v>
      </c>
      <c r="C39" t="s">
        <v>3151</v>
      </c>
      <c r="D39" t="s">
        <v>57</v>
      </c>
      <c r="E39">
        <v>232804.83447875999</v>
      </c>
      <c r="F39">
        <v>603.6</v>
      </c>
      <c r="G39">
        <v>63.935815008435</v>
      </c>
      <c r="H39">
        <v>-4.7421321925156201</v>
      </c>
      <c r="I39">
        <v>-10.7712441343382</v>
      </c>
      <c r="J39">
        <v>-3.5341280093643901</v>
      </c>
      <c r="K39">
        <v>652.49406742029896</v>
      </c>
      <c r="L39">
        <v>612.55624001753199</v>
      </c>
      <c r="M39">
        <v>24.342907509142002</v>
      </c>
      <c r="N39">
        <v>0.29038092847626801</v>
      </c>
      <c r="O39">
        <v>48.417826375082797</v>
      </c>
      <c r="P39">
        <v>108.60549507516799</v>
      </c>
      <c r="Q39">
        <v>0.16810713146805401</v>
      </c>
    </row>
    <row r="40" spans="1:17" x14ac:dyDescent="0.3">
      <c r="A40" t="s">
        <v>120</v>
      </c>
      <c r="B40" t="s">
        <v>121</v>
      </c>
      <c r="C40" t="s">
        <v>3158</v>
      </c>
      <c r="D40" t="s">
        <v>122</v>
      </c>
      <c r="E40">
        <v>231324.3148202</v>
      </c>
      <c r="F40">
        <v>265.7</v>
      </c>
      <c r="G40">
        <v>109.604331715748</v>
      </c>
      <c r="H40">
        <v>-8.2625450822292592</v>
      </c>
      <c r="I40">
        <v>25.525477791976702</v>
      </c>
      <c r="J40">
        <v>-7.0981572692049797</v>
      </c>
      <c r="K40">
        <v>264.220590786777</v>
      </c>
      <c r="L40">
        <v>209.187431048473</v>
      </c>
      <c r="M40">
        <v>41.224250153089898</v>
      </c>
      <c r="N40">
        <v>0.79637614156882497</v>
      </c>
      <c r="O40">
        <v>12.2506586375611</v>
      </c>
      <c r="P40">
        <v>162.41975308641901</v>
      </c>
      <c r="Q40">
        <v>7.0354837506242995E-2</v>
      </c>
    </row>
    <row r="41" spans="1:17" x14ac:dyDescent="0.3">
      <c r="A41" t="s">
        <v>123</v>
      </c>
      <c r="B41" t="s">
        <v>124</v>
      </c>
      <c r="C41" t="s">
        <v>3148</v>
      </c>
      <c r="D41" t="s">
        <v>125</v>
      </c>
      <c r="E41">
        <v>227025.26567940001</v>
      </c>
      <c r="F41">
        <v>2354.65</v>
      </c>
      <c r="G41">
        <v>-29.496584262948002</v>
      </c>
      <c r="H41">
        <v>-9.5143188316076497</v>
      </c>
      <c r="I41">
        <v>-16.125621381628498</v>
      </c>
      <c r="J41">
        <v>-5.3317132995295502</v>
      </c>
      <c r="K41">
        <v>2542.4651050606099</v>
      </c>
      <c r="L41">
        <v>2501.22449722796</v>
      </c>
      <c r="M41">
        <v>12.9439152971753</v>
      </c>
      <c r="N41">
        <v>1.2177612769130699</v>
      </c>
      <c r="O41">
        <v>17.9793175206506</v>
      </c>
      <c r="P41">
        <v>1.2273762950861999</v>
      </c>
      <c r="Q41">
        <v>-2.0486114449992002E-2</v>
      </c>
    </row>
    <row r="42" spans="1:17" x14ac:dyDescent="0.3">
      <c r="A42" t="s">
        <v>126</v>
      </c>
      <c r="B42" t="s">
        <v>127</v>
      </c>
      <c r="C42" t="s">
        <v>3144</v>
      </c>
      <c r="D42" t="s">
        <v>18</v>
      </c>
      <c r="E42">
        <v>226109.26898859499</v>
      </c>
      <c r="F42">
        <v>160.12</v>
      </c>
      <c r="G42">
        <v>55.252769162728598</v>
      </c>
      <c r="H42">
        <v>2.5200887071431399</v>
      </c>
      <c r="I42">
        <v>-18.201492537904901</v>
      </c>
      <c r="J42">
        <v>1.9887930032868799</v>
      </c>
      <c r="K42">
        <v>169.55057236606501</v>
      </c>
      <c r="L42">
        <v>159.09534755321801</v>
      </c>
      <c r="M42">
        <v>31.491573371261701</v>
      </c>
      <c r="N42">
        <v>0.77286875963138801</v>
      </c>
      <c r="O42">
        <v>22.9078191356482</v>
      </c>
      <c r="P42">
        <v>87.274853801169598</v>
      </c>
      <c r="Q42">
        <v>8.1971771345195996E-2</v>
      </c>
    </row>
    <row r="43" spans="1:17" x14ac:dyDescent="0.3">
      <c r="A43" t="s">
        <v>128</v>
      </c>
      <c r="B43" t="s">
        <v>129</v>
      </c>
      <c r="C43" t="s">
        <v>3159</v>
      </c>
      <c r="D43" t="s">
        <v>130</v>
      </c>
      <c r="E43">
        <v>213062.45509395</v>
      </c>
      <c r="F43">
        <v>860.75</v>
      </c>
      <c r="G43">
        <v>34.701489616171301</v>
      </c>
      <c r="H43">
        <v>2.6909157882331902</v>
      </c>
      <c r="I43">
        <v>-12.402292535821701</v>
      </c>
      <c r="J43">
        <v>4.1940102552317597</v>
      </c>
      <c r="K43">
        <v>860.85059448889399</v>
      </c>
      <c r="L43">
        <v>809.60515420376703</v>
      </c>
      <c r="M43">
        <v>46.884480053220202</v>
      </c>
      <c r="N43">
        <v>0.86825337493177901</v>
      </c>
      <c r="O43">
        <v>12.4135927969793</v>
      </c>
      <c r="P43">
        <v>67.624148003894803</v>
      </c>
      <c r="Q43">
        <v>0.115010756826312</v>
      </c>
    </row>
    <row r="44" spans="1:17" x14ac:dyDescent="0.3">
      <c r="A44" t="s">
        <v>131</v>
      </c>
      <c r="B44" t="s">
        <v>132</v>
      </c>
      <c r="C44" t="s">
        <v>3153</v>
      </c>
      <c r="D44" t="s">
        <v>133</v>
      </c>
      <c r="E44">
        <v>212005.380825</v>
      </c>
      <c r="F44">
        <v>501.75</v>
      </c>
      <c r="G44">
        <v>38.5432740079466</v>
      </c>
      <c r="H44">
        <v>4.81193509700263</v>
      </c>
      <c r="I44">
        <v>10.5739490538176</v>
      </c>
      <c r="J44">
        <v>1.3605960038017699</v>
      </c>
      <c r="K44">
        <v>524.08646633719798</v>
      </c>
      <c r="L44">
        <v>493.349066083796</v>
      </c>
      <c r="M44">
        <v>40.820181253236697</v>
      </c>
      <c r="N44">
        <v>0.49537365768239899</v>
      </c>
      <c r="O44">
        <v>60.976581963129</v>
      </c>
      <c r="P44">
        <v>76.300070274068801</v>
      </c>
      <c r="Q44">
        <v>4.4087869092963999E-2</v>
      </c>
    </row>
    <row r="45" spans="1:17" x14ac:dyDescent="0.3">
      <c r="A45" t="s">
        <v>134</v>
      </c>
      <c r="B45" t="s">
        <v>135</v>
      </c>
      <c r="C45" t="s">
        <v>3146</v>
      </c>
      <c r="D45" t="s">
        <v>54</v>
      </c>
      <c r="E45">
        <v>207879.45863136</v>
      </c>
      <c r="F45">
        <v>327.2</v>
      </c>
      <c r="G45">
        <v>31.568450595294699</v>
      </c>
      <c r="H45">
        <v>-2.8442873178819901</v>
      </c>
      <c r="I45">
        <v>-26.3959312699408</v>
      </c>
      <c r="J45">
        <v>-2.2374617850987999</v>
      </c>
      <c r="K45">
        <v>340.87482106268499</v>
      </c>
      <c r="L45">
        <v>316.20914771679099</v>
      </c>
      <c r="M45">
        <v>25.844477534987</v>
      </c>
      <c r="N45">
        <v>0.69798482683761998</v>
      </c>
      <c r="O45">
        <v>20.629584352078201</v>
      </c>
      <c r="P45">
        <v>60.195838433292501</v>
      </c>
    </row>
    <row r="46" spans="1:17" x14ac:dyDescent="0.3">
      <c r="A46" t="s">
        <v>136</v>
      </c>
      <c r="B46" t="s">
        <v>137</v>
      </c>
      <c r="C46" t="s">
        <v>3155</v>
      </c>
      <c r="D46" t="s">
        <v>138</v>
      </c>
      <c r="E46">
        <v>206355.05634267</v>
      </c>
      <c r="F46">
        <v>282.3</v>
      </c>
      <c r="G46">
        <v>85.930275264409204</v>
      </c>
      <c r="H46">
        <v>6.6158068774060297</v>
      </c>
      <c r="I46">
        <v>9.1092902195749996</v>
      </c>
      <c r="J46">
        <v>1.9054535947858</v>
      </c>
      <c r="K46">
        <v>288.71308497600103</v>
      </c>
      <c r="L46">
        <v>255.85857109896</v>
      </c>
      <c r="M46">
        <v>45.060558735781797</v>
      </c>
      <c r="N46">
        <v>0.59387575777660095</v>
      </c>
      <c r="O46">
        <v>20.616365568544001</v>
      </c>
      <c r="P46">
        <v>122.283464566929</v>
      </c>
      <c r="Q46">
        <v>0.203324661411872</v>
      </c>
    </row>
    <row r="47" spans="1:17" x14ac:dyDescent="0.3">
      <c r="A47" t="s">
        <v>139</v>
      </c>
      <c r="B47" t="s">
        <v>140</v>
      </c>
      <c r="C47" t="s">
        <v>3153</v>
      </c>
      <c r="D47" t="s">
        <v>117</v>
      </c>
      <c r="E47">
        <v>193532.18948012299</v>
      </c>
      <c r="F47">
        <v>155.03</v>
      </c>
      <c r="G47">
        <v>2.3864483365016298</v>
      </c>
      <c r="H47">
        <v>4.9821874210398001</v>
      </c>
      <c r="I47">
        <v>-16.107488398739399</v>
      </c>
      <c r="J47">
        <v>-2.8418045962460399</v>
      </c>
      <c r="K47">
        <v>158.06341572040699</v>
      </c>
      <c r="L47">
        <v>153.92697024773599</v>
      </c>
      <c r="M47">
        <v>38.619012803633403</v>
      </c>
      <c r="N47">
        <v>0.86773452561889397</v>
      </c>
      <c r="O47">
        <v>19.073727665613099</v>
      </c>
      <c r="P47">
        <v>35.279232111692799</v>
      </c>
      <c r="Q47">
        <v>-5.2150244115400004E-3</v>
      </c>
    </row>
    <row r="48" spans="1:17" x14ac:dyDescent="0.3">
      <c r="A48" t="s">
        <v>141</v>
      </c>
      <c r="B48" t="s">
        <v>142</v>
      </c>
      <c r="C48" t="s">
        <v>3146</v>
      </c>
      <c r="D48" t="s">
        <v>143</v>
      </c>
      <c r="E48">
        <v>189088.21331399999</v>
      </c>
      <c r="F48">
        <v>144.69</v>
      </c>
      <c r="G48">
        <v>73.596443719696396</v>
      </c>
      <c r="H48">
        <v>-5.2994543485960399</v>
      </c>
      <c r="I48">
        <v>-11.484272318703701</v>
      </c>
      <c r="J48">
        <v>-2.3045272712051301</v>
      </c>
      <c r="K48">
        <v>162.39710351206801</v>
      </c>
      <c r="L48">
        <v>151.93268484344401</v>
      </c>
      <c r="M48">
        <v>25.274675838183601</v>
      </c>
      <c r="N48">
        <v>0.58187414223332301</v>
      </c>
      <c r="O48">
        <v>58.269403552422403</v>
      </c>
      <c r="P48">
        <v>120.06083650190099</v>
      </c>
      <c r="Q48">
        <v>0.159431312214562</v>
      </c>
    </row>
    <row r="49" spans="1:17" x14ac:dyDescent="0.3">
      <c r="A49" t="s">
        <v>144</v>
      </c>
      <c r="B49" t="s">
        <v>145</v>
      </c>
      <c r="C49" t="s">
        <v>3148</v>
      </c>
      <c r="D49" t="s">
        <v>146</v>
      </c>
      <c r="E49">
        <v>187919.744492225</v>
      </c>
      <c r="F49">
        <v>578.45000000000005</v>
      </c>
      <c r="G49">
        <v>29.913827998743098</v>
      </c>
      <c r="H49">
        <v>-6.4111870363510803</v>
      </c>
      <c r="I49">
        <v>-10.7872989666609</v>
      </c>
      <c r="J49">
        <v>7.2817213380236195E-2</v>
      </c>
      <c r="K49">
        <v>608.70298029257401</v>
      </c>
      <c r="L49">
        <v>569.01125801107105</v>
      </c>
      <c r="M49">
        <v>37.918222324649903</v>
      </c>
      <c r="N49">
        <v>1.0950626541448001</v>
      </c>
      <c r="O49">
        <v>17.7491572305298</v>
      </c>
      <c r="P49">
        <v>74.6211435126487</v>
      </c>
      <c r="Q49">
        <v>0.212616077508508</v>
      </c>
    </row>
    <row r="50" spans="1:17" x14ac:dyDescent="0.3">
      <c r="A50" t="s">
        <v>147</v>
      </c>
      <c r="B50" t="s">
        <v>148</v>
      </c>
      <c r="C50" t="s">
        <v>3153</v>
      </c>
      <c r="D50" t="s">
        <v>149</v>
      </c>
      <c r="E50">
        <v>185441.15007</v>
      </c>
      <c r="F50">
        <v>475</v>
      </c>
      <c r="G50">
        <v>94.073647049979101</v>
      </c>
      <c r="H50">
        <v>10.0868610060843</v>
      </c>
      <c r="I50">
        <v>12.778205801441</v>
      </c>
      <c r="J50">
        <v>-2.6416206446226398</v>
      </c>
      <c r="K50">
        <v>471.47349950647401</v>
      </c>
      <c r="L50">
        <v>403.48816963918802</v>
      </c>
      <c r="M50">
        <v>36.670478270587601</v>
      </c>
      <c r="N50">
        <v>0.64171316950156698</v>
      </c>
      <c r="O50">
        <v>10.2421052631578</v>
      </c>
      <c r="P50">
        <v>124.905303030303</v>
      </c>
      <c r="Q50">
        <v>4.3132326075301E-2</v>
      </c>
    </row>
    <row r="51" spans="1:17" x14ac:dyDescent="0.3">
      <c r="A51" t="s">
        <v>150</v>
      </c>
      <c r="B51" t="s">
        <v>151</v>
      </c>
      <c r="C51" t="s">
        <v>3154</v>
      </c>
      <c r="D51" t="s">
        <v>77</v>
      </c>
      <c r="E51">
        <v>182366.15018652499</v>
      </c>
      <c r="F51">
        <v>2718.25</v>
      </c>
      <c r="G51">
        <v>16.621839129087199</v>
      </c>
      <c r="H51">
        <v>6.0499885246496596</v>
      </c>
      <c r="I51">
        <v>7.2990283847026101</v>
      </c>
      <c r="J51">
        <v>2.3826950122602302</v>
      </c>
      <c r="K51">
        <v>2710.2568444630301</v>
      </c>
      <c r="L51">
        <v>2473.7071194196901</v>
      </c>
      <c r="M51">
        <v>46.102880144357997</v>
      </c>
      <c r="N51">
        <v>0.56297723881738104</v>
      </c>
      <c r="O51">
        <v>5.8677457923296199</v>
      </c>
      <c r="P51">
        <v>49.2879481308455</v>
      </c>
      <c r="Q51">
        <v>5.8682840600879999E-2</v>
      </c>
    </row>
    <row r="52" spans="1:17" x14ac:dyDescent="0.3">
      <c r="A52" t="s">
        <v>152</v>
      </c>
      <c r="B52" t="s">
        <v>153</v>
      </c>
      <c r="C52" t="s">
        <v>3157</v>
      </c>
      <c r="D52" t="s">
        <v>154</v>
      </c>
      <c r="E52">
        <v>177337.57115189999</v>
      </c>
      <c r="F52">
        <v>4591</v>
      </c>
      <c r="G52">
        <v>65.210507636500907</v>
      </c>
      <c r="H52">
        <v>-1.5079192967377899</v>
      </c>
      <c r="I52">
        <v>11.2884738531908</v>
      </c>
      <c r="J52">
        <v>0.615279048224051</v>
      </c>
      <c r="K52">
        <v>4662.8674813606003</v>
      </c>
      <c r="L52">
        <v>4042.7452201329302</v>
      </c>
      <c r="M52">
        <v>39.238888791123202</v>
      </c>
      <c r="N52">
        <v>0.85273845919909497</v>
      </c>
      <c r="O52">
        <v>9.6710956218688704</v>
      </c>
      <c r="P52">
        <v>92.184523934110501</v>
      </c>
      <c r="Q52">
        <v>9.7630222349956997E-2</v>
      </c>
    </row>
    <row r="53" spans="1:17" x14ac:dyDescent="0.3">
      <c r="A53" t="s">
        <v>155</v>
      </c>
      <c r="B53" t="s">
        <v>156</v>
      </c>
      <c r="C53" t="s">
        <v>3145</v>
      </c>
      <c r="D53" t="s">
        <v>21</v>
      </c>
      <c r="E53">
        <v>175990.30549192001</v>
      </c>
      <c r="F53">
        <v>5943.1</v>
      </c>
      <c r="G53">
        <v>-12.5532838850263</v>
      </c>
      <c r="H53">
        <v>-2.4641667456268501</v>
      </c>
      <c r="I53">
        <v>15.1988008041582</v>
      </c>
      <c r="J53">
        <v>-5.2146214919867298</v>
      </c>
      <c r="K53">
        <v>6093.6040149038199</v>
      </c>
      <c r="L53">
        <v>5581.2111709288702</v>
      </c>
      <c r="M53">
        <v>26.8163900014363</v>
      </c>
      <c r="N53">
        <v>0.74242445434651405</v>
      </c>
      <c r="O53">
        <v>10.6316568794063</v>
      </c>
      <c r="P53">
        <v>31.6724086362176</v>
      </c>
      <c r="Q53">
        <v>-5.5140124471007003E-2</v>
      </c>
    </row>
    <row r="54" spans="1:17" x14ac:dyDescent="0.3">
      <c r="A54" t="s">
        <v>157</v>
      </c>
      <c r="B54" t="s">
        <v>158</v>
      </c>
      <c r="C54" t="s">
        <v>3155</v>
      </c>
      <c r="D54" t="s">
        <v>159</v>
      </c>
      <c r="E54">
        <v>175453.77724875</v>
      </c>
      <c r="F54">
        <v>8279.7000000000007</v>
      </c>
      <c r="G54">
        <v>83.195542569725902</v>
      </c>
      <c r="H54">
        <v>17.244553012437599</v>
      </c>
      <c r="I54">
        <v>14.9924099693249</v>
      </c>
      <c r="J54">
        <v>3.47203547981663</v>
      </c>
      <c r="K54">
        <v>8094.8908881113903</v>
      </c>
      <c r="L54">
        <v>7094.9033068420104</v>
      </c>
      <c r="M54">
        <v>43.700372036008297</v>
      </c>
      <c r="N54">
        <v>1.01312372787143</v>
      </c>
      <c r="O54">
        <v>10.5106465210092</v>
      </c>
      <c r="P54">
        <v>115.057142857142</v>
      </c>
      <c r="Q54">
        <v>0.18144143815168701</v>
      </c>
    </row>
    <row r="55" spans="1:17" x14ac:dyDescent="0.3">
      <c r="A55" t="s">
        <v>160</v>
      </c>
      <c r="B55" t="s">
        <v>161</v>
      </c>
      <c r="C55" t="s">
        <v>3146</v>
      </c>
      <c r="D55" t="s">
        <v>43</v>
      </c>
      <c r="E55">
        <v>171514.35206548899</v>
      </c>
      <c r="F55">
        <v>1711.85</v>
      </c>
      <c r="G55">
        <v>1.0975013351069101</v>
      </c>
      <c r="H55">
        <v>-5.3926152262769804</v>
      </c>
      <c r="I55">
        <v>4.1324521875805296</v>
      </c>
      <c r="J55">
        <v>-0.36187500430160902</v>
      </c>
      <c r="K55">
        <v>1766.84171450744</v>
      </c>
      <c r="L55">
        <v>1600.0470113860299</v>
      </c>
      <c r="M55">
        <v>29.9694280374074</v>
      </c>
      <c r="N55">
        <v>1.0048363096153199</v>
      </c>
      <c r="O55">
        <v>13.0940210882962</v>
      </c>
      <c r="P55">
        <v>32.624443153205497</v>
      </c>
      <c r="Q55">
        <v>3.1983806002644999E-2</v>
      </c>
    </row>
    <row r="56" spans="1:17" x14ac:dyDescent="0.3">
      <c r="A56" t="s">
        <v>162</v>
      </c>
      <c r="B56" t="s">
        <v>163</v>
      </c>
      <c r="C56" t="s">
        <v>3145</v>
      </c>
      <c r="D56" t="s">
        <v>21</v>
      </c>
      <c r="E56">
        <v>166451.85588823899</v>
      </c>
      <c r="F56">
        <v>1701.2</v>
      </c>
      <c r="G56">
        <v>20.363776868589198</v>
      </c>
      <c r="H56">
        <v>7.8182600587745101</v>
      </c>
      <c r="I56">
        <v>28.928275635899102</v>
      </c>
      <c r="J56">
        <v>3.30666394561716</v>
      </c>
      <c r="K56">
        <v>1609.17875628158</v>
      </c>
      <c r="L56">
        <v>1440.62952841936</v>
      </c>
      <c r="M56">
        <v>64.011147141313003</v>
      </c>
      <c r="N56">
        <v>1.0326796699466501</v>
      </c>
      <c r="O56">
        <v>3.56513049612037</v>
      </c>
      <c r="P56">
        <v>54.915084460228499</v>
      </c>
      <c r="Q56">
        <v>-9.2270668947299992E-3</v>
      </c>
    </row>
    <row r="57" spans="1:17" x14ac:dyDescent="0.3">
      <c r="A57" t="s">
        <v>164</v>
      </c>
      <c r="B57" t="s">
        <v>165</v>
      </c>
      <c r="C57" t="s">
        <v>3146</v>
      </c>
      <c r="D57" t="s">
        <v>43</v>
      </c>
      <c r="E57">
        <v>160483.155205205</v>
      </c>
      <c r="F57">
        <v>745.85</v>
      </c>
      <c r="G57">
        <v>-7.5169336440394696</v>
      </c>
      <c r="H57">
        <v>7.3424205245201204</v>
      </c>
      <c r="I57">
        <v>11.1940032986574</v>
      </c>
      <c r="J57">
        <v>3.28124129003124</v>
      </c>
      <c r="K57">
        <v>710.41825027188497</v>
      </c>
      <c r="L57">
        <v>655.77926564661698</v>
      </c>
      <c r="M57">
        <v>66.3994897900251</v>
      </c>
      <c r="N57">
        <v>0.87779587968954098</v>
      </c>
      <c r="O57">
        <v>2.0580545686129801</v>
      </c>
      <c r="P57">
        <v>45.844739929604998</v>
      </c>
      <c r="Q57">
        <v>-3.1088952090508E-2</v>
      </c>
    </row>
    <row r="58" spans="1:17" x14ac:dyDescent="0.3">
      <c r="A58" t="s">
        <v>166</v>
      </c>
      <c r="B58" t="s">
        <v>167</v>
      </c>
      <c r="C58" t="s">
        <v>3160</v>
      </c>
      <c r="D58" t="s">
        <v>168</v>
      </c>
      <c r="E58">
        <v>160391.26880175</v>
      </c>
      <c r="F58">
        <v>3153.5</v>
      </c>
      <c r="G58">
        <v>7.3291925588183702</v>
      </c>
      <c r="H58">
        <v>0.43254157949667399</v>
      </c>
      <c r="I58">
        <v>-3.0791624959402202</v>
      </c>
      <c r="J58">
        <v>2.7493262104732699</v>
      </c>
      <c r="K58">
        <v>3187.0253320096199</v>
      </c>
      <c r="L58">
        <v>3006.8795920779298</v>
      </c>
      <c r="M58">
        <v>42.325847243007097</v>
      </c>
      <c r="N58">
        <v>1.1021757016540901</v>
      </c>
      <c r="O58">
        <v>8.2923735531948495</v>
      </c>
      <c r="P58">
        <v>37.554251815663697</v>
      </c>
      <c r="Q58">
        <v>1.3100711214262E-2</v>
      </c>
    </row>
    <row r="59" spans="1:17" x14ac:dyDescent="0.3">
      <c r="A59" t="s">
        <v>169</v>
      </c>
      <c r="B59" t="s">
        <v>170</v>
      </c>
      <c r="C59" t="s">
        <v>3153</v>
      </c>
      <c r="D59" t="s">
        <v>171</v>
      </c>
      <c r="E59">
        <v>158168.12916876</v>
      </c>
      <c r="F59">
        <v>739.6</v>
      </c>
      <c r="G59">
        <v>35.139165291468402</v>
      </c>
      <c r="H59">
        <v>12.2548449815478</v>
      </c>
      <c r="I59">
        <v>7.6762517988641097</v>
      </c>
      <c r="J59">
        <v>2.53485282808558</v>
      </c>
      <c r="K59">
        <v>706.939933124596</v>
      </c>
      <c r="L59">
        <v>638.696858317379</v>
      </c>
      <c r="M59">
        <v>53.596380301849599</v>
      </c>
      <c r="N59">
        <v>0.69123773833004098</v>
      </c>
      <c r="O59">
        <v>4.4686316928069099</v>
      </c>
      <c r="P59">
        <v>64.813370473537603</v>
      </c>
      <c r="Q59">
        <v>5.0760532488537999E-2</v>
      </c>
    </row>
    <row r="60" spans="1:17" x14ac:dyDescent="0.3">
      <c r="A60" t="s">
        <v>172</v>
      </c>
      <c r="B60" t="s">
        <v>173</v>
      </c>
      <c r="C60" t="s">
        <v>3150</v>
      </c>
      <c r="D60" t="s">
        <v>174</v>
      </c>
      <c r="E60">
        <v>157290.13365</v>
      </c>
      <c r="F60">
        <v>5925</v>
      </c>
      <c r="G60">
        <v>42.434559444439003</v>
      </c>
      <c r="H60">
        <v>13.511604431203599</v>
      </c>
      <c r="I60">
        <v>46.634717884587801</v>
      </c>
      <c r="J60">
        <v>-0.55179176942184804</v>
      </c>
      <c r="K60">
        <v>5422.9715311776599</v>
      </c>
      <c r="L60">
        <v>4584.8802264389797</v>
      </c>
      <c r="M60">
        <v>54.469360071788998</v>
      </c>
      <c r="N60">
        <v>1.1686614012658301</v>
      </c>
      <c r="O60">
        <v>5.9215189873417602</v>
      </c>
      <c r="P60">
        <v>79.801535520286393</v>
      </c>
      <c r="Q60">
        <v>-6.6846702101920003E-3</v>
      </c>
    </row>
    <row r="61" spans="1:17" x14ac:dyDescent="0.3">
      <c r="A61" t="s">
        <v>175</v>
      </c>
      <c r="B61" t="s">
        <v>176</v>
      </c>
      <c r="C61" t="s">
        <v>3146</v>
      </c>
      <c r="D61" t="s">
        <v>143</v>
      </c>
      <c r="E61">
        <v>153108.22115520001</v>
      </c>
      <c r="F61">
        <v>463.95</v>
      </c>
      <c r="G61">
        <v>63.2214046475126</v>
      </c>
      <c r="H61">
        <v>1.46995270154062</v>
      </c>
      <c r="I61">
        <v>2.8459954914493202</v>
      </c>
      <c r="J61">
        <v>2.2445198025316899</v>
      </c>
      <c r="K61">
        <v>491.13818757906</v>
      </c>
      <c r="L61">
        <v>449.34706852794602</v>
      </c>
      <c r="M61">
        <v>40.2983871808486</v>
      </c>
      <c r="N61">
        <v>0.77205959970990901</v>
      </c>
      <c r="O61">
        <v>25.013471279232601</v>
      </c>
      <c r="P61">
        <v>105.742793791574</v>
      </c>
      <c r="Q61">
        <v>0.18693594956947801</v>
      </c>
    </row>
    <row r="62" spans="1:17" x14ac:dyDescent="0.3">
      <c r="A62" t="s">
        <v>177</v>
      </c>
      <c r="B62" t="s">
        <v>178</v>
      </c>
      <c r="C62" t="s">
        <v>3151</v>
      </c>
      <c r="D62" t="s">
        <v>80</v>
      </c>
      <c r="E62">
        <v>145004.50864285999</v>
      </c>
      <c r="F62">
        <v>453.8</v>
      </c>
      <c r="G62">
        <v>63.6669747443365</v>
      </c>
      <c r="H62">
        <v>5.7796420345528201</v>
      </c>
      <c r="I62">
        <v>-5.8532849257301498</v>
      </c>
      <c r="J62">
        <v>-0.85074884220462699</v>
      </c>
      <c r="K62">
        <v>449.06302297392699</v>
      </c>
      <c r="L62">
        <v>407.75736148074299</v>
      </c>
      <c r="M62">
        <v>43.209621177548698</v>
      </c>
      <c r="N62">
        <v>0.88007089771488101</v>
      </c>
      <c r="O62">
        <v>9.0458351696782699</v>
      </c>
      <c r="P62">
        <v>96.620450606585706</v>
      </c>
      <c r="Q62">
        <v>9.8114383122880997E-2</v>
      </c>
    </row>
    <row r="63" spans="1:17" x14ac:dyDescent="0.3">
      <c r="A63" t="s">
        <v>179</v>
      </c>
      <c r="B63" t="s">
        <v>180</v>
      </c>
      <c r="C63" t="s">
        <v>3144</v>
      </c>
      <c r="D63" t="s">
        <v>181</v>
      </c>
      <c r="E63">
        <v>144421.624358495</v>
      </c>
      <c r="F63">
        <v>219.65</v>
      </c>
      <c r="G63">
        <v>55.024251868510397</v>
      </c>
      <c r="H63">
        <v>8.0688603592649706</v>
      </c>
      <c r="I63">
        <v>-1.3779869386174</v>
      </c>
      <c r="J63">
        <v>-2.1990244522914302</v>
      </c>
      <c r="K63">
        <v>226.19392265816299</v>
      </c>
      <c r="L63">
        <v>202.630993928366</v>
      </c>
      <c r="M63">
        <v>33.244013304198198</v>
      </c>
      <c r="N63">
        <v>0.77645523639425795</v>
      </c>
      <c r="O63">
        <v>12.132938766218899</v>
      </c>
      <c r="P63">
        <v>89.108910891089096</v>
      </c>
      <c r="Q63">
        <v>0.10001013253309</v>
      </c>
    </row>
    <row r="64" spans="1:17" x14ac:dyDescent="0.3">
      <c r="A64" t="s">
        <v>182</v>
      </c>
      <c r="B64" t="s">
        <v>183</v>
      </c>
      <c r="C64" t="s">
        <v>3144</v>
      </c>
      <c r="D64" t="s">
        <v>18</v>
      </c>
      <c r="E64">
        <v>143886.53450951999</v>
      </c>
      <c r="F64">
        <v>331.65</v>
      </c>
      <c r="G64">
        <v>66.689530794689006</v>
      </c>
      <c r="H64">
        <v>6.75293255440317</v>
      </c>
      <c r="I64">
        <v>-1.97573854611956</v>
      </c>
      <c r="J64">
        <v>2.2937119900490801</v>
      </c>
      <c r="K64">
        <v>340.69428875684002</v>
      </c>
      <c r="L64">
        <v>305.40777535524398</v>
      </c>
      <c r="M64">
        <v>34.865917201018902</v>
      </c>
      <c r="N64">
        <v>0.68970079965926301</v>
      </c>
      <c r="O64">
        <v>13.372531282979001</v>
      </c>
      <c r="P64">
        <v>100.12068185246601</v>
      </c>
      <c r="Q64">
        <v>4.9099343373574002E-2</v>
      </c>
    </row>
    <row r="65" spans="1:17" x14ac:dyDescent="0.3">
      <c r="A65" t="s">
        <v>184</v>
      </c>
      <c r="B65" t="s">
        <v>185</v>
      </c>
      <c r="C65" t="s">
        <v>3154</v>
      </c>
      <c r="D65" t="s">
        <v>77</v>
      </c>
      <c r="E65">
        <v>140866.03170682001</v>
      </c>
      <c r="F65">
        <v>571.9</v>
      </c>
      <c r="G65">
        <v>10.6872687476087</v>
      </c>
      <c r="H65">
        <v>-3.6981613381821701</v>
      </c>
      <c r="I65">
        <v>-19.0979938371608</v>
      </c>
      <c r="J65">
        <v>-0.56721730301850304</v>
      </c>
      <c r="K65">
        <v>615.02232143687297</v>
      </c>
      <c r="L65">
        <v>599.27475453596401</v>
      </c>
      <c r="M65">
        <v>27.0437227689754</v>
      </c>
      <c r="N65">
        <v>1.63286690590226</v>
      </c>
      <c r="O65">
        <v>23.6142682287113</v>
      </c>
      <c r="P65">
        <v>41.541888380150901</v>
      </c>
      <c r="Q65">
        <v>2.7989557232468001E-2</v>
      </c>
    </row>
    <row r="66" spans="1:17" x14ac:dyDescent="0.3">
      <c r="A66" t="s">
        <v>186</v>
      </c>
      <c r="B66" t="s">
        <v>187</v>
      </c>
      <c r="C66" t="s">
        <v>3152</v>
      </c>
      <c r="D66" t="s">
        <v>188</v>
      </c>
      <c r="E66">
        <v>140282.614750779</v>
      </c>
      <c r="F66">
        <v>199.37</v>
      </c>
      <c r="G66">
        <v>88.033143738800405</v>
      </c>
      <c r="H66">
        <v>4.5779673906163296</v>
      </c>
      <c r="I66">
        <v>44.230017277238296</v>
      </c>
      <c r="J66">
        <v>-2.6791538468553502</v>
      </c>
      <c r="K66">
        <v>199.15055618838699</v>
      </c>
      <c r="L66">
        <v>163.18900837960001</v>
      </c>
      <c r="M66">
        <v>36.206309493659198</v>
      </c>
      <c r="N66">
        <v>0.67433385503393395</v>
      </c>
      <c r="O66">
        <v>8.8378391934593896</v>
      </c>
      <c r="P66">
        <v>129.68894009216501</v>
      </c>
      <c r="Q66">
        <v>5.3322959802111998E-2</v>
      </c>
    </row>
    <row r="67" spans="1:17" x14ac:dyDescent="0.3">
      <c r="A67" t="s">
        <v>189</v>
      </c>
      <c r="B67" t="s">
        <v>190</v>
      </c>
      <c r="C67" t="s">
        <v>3146</v>
      </c>
      <c r="D67" t="s">
        <v>143</v>
      </c>
      <c r="E67">
        <v>140219.17800000001</v>
      </c>
      <c r="F67">
        <v>532.5</v>
      </c>
      <c r="G67">
        <v>64.535061942921502</v>
      </c>
      <c r="H67">
        <v>4.5511139747121403</v>
      </c>
      <c r="I67">
        <v>10.6609503202864</v>
      </c>
      <c r="J67">
        <v>2.0808608372472199</v>
      </c>
      <c r="K67">
        <v>558.22900054609499</v>
      </c>
      <c r="L67">
        <v>504.93132820757</v>
      </c>
      <c r="M67">
        <v>42.369118622180501</v>
      </c>
      <c r="N67">
        <v>0.78345675289581995</v>
      </c>
      <c r="O67">
        <v>22.816901408450601</v>
      </c>
      <c r="P67">
        <v>105.24185777606399</v>
      </c>
      <c r="Q67">
        <v>0.19443083398049801</v>
      </c>
    </row>
    <row r="68" spans="1:17" x14ac:dyDescent="0.3">
      <c r="A68" t="s">
        <v>191</v>
      </c>
      <c r="B68" t="s">
        <v>192</v>
      </c>
      <c r="C68" t="s">
        <v>3148</v>
      </c>
      <c r="D68" t="s">
        <v>125</v>
      </c>
      <c r="E68">
        <v>139180.92747768</v>
      </c>
      <c r="F68">
        <v>5778.3</v>
      </c>
      <c r="G68">
        <v>0.73418042496672997</v>
      </c>
      <c r="H68">
        <v>-1.64979288100616</v>
      </c>
      <c r="I68">
        <v>9.6702558776610399</v>
      </c>
      <c r="J68">
        <v>-0.58299572530507504</v>
      </c>
      <c r="K68">
        <v>5981.3804133970598</v>
      </c>
      <c r="L68">
        <v>5486.3990931058697</v>
      </c>
      <c r="M68">
        <v>24.584531210598598</v>
      </c>
      <c r="N68">
        <v>1.03638962709486</v>
      </c>
      <c r="O68">
        <v>11.968918193932399</v>
      </c>
      <c r="P68">
        <v>32.904754237872901</v>
      </c>
      <c r="Q68">
        <v>4.6846133232093003E-2</v>
      </c>
    </row>
    <row r="69" spans="1:17" x14ac:dyDescent="0.3">
      <c r="A69" t="s">
        <v>193</v>
      </c>
      <c r="B69" t="s">
        <v>194</v>
      </c>
      <c r="C69" t="s">
        <v>3148</v>
      </c>
      <c r="D69" t="s">
        <v>195</v>
      </c>
      <c r="E69">
        <v>134361.0800096</v>
      </c>
      <c r="F69">
        <v>1313.5</v>
      </c>
      <c r="G69">
        <v>7.1092436161060499</v>
      </c>
      <c r="H69">
        <v>-4.7081756039786899</v>
      </c>
      <c r="I69">
        <v>-1.09657819724829</v>
      </c>
      <c r="J69">
        <v>2.6345033728773699</v>
      </c>
      <c r="K69">
        <v>1393.6564281219801</v>
      </c>
      <c r="L69">
        <v>1315.47205031819</v>
      </c>
      <c r="M69">
        <v>34.303533307619801</v>
      </c>
      <c r="N69">
        <v>1.2055334545090099</v>
      </c>
      <c r="O69">
        <v>17.384849638370699</v>
      </c>
      <c r="P69">
        <v>36.851427380704301</v>
      </c>
      <c r="Q69">
        <v>1.7376173555913001E-2</v>
      </c>
    </row>
    <row r="70" spans="1:17" x14ac:dyDescent="0.3">
      <c r="A70" t="s">
        <v>196</v>
      </c>
      <c r="B70" t="s">
        <v>197</v>
      </c>
      <c r="C70" t="s">
        <v>3152</v>
      </c>
      <c r="D70" t="s">
        <v>198</v>
      </c>
      <c r="E70">
        <v>131835.53424194999</v>
      </c>
      <c r="F70">
        <v>4810.45</v>
      </c>
      <c r="G70">
        <v>12.775787661681401</v>
      </c>
      <c r="H70">
        <v>-0.57951426601783895</v>
      </c>
      <c r="I70">
        <v>-4.20389948809592</v>
      </c>
      <c r="J70">
        <v>1.9119305449325401</v>
      </c>
      <c r="K70">
        <v>4802.1275786994602</v>
      </c>
      <c r="L70">
        <v>4495.6529787397403</v>
      </c>
      <c r="M70">
        <v>56.845264844693503</v>
      </c>
      <c r="N70">
        <v>0.97396987603354102</v>
      </c>
      <c r="O70">
        <v>6.1231277739088803</v>
      </c>
      <c r="P70">
        <v>46.883969465648804</v>
      </c>
      <c r="Q70">
        <v>8.4032695486313994E-2</v>
      </c>
    </row>
    <row r="71" spans="1:17" x14ac:dyDescent="0.3">
      <c r="A71" t="s">
        <v>199</v>
      </c>
      <c r="B71" t="s">
        <v>200</v>
      </c>
      <c r="C71" t="s">
        <v>3152</v>
      </c>
      <c r="D71" t="s">
        <v>95</v>
      </c>
      <c r="E71">
        <v>129968.50592978</v>
      </c>
      <c r="F71">
        <v>2737.7</v>
      </c>
      <c r="G71">
        <v>45.893094238830301</v>
      </c>
      <c r="H71">
        <v>-0.14001321249015899</v>
      </c>
      <c r="I71">
        <v>28.988831923966899</v>
      </c>
      <c r="J71">
        <v>-1.3261432685789001</v>
      </c>
      <c r="K71">
        <v>2722.5753467259801</v>
      </c>
      <c r="L71">
        <v>2351.7464055904002</v>
      </c>
      <c r="M71">
        <v>44.947113217399199</v>
      </c>
      <c r="N71">
        <v>0.86204751374831701</v>
      </c>
      <c r="O71">
        <v>8.0469006830551297</v>
      </c>
      <c r="P71">
        <v>76.796900226025102</v>
      </c>
      <c r="Q71">
        <v>0.23606793959418501</v>
      </c>
    </row>
    <row r="72" spans="1:17" x14ac:dyDescent="0.3">
      <c r="A72" t="s">
        <v>201</v>
      </c>
      <c r="B72" t="s">
        <v>202</v>
      </c>
      <c r="C72" t="s">
        <v>3146</v>
      </c>
      <c r="D72" t="s">
        <v>34</v>
      </c>
      <c r="E72">
        <v>127096.568273283</v>
      </c>
      <c r="F72">
        <v>245.77</v>
      </c>
      <c r="G72">
        <v>-0.89845603508305405</v>
      </c>
      <c r="H72">
        <v>8.7210997907214196</v>
      </c>
      <c r="I72">
        <v>-17.837070331522199</v>
      </c>
      <c r="J72">
        <v>2.9324691150830899</v>
      </c>
      <c r="K72">
        <v>246.35757186048201</v>
      </c>
      <c r="L72">
        <v>245.718370087137</v>
      </c>
      <c r="M72">
        <v>52.4252116219062</v>
      </c>
      <c r="N72">
        <v>0.81169585160894397</v>
      </c>
      <c r="O72">
        <v>21.943280302721998</v>
      </c>
      <c r="P72">
        <v>30.833111525153001</v>
      </c>
      <c r="Q72">
        <v>0.12204165916226099</v>
      </c>
    </row>
    <row r="73" spans="1:17" x14ac:dyDescent="0.3">
      <c r="A73" t="s">
        <v>203</v>
      </c>
      <c r="B73" t="s">
        <v>204</v>
      </c>
      <c r="C73" t="s">
        <v>3146</v>
      </c>
      <c r="D73" t="s">
        <v>54</v>
      </c>
      <c r="E73">
        <v>124583.074560539</v>
      </c>
      <c r="F73">
        <v>3313.3</v>
      </c>
      <c r="G73">
        <v>49.434143371962598</v>
      </c>
      <c r="H73">
        <v>-2.1270384141077701</v>
      </c>
      <c r="I73">
        <v>24.756940400308601</v>
      </c>
      <c r="J73">
        <v>0.78887447516734099</v>
      </c>
      <c r="K73">
        <v>3280.5588005223399</v>
      </c>
      <c r="L73">
        <v>2765.6434081694501</v>
      </c>
      <c r="M73">
        <v>41.6955951026669</v>
      </c>
      <c r="N73">
        <v>0.84323673445019198</v>
      </c>
      <c r="O73">
        <v>10.229982192979699</v>
      </c>
      <c r="P73">
        <v>88.164806769457897</v>
      </c>
      <c r="Q73">
        <v>0.11120479075492</v>
      </c>
    </row>
    <row r="74" spans="1:17" x14ac:dyDescent="0.3">
      <c r="A74" t="s">
        <v>205</v>
      </c>
      <c r="B74" t="s">
        <v>206</v>
      </c>
      <c r="C74" t="s">
        <v>3150</v>
      </c>
      <c r="D74" t="s">
        <v>51</v>
      </c>
      <c r="E74">
        <v>123057.35577949999</v>
      </c>
      <c r="F74">
        <v>1523.75</v>
      </c>
      <c r="G74">
        <v>1.9116257313318401</v>
      </c>
      <c r="H74">
        <v>-1.81065561793463</v>
      </c>
      <c r="I74">
        <v>0.57261447633187601</v>
      </c>
      <c r="J74">
        <v>-1.66568286414935</v>
      </c>
      <c r="K74">
        <v>1600.73028739339</v>
      </c>
      <c r="L74">
        <v>1482.2694865733899</v>
      </c>
      <c r="M74">
        <v>22.090943900107199</v>
      </c>
      <c r="N74">
        <v>1.1024145736406299</v>
      </c>
      <c r="O74">
        <v>11.701394585726</v>
      </c>
      <c r="P74">
        <v>34.606890459363903</v>
      </c>
      <c r="Q74">
        <v>5.4198684769661998E-2</v>
      </c>
    </row>
    <row r="75" spans="1:17" x14ac:dyDescent="0.3">
      <c r="A75" t="s">
        <v>207</v>
      </c>
      <c r="B75" t="s">
        <v>208</v>
      </c>
      <c r="C75" t="s">
        <v>3151</v>
      </c>
      <c r="D75" t="s">
        <v>209</v>
      </c>
      <c r="E75">
        <v>122236.51523670999</v>
      </c>
      <c r="F75">
        <v>1017.55</v>
      </c>
      <c r="G75">
        <v>11.4864370109602</v>
      </c>
      <c r="H75">
        <v>5.3693059442404101</v>
      </c>
      <c r="I75">
        <v>-14.3291097967656</v>
      </c>
      <c r="J75">
        <v>5.5072878859383501</v>
      </c>
      <c r="K75">
        <v>1020.40214537041</v>
      </c>
      <c r="L75">
        <v>1043.7701531400501</v>
      </c>
      <c r="M75">
        <v>52.813583760015497</v>
      </c>
      <c r="N75">
        <v>0.69494734524757296</v>
      </c>
      <c r="O75">
        <v>32.475062650483999</v>
      </c>
      <c r="P75">
        <v>48.330903790087397</v>
      </c>
      <c r="Q75">
        <v>-2.8084882217728001E-2</v>
      </c>
    </row>
    <row r="76" spans="1:17" x14ac:dyDescent="0.3">
      <c r="A76" t="s">
        <v>210</v>
      </c>
      <c r="B76" t="s">
        <v>211</v>
      </c>
      <c r="C76" t="s">
        <v>3146</v>
      </c>
      <c r="D76" t="s">
        <v>54</v>
      </c>
      <c r="E76">
        <v>120914.43442034999</v>
      </c>
      <c r="F76">
        <v>1438.7</v>
      </c>
      <c r="G76">
        <v>-3.5497032305719598</v>
      </c>
      <c r="H76">
        <v>-5.8255015585015704</v>
      </c>
      <c r="I76">
        <v>14.308044176907201</v>
      </c>
      <c r="J76">
        <v>-2.8622875076179701</v>
      </c>
      <c r="K76">
        <v>1494.5374650577801</v>
      </c>
      <c r="L76">
        <v>1342.9358312946599</v>
      </c>
      <c r="M76">
        <v>27.417618808892598</v>
      </c>
      <c r="N76">
        <v>0.81627154084446996</v>
      </c>
      <c r="O76">
        <v>14.8258844790435</v>
      </c>
      <c r="P76">
        <v>42.2765031645569</v>
      </c>
      <c r="Q76">
        <v>0.112833278528712</v>
      </c>
    </row>
    <row r="77" spans="1:17" x14ac:dyDescent="0.3">
      <c r="A77" t="s">
        <v>212</v>
      </c>
      <c r="B77" t="s">
        <v>213</v>
      </c>
      <c r="C77" t="s">
        <v>3151</v>
      </c>
      <c r="D77" t="s">
        <v>57</v>
      </c>
      <c r="E77">
        <v>119459.217899995</v>
      </c>
      <c r="F77">
        <v>684.55</v>
      </c>
      <c r="G77">
        <v>55.086637654955098</v>
      </c>
      <c r="H77">
        <v>-9.8835113393609308</v>
      </c>
      <c r="I77">
        <v>6.1478277327152497E-2</v>
      </c>
      <c r="J77">
        <v>-3.9354650743894002</v>
      </c>
      <c r="K77">
        <v>714.66879932146799</v>
      </c>
      <c r="L77">
        <v>624.66940605698096</v>
      </c>
      <c r="M77">
        <v>36.500763150821797</v>
      </c>
      <c r="N77">
        <v>0.719507302974142</v>
      </c>
      <c r="O77">
        <v>17.5808925571543</v>
      </c>
      <c r="P77">
        <v>96.992805755395594</v>
      </c>
      <c r="Q77">
        <v>6.7446912191092001E-2</v>
      </c>
    </row>
    <row r="78" spans="1:17" x14ac:dyDescent="0.3">
      <c r="A78" t="s">
        <v>214</v>
      </c>
      <c r="B78" t="s">
        <v>215</v>
      </c>
      <c r="C78" t="s">
        <v>3155</v>
      </c>
      <c r="D78" t="s">
        <v>159</v>
      </c>
      <c r="E78">
        <v>118549.536570639</v>
      </c>
      <c r="F78">
        <v>775.6</v>
      </c>
      <c r="G78">
        <v>75.173948336501596</v>
      </c>
      <c r="H78">
        <v>13.224830063682401</v>
      </c>
      <c r="I78">
        <v>33.840975999134699</v>
      </c>
      <c r="J78">
        <v>-3.1984831516951799</v>
      </c>
      <c r="K78">
        <v>755.36206666957696</v>
      </c>
      <c r="L78">
        <v>634.95183555628796</v>
      </c>
      <c r="M78">
        <v>38.392318808849097</v>
      </c>
      <c r="N78">
        <v>1.6866631173133799</v>
      </c>
      <c r="O78">
        <v>12.7772047447137</v>
      </c>
      <c r="P78">
        <v>115.924276169265</v>
      </c>
      <c r="Q78">
        <v>0.20988485562950299</v>
      </c>
    </row>
    <row r="79" spans="1:17" x14ac:dyDescent="0.3">
      <c r="A79" t="s">
        <v>216</v>
      </c>
      <c r="B79" t="s">
        <v>217</v>
      </c>
      <c r="C79" t="s">
        <v>3146</v>
      </c>
      <c r="D79" t="s">
        <v>34</v>
      </c>
      <c r="E79">
        <v>117561.316688372</v>
      </c>
      <c r="F79">
        <v>102.29</v>
      </c>
      <c r="G79">
        <v>20.0576675276956</v>
      </c>
      <c r="H79">
        <v>-1.2978798881234099</v>
      </c>
      <c r="I79">
        <v>-35.041719224835198</v>
      </c>
      <c r="J79">
        <v>-0.314095780025333</v>
      </c>
      <c r="K79">
        <v>109.376181254657</v>
      </c>
      <c r="L79">
        <v>110.037445044679</v>
      </c>
      <c r="M79">
        <v>35.325061354928799</v>
      </c>
      <c r="N79">
        <v>0.83237017348190501</v>
      </c>
      <c r="O79">
        <v>39.700850523022702</v>
      </c>
      <c r="P79">
        <v>51.878247958426101</v>
      </c>
      <c r="Q79">
        <v>0.10866872835576501</v>
      </c>
    </row>
    <row r="80" spans="1:17" x14ac:dyDescent="0.3">
      <c r="A80" t="s">
        <v>218</v>
      </c>
      <c r="B80" t="s">
        <v>219</v>
      </c>
      <c r="C80" t="s">
        <v>3150</v>
      </c>
      <c r="D80" t="s">
        <v>51</v>
      </c>
      <c r="E80">
        <v>114817.61552000001</v>
      </c>
      <c r="F80">
        <v>3392.5</v>
      </c>
      <c r="G80">
        <v>53.906442033122602</v>
      </c>
      <c r="H80">
        <v>2.86847543021939</v>
      </c>
      <c r="I80">
        <v>18.994827157353001</v>
      </c>
      <c r="J80">
        <v>0.13074696289023199</v>
      </c>
      <c r="K80">
        <v>3375.5014084183999</v>
      </c>
      <c r="L80">
        <v>2915.64556246129</v>
      </c>
      <c r="M80">
        <v>41.523249002218897</v>
      </c>
      <c r="N80">
        <v>0.77263271413631895</v>
      </c>
      <c r="O80">
        <v>5.8422991893883403</v>
      </c>
      <c r="P80">
        <v>86.140297934212995</v>
      </c>
      <c r="Q80">
        <v>0.12463826603417801</v>
      </c>
    </row>
    <row r="81" spans="1:17" x14ac:dyDescent="0.3">
      <c r="A81" t="s">
        <v>220</v>
      </c>
      <c r="B81" t="s">
        <v>221</v>
      </c>
      <c r="C81" t="s">
        <v>3146</v>
      </c>
      <c r="D81" t="s">
        <v>222</v>
      </c>
      <c r="E81">
        <v>114680.17150929999</v>
      </c>
      <c r="F81">
        <v>10304.299999999999</v>
      </c>
      <c r="G81">
        <v>18.345189118718899</v>
      </c>
      <c r="H81">
        <v>-4.9254066461369197</v>
      </c>
      <c r="I81">
        <v>17.636216945049998</v>
      </c>
      <c r="J81">
        <v>-4.2476654046386102</v>
      </c>
      <c r="K81">
        <v>10286.9100649334</v>
      </c>
      <c r="L81">
        <v>9134.7243250154697</v>
      </c>
      <c r="M81">
        <v>38.118721690945698</v>
      </c>
      <c r="N81">
        <v>0.54713786844308998</v>
      </c>
      <c r="O81">
        <v>10.148190561222</v>
      </c>
      <c r="P81">
        <v>55.4685496160171</v>
      </c>
      <c r="Q81">
        <v>8.9659719281562994E-2</v>
      </c>
    </row>
    <row r="82" spans="1:17" hidden="1" x14ac:dyDescent="0.3">
      <c r="A82" t="s">
        <v>223</v>
      </c>
      <c r="B82" t="s">
        <v>224</v>
      </c>
      <c r="C82" t="s">
        <v>3161</v>
      </c>
      <c r="D82" t="s">
        <v>54</v>
      </c>
      <c r="E82">
        <v>113745.82764225799</v>
      </c>
      <c r="F82">
        <v>136.58000000000001</v>
      </c>
      <c r="G82">
        <v>-44.029460754407403</v>
      </c>
      <c r="H82">
        <v>-11.9886318289199</v>
      </c>
      <c r="I82">
        <v>-29.1179526333</v>
      </c>
      <c r="J82">
        <v>-6.3481413779903404</v>
      </c>
      <c r="M82">
        <v>31.149115260073401</v>
      </c>
      <c r="O82">
        <v>38.014350563772098</v>
      </c>
      <c r="P82">
        <v>4.7794399693134002</v>
      </c>
    </row>
    <row r="83" spans="1:17" x14ac:dyDescent="0.3">
      <c r="A83" t="s">
        <v>225</v>
      </c>
      <c r="B83" t="s">
        <v>226</v>
      </c>
      <c r="C83" t="s">
        <v>3156</v>
      </c>
      <c r="D83" t="s">
        <v>227</v>
      </c>
      <c r="E83">
        <v>113645.72775963999</v>
      </c>
      <c r="F83">
        <v>1812.7</v>
      </c>
      <c r="G83">
        <v>14.282888768216001</v>
      </c>
      <c r="H83">
        <v>-6.20595640792033</v>
      </c>
      <c r="I83">
        <v>4.9981163264896598</v>
      </c>
      <c r="J83">
        <v>-3.37494892125852</v>
      </c>
      <c r="K83">
        <v>1919.9520376384601</v>
      </c>
      <c r="L83">
        <v>1736.7957007279899</v>
      </c>
      <c r="M83">
        <v>27.0987153678672</v>
      </c>
      <c r="N83">
        <v>1.16653998197966</v>
      </c>
      <c r="O83">
        <v>16.180283554917999</v>
      </c>
      <c r="P83">
        <v>47.033296832542398</v>
      </c>
      <c r="Q83">
        <v>2.7833927642633E-2</v>
      </c>
    </row>
    <row r="84" spans="1:17" x14ac:dyDescent="0.3">
      <c r="A84" t="s">
        <v>228</v>
      </c>
      <c r="B84" t="s">
        <v>229</v>
      </c>
      <c r="C84" t="s">
        <v>3159</v>
      </c>
      <c r="D84" t="s">
        <v>130</v>
      </c>
      <c r="E84">
        <v>113178.74431516</v>
      </c>
      <c r="F84">
        <v>1137.2</v>
      </c>
      <c r="G84">
        <v>18.3383681407986</v>
      </c>
      <c r="H84">
        <v>-13.781994575439301</v>
      </c>
      <c r="I84">
        <v>-16.7544146347248</v>
      </c>
      <c r="J84">
        <v>-0.425390441688551</v>
      </c>
      <c r="K84">
        <v>1249.88887716402</v>
      </c>
      <c r="L84">
        <v>1197.1403614240701</v>
      </c>
      <c r="M84">
        <v>30.599088655647201</v>
      </c>
      <c r="N84">
        <v>0.84279938834574597</v>
      </c>
      <c r="O84">
        <v>45.088814632430498</v>
      </c>
      <c r="P84">
        <v>62.063559925894197</v>
      </c>
      <c r="Q84">
        <v>7.9818813278476994E-2</v>
      </c>
    </row>
    <row r="85" spans="1:17" x14ac:dyDescent="0.3">
      <c r="A85" t="s">
        <v>230</v>
      </c>
      <c r="B85" t="s">
        <v>231</v>
      </c>
      <c r="C85" t="s">
        <v>3150</v>
      </c>
      <c r="D85" t="s">
        <v>51</v>
      </c>
      <c r="E85">
        <v>111573.74935568</v>
      </c>
      <c r="F85">
        <v>6697.4</v>
      </c>
      <c r="G85">
        <v>-6.1737284932608798</v>
      </c>
      <c r="H85">
        <v>6.0526257763047999</v>
      </c>
      <c r="I85">
        <v>-0.56909791870345205</v>
      </c>
      <c r="J85">
        <v>3.26427622715685</v>
      </c>
      <c r="K85">
        <v>6682.3092943190204</v>
      </c>
      <c r="L85">
        <v>6322.4536890361696</v>
      </c>
      <c r="M85">
        <v>53.471991067254997</v>
      </c>
      <c r="N85">
        <v>0.80860928839510404</v>
      </c>
      <c r="O85">
        <v>6.1225251590169396</v>
      </c>
      <c r="P85">
        <v>28.658835281574401</v>
      </c>
      <c r="Q85">
        <v>2.1660614505254999E-2</v>
      </c>
    </row>
    <row r="86" spans="1:17" x14ac:dyDescent="0.3">
      <c r="A86" t="s">
        <v>232</v>
      </c>
      <c r="B86" t="s">
        <v>233</v>
      </c>
      <c r="C86" t="s">
        <v>3148</v>
      </c>
      <c r="D86" t="s">
        <v>234</v>
      </c>
      <c r="E86">
        <v>108753.499540559</v>
      </c>
      <c r="F86">
        <v>1495.2</v>
      </c>
      <c r="G86">
        <v>20.927219176010201</v>
      </c>
      <c r="H86">
        <v>-0.111642859019142</v>
      </c>
      <c r="I86">
        <v>17.0250688907871</v>
      </c>
      <c r="J86">
        <v>0.91517345545315698</v>
      </c>
      <c r="K86">
        <v>1500.2212975698201</v>
      </c>
      <c r="L86">
        <v>1308.3879521362101</v>
      </c>
      <c r="M86">
        <v>32.944073523848999</v>
      </c>
      <c r="N86">
        <v>0.60138025893896396</v>
      </c>
      <c r="O86">
        <v>10.185928303905801</v>
      </c>
      <c r="P86">
        <v>50.4452382150223</v>
      </c>
      <c r="Q86">
        <v>4.8624953467791998E-2</v>
      </c>
    </row>
    <row r="87" spans="1:17" x14ac:dyDescent="0.3">
      <c r="A87" t="s">
        <v>235</v>
      </c>
      <c r="B87" t="s">
        <v>236</v>
      </c>
      <c r="C87" t="s">
        <v>3152</v>
      </c>
      <c r="D87" t="s">
        <v>188</v>
      </c>
      <c r="E87">
        <v>108652.0628006</v>
      </c>
      <c r="F87">
        <v>36839.15</v>
      </c>
      <c r="G87">
        <v>59.010847766195198</v>
      </c>
      <c r="H87">
        <v>7.4044029566166802</v>
      </c>
      <c r="I87">
        <v>14.518638956495201</v>
      </c>
      <c r="J87">
        <v>-2.6591796533174499</v>
      </c>
      <c r="K87">
        <v>35608.263280463798</v>
      </c>
      <c r="L87">
        <v>31085.144129583899</v>
      </c>
      <c r="M87">
        <v>41.772662904284601</v>
      </c>
      <c r="N87">
        <v>0.83477659971653695</v>
      </c>
      <c r="O87">
        <v>6.1066827003337396</v>
      </c>
      <c r="P87">
        <v>90.876424870466295</v>
      </c>
      <c r="Q87">
        <v>0.128440901976306</v>
      </c>
    </row>
    <row r="88" spans="1:17" x14ac:dyDescent="0.3">
      <c r="A88" t="s">
        <v>237</v>
      </c>
      <c r="B88" t="s">
        <v>238</v>
      </c>
      <c r="C88" t="s">
        <v>3146</v>
      </c>
      <c r="D88" t="s">
        <v>43</v>
      </c>
      <c r="E88">
        <v>108277.57546936</v>
      </c>
      <c r="F88">
        <v>749.6</v>
      </c>
      <c r="G88">
        <v>17.071940978855999</v>
      </c>
      <c r="H88">
        <v>1.2069970629490501</v>
      </c>
      <c r="I88">
        <v>17.280854671176701</v>
      </c>
      <c r="J88">
        <v>2.0896990427152802</v>
      </c>
      <c r="K88">
        <v>738.72430264548302</v>
      </c>
      <c r="L88">
        <v>651.53334869317598</v>
      </c>
      <c r="M88">
        <v>51.466932093306198</v>
      </c>
      <c r="N88">
        <v>0.61456844176845504</v>
      </c>
      <c r="O88">
        <v>6.2966915688366898</v>
      </c>
      <c r="P88">
        <v>61.743445894918501</v>
      </c>
      <c r="Q88">
        <v>-7.3363219771740004E-3</v>
      </c>
    </row>
    <row r="89" spans="1:17" x14ac:dyDescent="0.3">
      <c r="A89" t="s">
        <v>239</v>
      </c>
      <c r="B89" t="s">
        <v>240</v>
      </c>
      <c r="C89" t="s">
        <v>3150</v>
      </c>
      <c r="D89" t="s">
        <v>51</v>
      </c>
      <c r="E89">
        <v>106050.5033286</v>
      </c>
      <c r="F89">
        <v>2647</v>
      </c>
      <c r="G89">
        <v>24.503801905344201</v>
      </c>
      <c r="H89">
        <v>6.2544081398449798</v>
      </c>
      <c r="I89">
        <v>1.2066145217575801</v>
      </c>
      <c r="J89">
        <v>-4.9764511428112499</v>
      </c>
      <c r="K89">
        <v>2506.8060006144501</v>
      </c>
      <c r="L89">
        <v>2233.3346095480301</v>
      </c>
      <c r="M89">
        <v>47.266717877946803</v>
      </c>
      <c r="N89">
        <v>0.39594668564484198</v>
      </c>
      <c r="O89">
        <v>7.1023800528900498</v>
      </c>
      <c r="P89">
        <v>57.273996613291303</v>
      </c>
    </row>
    <row r="90" spans="1:17" x14ac:dyDescent="0.3">
      <c r="A90" t="s">
        <v>241</v>
      </c>
      <c r="B90" t="s">
        <v>242</v>
      </c>
      <c r="C90" t="s">
        <v>3152</v>
      </c>
      <c r="D90" t="s">
        <v>95</v>
      </c>
      <c r="E90">
        <v>104834.57735855</v>
      </c>
      <c r="F90">
        <v>5242.25</v>
      </c>
      <c r="G90">
        <v>39.623341759997999</v>
      </c>
      <c r="H90">
        <v>-9.8662974274450299</v>
      </c>
      <c r="I90">
        <v>9.6826250491811798</v>
      </c>
      <c r="J90">
        <v>-3.9509289058395698</v>
      </c>
      <c r="K90">
        <v>5558.9975709522196</v>
      </c>
      <c r="L90">
        <v>5005.9327016970601</v>
      </c>
      <c r="M90">
        <v>24.615526507639501</v>
      </c>
      <c r="N90">
        <v>0.85429098060741104</v>
      </c>
      <c r="O90">
        <v>19.1520816443321</v>
      </c>
      <c r="P90">
        <v>72.357389445997001</v>
      </c>
      <c r="Q90">
        <v>8.4682602923801004E-2</v>
      </c>
    </row>
    <row r="91" spans="1:17" x14ac:dyDescent="0.3">
      <c r="A91" t="s">
        <v>243</v>
      </c>
      <c r="B91" t="s">
        <v>244</v>
      </c>
      <c r="C91" t="s">
        <v>3155</v>
      </c>
      <c r="D91" t="s">
        <v>227</v>
      </c>
      <c r="E91">
        <v>103015.284205875</v>
      </c>
      <c r="F91">
        <v>6849.75</v>
      </c>
      <c r="G91">
        <v>6.09254366744854</v>
      </c>
      <c r="H91">
        <v>12.292994118147799</v>
      </c>
      <c r="I91">
        <v>14.167961043231299</v>
      </c>
      <c r="J91">
        <v>-2.0076782879552701</v>
      </c>
      <c r="K91">
        <v>6925.3469952590403</v>
      </c>
      <c r="L91">
        <v>6158.5044845349503</v>
      </c>
      <c r="M91">
        <v>29.773981409491601</v>
      </c>
      <c r="N91">
        <v>1.26933584793094</v>
      </c>
      <c r="O91">
        <v>11.025949852184301</v>
      </c>
      <c r="P91">
        <v>80.209155485398497</v>
      </c>
      <c r="Q91">
        <v>0.15209809714780301</v>
      </c>
    </row>
    <row r="92" spans="1:17" x14ac:dyDescent="0.3">
      <c r="A92" t="s">
        <v>245</v>
      </c>
      <c r="B92" t="s">
        <v>246</v>
      </c>
      <c r="C92" t="s">
        <v>3158</v>
      </c>
      <c r="D92" t="s">
        <v>122</v>
      </c>
      <c r="E92">
        <v>102785.382471534</v>
      </c>
      <c r="F92">
        <v>7949.35</v>
      </c>
      <c r="G92">
        <v>68.378625509992105</v>
      </c>
      <c r="H92">
        <v>3.3604433017053399</v>
      </c>
      <c r="I92">
        <v>25.155778183884099</v>
      </c>
      <c r="J92">
        <v>-2.3152326134700099</v>
      </c>
      <c r="K92">
        <v>7779.2247392609897</v>
      </c>
      <c r="L92">
        <v>6569.3347597889197</v>
      </c>
      <c r="M92">
        <v>38.6831430132668</v>
      </c>
      <c r="N92">
        <v>0.73044327254494001</v>
      </c>
      <c r="O92">
        <v>6.5747513947681302</v>
      </c>
      <c r="P92">
        <v>100.132173562769</v>
      </c>
      <c r="Q92">
        <v>1.9014940591829999E-2</v>
      </c>
    </row>
    <row r="93" spans="1:17" x14ac:dyDescent="0.3">
      <c r="A93" t="s">
        <v>247</v>
      </c>
      <c r="B93" t="s">
        <v>248</v>
      </c>
      <c r="C93" t="s">
        <v>3160</v>
      </c>
      <c r="D93" t="s">
        <v>249</v>
      </c>
      <c r="E93">
        <v>101936.14205695</v>
      </c>
      <c r="F93">
        <v>11264.9</v>
      </c>
      <c r="G93">
        <v>91.0044841002764</v>
      </c>
      <c r="H93">
        <v>6.95386085360634</v>
      </c>
      <c r="I93">
        <v>20.362233436378201</v>
      </c>
      <c r="J93">
        <v>3.3707094977963399</v>
      </c>
      <c r="K93">
        <v>11027.676890693099</v>
      </c>
      <c r="L93">
        <v>9404.6950106307195</v>
      </c>
      <c r="M93">
        <v>48.6324592786385</v>
      </c>
      <c r="N93">
        <v>0.72158715042739996</v>
      </c>
      <c r="O93">
        <v>18.048096299123799</v>
      </c>
      <c r="P93">
        <v>125.485152676721</v>
      </c>
      <c r="Q93">
        <v>0.17064171845599499</v>
      </c>
    </row>
    <row r="94" spans="1:17" x14ac:dyDescent="0.3">
      <c r="A94" t="s">
        <v>250</v>
      </c>
      <c r="B94" t="s">
        <v>251</v>
      </c>
      <c r="C94" t="s">
        <v>3146</v>
      </c>
      <c r="D94" t="s">
        <v>24</v>
      </c>
      <c r="E94">
        <v>101911.7707376</v>
      </c>
      <c r="F94">
        <v>1308.25</v>
      </c>
      <c r="G94">
        <v>-35.637970943405399</v>
      </c>
      <c r="H94">
        <v>-5.11861043633614</v>
      </c>
      <c r="I94">
        <v>-23.3488709535585</v>
      </c>
      <c r="J94">
        <v>0.94431578536627403</v>
      </c>
      <c r="K94">
        <v>1400.4905794850899</v>
      </c>
      <c r="L94">
        <v>1431.5520064897701</v>
      </c>
      <c r="M94">
        <v>22.373761010959001</v>
      </c>
      <c r="N94">
        <v>0.85396617181316803</v>
      </c>
      <c r="O94">
        <v>29.524173514236502</v>
      </c>
      <c r="P94">
        <v>0.66558941212682099</v>
      </c>
      <c r="Q94">
        <v>-9.5368304599010006E-3</v>
      </c>
    </row>
    <row r="95" spans="1:17" x14ac:dyDescent="0.3">
      <c r="A95" t="s">
        <v>252</v>
      </c>
      <c r="B95" t="s">
        <v>253</v>
      </c>
      <c r="C95" t="s">
        <v>3150</v>
      </c>
      <c r="D95" t="s">
        <v>51</v>
      </c>
      <c r="E95">
        <v>101196.9523743</v>
      </c>
      <c r="F95">
        <v>1005.7</v>
      </c>
      <c r="G95">
        <v>49.525105155413897</v>
      </c>
      <c r="H95">
        <v>0.62853626704814103</v>
      </c>
      <c r="I95">
        <v>-7.1005456784751804</v>
      </c>
      <c r="J95">
        <v>-2.9697277028762201</v>
      </c>
      <c r="K95">
        <v>1086.74747580382</v>
      </c>
      <c r="L95">
        <v>998.58166638037096</v>
      </c>
      <c r="M95">
        <v>19.992891468638899</v>
      </c>
      <c r="N95">
        <v>0.52018377054761</v>
      </c>
      <c r="O95">
        <v>31.679427264591801</v>
      </c>
      <c r="P95">
        <v>77.137824746807595</v>
      </c>
      <c r="Q95">
        <v>8.4277625129256004E-2</v>
      </c>
    </row>
    <row r="96" spans="1:17" x14ac:dyDescent="0.3">
      <c r="A96" t="s">
        <v>254</v>
      </c>
      <c r="B96" t="s">
        <v>255</v>
      </c>
      <c r="C96" t="s">
        <v>3146</v>
      </c>
      <c r="D96" t="s">
        <v>34</v>
      </c>
      <c r="E96">
        <v>100919.96699</v>
      </c>
      <c r="F96">
        <v>53.39</v>
      </c>
      <c r="G96">
        <v>16.909451925555</v>
      </c>
      <c r="H96">
        <v>-1.404172340256</v>
      </c>
      <c r="I96">
        <v>-27.947169328554502</v>
      </c>
      <c r="J96">
        <v>3.27024370008243</v>
      </c>
      <c r="K96">
        <v>58.159336232741097</v>
      </c>
      <c r="L96">
        <v>57.483682972157098</v>
      </c>
      <c r="M96">
        <v>34.391383985820802</v>
      </c>
      <c r="N96">
        <v>0.60774719301133995</v>
      </c>
      <c r="O96">
        <v>56.864581382281301</v>
      </c>
      <c r="P96">
        <v>45.675306957708003</v>
      </c>
      <c r="Q96">
        <v>9.6746985065200006E-2</v>
      </c>
    </row>
    <row r="97" spans="1:17" x14ac:dyDescent="0.3">
      <c r="A97" t="s">
        <v>256</v>
      </c>
      <c r="B97" t="s">
        <v>257</v>
      </c>
      <c r="C97" t="s">
        <v>3148</v>
      </c>
      <c r="D97" t="s">
        <v>195</v>
      </c>
      <c r="E97">
        <v>100702.73266841999</v>
      </c>
      <c r="F97">
        <v>568.20000000000005</v>
      </c>
      <c r="G97">
        <v>-17.8189327254848</v>
      </c>
      <c r="H97">
        <v>-10.423734174043</v>
      </c>
      <c r="I97">
        <v>0.36550148707986801</v>
      </c>
      <c r="J97">
        <v>1.1620520240102199</v>
      </c>
      <c r="K97">
        <v>610.194609386411</v>
      </c>
      <c r="L97">
        <v>589.52113795166304</v>
      </c>
      <c r="M97">
        <v>29.531310267558499</v>
      </c>
      <c r="N97">
        <v>0.83373258048490995</v>
      </c>
      <c r="O97">
        <v>18.2682154171066</v>
      </c>
      <c r="P97">
        <v>16.148814390842201</v>
      </c>
      <c r="Q97">
        <v>-7.7110626606020999E-2</v>
      </c>
    </row>
    <row r="98" spans="1:17" x14ac:dyDescent="0.3">
      <c r="A98" t="s">
        <v>258</v>
      </c>
      <c r="B98" t="s">
        <v>259</v>
      </c>
      <c r="C98" t="s">
        <v>3148</v>
      </c>
      <c r="D98" t="s">
        <v>260</v>
      </c>
      <c r="E98">
        <v>100627.287747635</v>
      </c>
      <c r="F98">
        <v>1017.05</v>
      </c>
      <c r="G98">
        <v>-10.2055585788926</v>
      </c>
      <c r="H98">
        <v>-6.7557216364426997</v>
      </c>
      <c r="I98">
        <v>-23.957282926638499</v>
      </c>
      <c r="J98">
        <v>-0.64941632667015703</v>
      </c>
      <c r="K98">
        <v>1155.03744261371</v>
      </c>
      <c r="L98">
        <v>1109.02673503447</v>
      </c>
      <c r="M98">
        <v>8.2213805611494308</v>
      </c>
      <c r="N98">
        <v>1.13137352539963</v>
      </c>
      <c r="O98">
        <v>23.240784506478999</v>
      </c>
      <c r="P98">
        <v>18.083898539390599</v>
      </c>
      <c r="Q98">
        <v>1.1386786254634001E-2</v>
      </c>
    </row>
    <row r="99" spans="1:17" x14ac:dyDescent="0.3">
      <c r="A99" t="s">
        <v>261</v>
      </c>
      <c r="B99" t="s">
        <v>262</v>
      </c>
      <c r="C99" t="s">
        <v>3150</v>
      </c>
      <c r="D99" t="s">
        <v>263</v>
      </c>
      <c r="E99">
        <v>100453.71276648001</v>
      </c>
      <c r="F99">
        <v>6986.4</v>
      </c>
      <c r="G99">
        <v>13.778939189127399</v>
      </c>
      <c r="H99">
        <v>2.2662249797252501</v>
      </c>
      <c r="I99">
        <v>9.3851003082976406E-2</v>
      </c>
      <c r="J99">
        <v>1.4677680770739501</v>
      </c>
      <c r="K99">
        <v>6896.2093428380304</v>
      </c>
      <c r="L99">
        <v>6350.4163989266699</v>
      </c>
      <c r="M99">
        <v>46.473134777462398</v>
      </c>
      <c r="N99">
        <v>0.64545598858289399</v>
      </c>
      <c r="O99">
        <v>4.7313351654643299</v>
      </c>
      <c r="P99">
        <v>47.8290308929327</v>
      </c>
      <c r="Q99">
        <v>4.6257965625081998E-2</v>
      </c>
    </row>
    <row r="100" spans="1:17" x14ac:dyDescent="0.3">
      <c r="A100" t="s">
        <v>264</v>
      </c>
      <c r="B100" t="s">
        <v>265</v>
      </c>
      <c r="C100" t="s">
        <v>3146</v>
      </c>
      <c r="D100" t="s">
        <v>43</v>
      </c>
      <c r="E100">
        <v>100156.159813985</v>
      </c>
      <c r="F100">
        <v>2024.35</v>
      </c>
      <c r="G100">
        <v>17.889395872329501</v>
      </c>
      <c r="H100">
        <v>-5.9138155534907604</v>
      </c>
      <c r="I100">
        <v>8.1744985691155296</v>
      </c>
      <c r="J100">
        <v>-0.75283646963122497</v>
      </c>
      <c r="K100">
        <v>2085.7959580533202</v>
      </c>
      <c r="L100">
        <v>1832.1344224163699</v>
      </c>
      <c r="M100">
        <v>25.648666108202001</v>
      </c>
      <c r="N100">
        <v>0.75276880907719101</v>
      </c>
      <c r="O100">
        <v>13.7105737644182</v>
      </c>
      <c r="P100">
        <v>51.949709138675097</v>
      </c>
      <c r="Q100">
        <v>9.3717922995049992E-3</v>
      </c>
    </row>
    <row r="101" spans="1:17" x14ac:dyDescent="0.3">
      <c r="A101" t="s">
        <v>266</v>
      </c>
      <c r="B101" t="s">
        <v>267</v>
      </c>
      <c r="C101" t="s">
        <v>3155</v>
      </c>
      <c r="D101" t="s">
        <v>268</v>
      </c>
      <c r="E101">
        <v>99218.195999999996</v>
      </c>
      <c r="F101">
        <v>3579.3</v>
      </c>
      <c r="G101">
        <v>83.871964635784494</v>
      </c>
      <c r="H101">
        <v>0.91286712491394395</v>
      </c>
      <c r="I101">
        <v>2.5303810923713299</v>
      </c>
      <c r="J101">
        <v>4.0096213451947502</v>
      </c>
      <c r="K101">
        <v>3739.4180474252098</v>
      </c>
      <c r="L101">
        <v>3305.2068297155902</v>
      </c>
      <c r="M101">
        <v>37.8441943353535</v>
      </c>
      <c r="N101">
        <v>0.79836518218269403</v>
      </c>
      <c r="O101">
        <v>16.556309892995799</v>
      </c>
      <c r="P101">
        <v>115.743949850818</v>
      </c>
      <c r="Q101">
        <v>0.22558234140597599</v>
      </c>
    </row>
    <row r="102" spans="1:17" x14ac:dyDescent="0.3">
      <c r="A102" t="s">
        <v>269</v>
      </c>
      <c r="B102" t="s">
        <v>270</v>
      </c>
      <c r="C102" t="s">
        <v>3147</v>
      </c>
      <c r="D102" t="s">
        <v>271</v>
      </c>
      <c r="E102">
        <v>99013.093950039998</v>
      </c>
      <c r="F102">
        <v>375.35</v>
      </c>
      <c r="G102">
        <v>84.302768171522203</v>
      </c>
      <c r="H102">
        <v>0.37858359144828801</v>
      </c>
      <c r="I102">
        <v>-4.58953639544987</v>
      </c>
      <c r="J102">
        <v>2.4712923306885601</v>
      </c>
      <c r="K102">
        <v>397.26164170931798</v>
      </c>
      <c r="L102">
        <v>343.79893290616599</v>
      </c>
      <c r="M102">
        <v>36.405675974585201</v>
      </c>
      <c r="N102">
        <v>0.50289868594067799</v>
      </c>
      <c r="O102">
        <v>22.6455308378846</v>
      </c>
      <c r="P102">
        <v>125.164967006598</v>
      </c>
      <c r="Q102">
        <v>2.8905905222864001E-2</v>
      </c>
    </row>
    <row r="103" spans="1:17" x14ac:dyDescent="0.3">
      <c r="A103" t="s">
        <v>272</v>
      </c>
      <c r="B103" t="s">
        <v>273</v>
      </c>
      <c r="C103" t="s">
        <v>3146</v>
      </c>
      <c r="D103" t="s">
        <v>222</v>
      </c>
      <c r="E103">
        <v>98326.519411450005</v>
      </c>
      <c r="F103">
        <v>4602.95</v>
      </c>
      <c r="G103">
        <v>35.903560545389503</v>
      </c>
      <c r="H103">
        <v>11.4858105928949</v>
      </c>
      <c r="I103">
        <v>14.3009436634577</v>
      </c>
      <c r="J103">
        <v>6.5803041719120996</v>
      </c>
      <c r="K103">
        <v>4383.0824285627696</v>
      </c>
      <c r="L103">
        <v>3905.0319203847198</v>
      </c>
      <c r="M103">
        <v>56.664280362237101</v>
      </c>
      <c r="N103">
        <v>1.52482460412391</v>
      </c>
      <c r="O103">
        <v>5.6713629302947099</v>
      </c>
      <c r="P103">
        <v>71.075224856909202</v>
      </c>
      <c r="Q103">
        <v>6.9826916765186001E-2</v>
      </c>
    </row>
    <row r="104" spans="1:17" x14ac:dyDescent="0.3">
      <c r="A104" t="s">
        <v>274</v>
      </c>
      <c r="B104" t="s">
        <v>275</v>
      </c>
      <c r="C104" t="s">
        <v>3150</v>
      </c>
      <c r="D104" t="s">
        <v>51</v>
      </c>
      <c r="E104">
        <v>98159.760025840005</v>
      </c>
      <c r="F104">
        <v>2151.9499999999998</v>
      </c>
      <c r="G104">
        <v>57.437076190382797</v>
      </c>
      <c r="H104">
        <v>4.6410290723029002</v>
      </c>
      <c r="I104">
        <v>22.297042137152498</v>
      </c>
      <c r="J104">
        <v>-0.31320385096901199</v>
      </c>
      <c r="K104">
        <v>2142.0754644181102</v>
      </c>
      <c r="L104">
        <v>1790.5254618491499</v>
      </c>
      <c r="M104">
        <v>39.1055276293907</v>
      </c>
      <c r="N104">
        <v>0.72302179146378098</v>
      </c>
      <c r="O104">
        <v>7.4374404609772498</v>
      </c>
      <c r="P104">
        <v>91.625111308993695</v>
      </c>
      <c r="Q104">
        <v>0.114453975251226</v>
      </c>
    </row>
    <row r="105" spans="1:17" x14ac:dyDescent="0.3">
      <c r="A105" t="s">
        <v>276</v>
      </c>
      <c r="B105" t="s">
        <v>277</v>
      </c>
      <c r="C105" t="s">
        <v>3145</v>
      </c>
      <c r="D105" t="s">
        <v>278</v>
      </c>
      <c r="E105">
        <v>97123.237580600005</v>
      </c>
      <c r="F105">
        <v>11196.5</v>
      </c>
      <c r="G105">
        <v>157.81055736316699</v>
      </c>
      <c r="H105">
        <v>5.7851892092144102</v>
      </c>
      <c r="I105">
        <v>36.630532014196298</v>
      </c>
      <c r="J105">
        <v>0.74513023460477801</v>
      </c>
      <c r="K105">
        <v>11167.7634370614</v>
      </c>
      <c r="L105">
        <v>9096.5452527154994</v>
      </c>
      <c r="M105">
        <v>39.565979457483103</v>
      </c>
      <c r="N105">
        <v>0.41551521050729301</v>
      </c>
      <c r="O105">
        <v>12.70486312687</v>
      </c>
      <c r="P105">
        <v>189.40498345740201</v>
      </c>
      <c r="Q105">
        <v>0.105595858336161</v>
      </c>
    </row>
    <row r="106" spans="1:17" x14ac:dyDescent="0.3">
      <c r="A106" t="s">
        <v>279</v>
      </c>
      <c r="B106" t="s">
        <v>280</v>
      </c>
      <c r="C106" t="s">
        <v>3149</v>
      </c>
      <c r="D106" t="s">
        <v>143</v>
      </c>
      <c r="E106">
        <v>97088.960956499999</v>
      </c>
      <c r="F106">
        <v>465.65</v>
      </c>
      <c r="G106">
        <v>168.37703206603101</v>
      </c>
      <c r="H106">
        <v>-7.9404349242972003</v>
      </c>
      <c r="I106">
        <v>64.388705085282595</v>
      </c>
      <c r="J106">
        <v>1.6745148926658799</v>
      </c>
      <c r="K106">
        <v>514.40656757300405</v>
      </c>
      <c r="L106">
        <v>409.708207079592</v>
      </c>
      <c r="M106">
        <v>34.407172050029097</v>
      </c>
      <c r="N106">
        <v>0.461374117867202</v>
      </c>
      <c r="O106">
        <v>38.9455599699345</v>
      </c>
      <c r="P106">
        <v>227.57650369328101</v>
      </c>
      <c r="Q106">
        <v>0.21145723999149801</v>
      </c>
    </row>
    <row r="107" spans="1:17" x14ac:dyDescent="0.3">
      <c r="A107" t="s">
        <v>281</v>
      </c>
      <c r="B107" t="s">
        <v>282</v>
      </c>
      <c r="C107" t="s">
        <v>3158</v>
      </c>
      <c r="D107" t="s">
        <v>283</v>
      </c>
      <c r="E107">
        <v>96651.048213300004</v>
      </c>
      <c r="F107">
        <v>679</v>
      </c>
      <c r="G107">
        <v>44.724401475316803</v>
      </c>
      <c r="H107">
        <v>1.2369493258017199</v>
      </c>
      <c r="I107">
        <v>4.1052647631811698</v>
      </c>
      <c r="J107">
        <v>-1.88773048157642</v>
      </c>
      <c r="K107">
        <v>673.12570926944204</v>
      </c>
      <c r="L107">
        <v>593.44546169442401</v>
      </c>
      <c r="M107">
        <v>38.599598862371302</v>
      </c>
      <c r="N107">
        <v>0.83439419032687101</v>
      </c>
      <c r="O107">
        <v>6.1045655375552199</v>
      </c>
      <c r="P107">
        <v>82.723358449946105</v>
      </c>
      <c r="Q107">
        <v>0.19091876235094199</v>
      </c>
    </row>
    <row r="108" spans="1:17" x14ac:dyDescent="0.3">
      <c r="A108" t="s">
        <v>284</v>
      </c>
      <c r="B108" t="s">
        <v>285</v>
      </c>
      <c r="C108" t="s">
        <v>3155</v>
      </c>
      <c r="D108" t="s">
        <v>286</v>
      </c>
      <c r="E108">
        <v>96386.428062848005</v>
      </c>
      <c r="F108">
        <v>70.63</v>
      </c>
      <c r="G108">
        <v>95.301699908828596</v>
      </c>
      <c r="H108">
        <v>-10.8743753740498</v>
      </c>
      <c r="I108">
        <v>61.007146584087899</v>
      </c>
      <c r="J108">
        <v>-1.7853251872476601</v>
      </c>
      <c r="K108">
        <v>74.302966584294794</v>
      </c>
      <c r="L108">
        <v>57.265646251049603</v>
      </c>
      <c r="M108">
        <v>28.970413480259101</v>
      </c>
      <c r="N108">
        <v>0.71937610514115002</v>
      </c>
      <c r="O108">
        <v>21.817924394733101</v>
      </c>
      <c r="P108">
        <v>135.433333333333</v>
      </c>
      <c r="Q108">
        <v>0.214538884282925</v>
      </c>
    </row>
    <row r="109" spans="1:17" x14ac:dyDescent="0.3">
      <c r="A109" t="s">
        <v>287</v>
      </c>
      <c r="B109" t="s">
        <v>288</v>
      </c>
      <c r="C109" t="s">
        <v>3153</v>
      </c>
      <c r="D109" t="s">
        <v>117</v>
      </c>
      <c r="E109">
        <v>96012.807871109995</v>
      </c>
      <c r="F109">
        <v>948.95</v>
      </c>
      <c r="G109">
        <v>21.4334757259155</v>
      </c>
      <c r="H109">
        <v>-1.05984870375492</v>
      </c>
      <c r="I109">
        <v>-8.4828237054887392</v>
      </c>
      <c r="J109">
        <v>-3.6137543913136598</v>
      </c>
      <c r="K109">
        <v>988.10005019210303</v>
      </c>
      <c r="L109">
        <v>915.16379160868905</v>
      </c>
      <c r="M109">
        <v>37.333831071180299</v>
      </c>
      <c r="N109">
        <v>1.40415216084369</v>
      </c>
      <c r="O109">
        <v>15.601454238895601</v>
      </c>
      <c r="P109">
        <v>63.161966987620303</v>
      </c>
      <c r="Q109">
        <v>0.10182886208447001</v>
      </c>
    </row>
    <row r="110" spans="1:17" x14ac:dyDescent="0.3">
      <c r="A110" t="s">
        <v>289</v>
      </c>
      <c r="B110" t="s">
        <v>290</v>
      </c>
      <c r="C110" t="s">
        <v>3151</v>
      </c>
      <c r="D110" t="s">
        <v>80</v>
      </c>
      <c r="E110">
        <v>94539.724496719995</v>
      </c>
      <c r="F110">
        <v>1967.05</v>
      </c>
      <c r="G110">
        <v>145.30019044006599</v>
      </c>
      <c r="H110">
        <v>6.8438128013092703</v>
      </c>
      <c r="I110">
        <v>21.321107615674801</v>
      </c>
      <c r="J110">
        <v>3.6552415191182699</v>
      </c>
      <c r="K110">
        <v>1810.15848626345</v>
      </c>
      <c r="L110">
        <v>1482.52925230599</v>
      </c>
      <c r="M110">
        <v>63.846803751094797</v>
      </c>
      <c r="N110">
        <v>0.879704260418256</v>
      </c>
      <c r="O110">
        <v>1.3192343865178799</v>
      </c>
      <c r="P110">
        <v>184.27632054339099</v>
      </c>
      <c r="Q110">
        <v>0.17040891057665</v>
      </c>
    </row>
    <row r="111" spans="1:17" x14ac:dyDescent="0.3">
      <c r="A111" t="s">
        <v>291</v>
      </c>
      <c r="B111" t="s">
        <v>292</v>
      </c>
      <c r="C111" t="s">
        <v>3155</v>
      </c>
      <c r="D111" t="s">
        <v>293</v>
      </c>
      <c r="E111">
        <v>94118.638500000001</v>
      </c>
      <c r="F111">
        <v>4666.5</v>
      </c>
      <c r="G111">
        <v>114.28904428252901</v>
      </c>
      <c r="H111">
        <v>6.6470232509687097</v>
      </c>
      <c r="I111">
        <v>102.944464828924</v>
      </c>
      <c r="J111">
        <v>4.3537295942374001</v>
      </c>
      <c r="K111">
        <v>4341.7086108644799</v>
      </c>
      <c r="L111">
        <v>3553.4439420369999</v>
      </c>
      <c r="M111">
        <v>69.629552896462997</v>
      </c>
      <c r="N111">
        <v>1.2909561400901199</v>
      </c>
      <c r="O111">
        <v>25.575913425479399</v>
      </c>
      <c r="P111">
        <v>167.88174512055099</v>
      </c>
      <c r="Q111">
        <v>0.26034302627568301</v>
      </c>
    </row>
    <row r="112" spans="1:17" x14ac:dyDescent="0.3">
      <c r="A112" t="s">
        <v>294</v>
      </c>
      <c r="B112" t="s">
        <v>295</v>
      </c>
      <c r="C112" t="s">
        <v>3146</v>
      </c>
      <c r="D112" t="s">
        <v>34</v>
      </c>
      <c r="E112">
        <v>93300.718860359993</v>
      </c>
      <c r="F112">
        <v>102.86</v>
      </c>
      <c r="G112">
        <v>17.8439168125715</v>
      </c>
      <c r="H112">
        <v>3.0536150904216401</v>
      </c>
      <c r="I112">
        <v>-26.148461792918901</v>
      </c>
      <c r="J112">
        <v>1.3994467666608399</v>
      </c>
      <c r="K112">
        <v>107.586394511024</v>
      </c>
      <c r="L112">
        <v>105.65498460135299</v>
      </c>
      <c r="M112">
        <v>37.5416457599136</v>
      </c>
      <c r="N112">
        <v>0.65949459789934795</v>
      </c>
      <c r="O112">
        <v>25.315963445459801</v>
      </c>
      <c r="P112">
        <v>50.336159017831001</v>
      </c>
      <c r="Q112">
        <v>0.113840693581705</v>
      </c>
    </row>
    <row r="113" spans="1:17" x14ac:dyDescent="0.3">
      <c r="A113" t="s">
        <v>296</v>
      </c>
      <c r="B113" t="s">
        <v>297</v>
      </c>
      <c r="C113" t="s">
        <v>3150</v>
      </c>
      <c r="D113" t="s">
        <v>263</v>
      </c>
      <c r="E113">
        <v>92493.504182684905</v>
      </c>
      <c r="F113">
        <v>951.45</v>
      </c>
      <c r="G113">
        <v>37.848238449275897</v>
      </c>
      <c r="H113">
        <v>-7.6505169814759002</v>
      </c>
      <c r="I113">
        <v>13.6191187600077</v>
      </c>
      <c r="J113">
        <v>0.58660065645178106</v>
      </c>
      <c r="K113">
        <v>934.20903998011295</v>
      </c>
      <c r="L113">
        <v>841.06203956356705</v>
      </c>
      <c r="M113">
        <v>49.535316586688701</v>
      </c>
      <c r="N113">
        <v>0.84890847270930903</v>
      </c>
      <c r="O113">
        <v>17.504861001628999</v>
      </c>
      <c r="P113">
        <v>76.636034530771397</v>
      </c>
      <c r="Q113">
        <v>0.119422080584605</v>
      </c>
    </row>
    <row r="114" spans="1:17" x14ac:dyDescent="0.3">
      <c r="A114" t="s">
        <v>298</v>
      </c>
      <c r="B114" t="s">
        <v>299</v>
      </c>
      <c r="C114" t="s">
        <v>3156</v>
      </c>
      <c r="D114" t="s">
        <v>300</v>
      </c>
      <c r="E114">
        <v>92091.810717725006</v>
      </c>
      <c r="F114">
        <v>15390.55</v>
      </c>
      <c r="G114">
        <v>157.25808916337499</v>
      </c>
      <c r="H114">
        <v>13.2000678236449</v>
      </c>
      <c r="I114">
        <v>84.887453686277397</v>
      </c>
      <c r="J114">
        <v>2.9734030891338201</v>
      </c>
      <c r="K114">
        <v>13671.286374174</v>
      </c>
      <c r="L114">
        <v>10505.8886548191</v>
      </c>
      <c r="M114">
        <v>70.8502793150451</v>
      </c>
      <c r="N114">
        <v>0.68065809804626098</v>
      </c>
      <c r="O114">
        <v>1.3609000328123499</v>
      </c>
      <c r="P114">
        <v>203.20232466509</v>
      </c>
      <c r="Q114">
        <v>0.13457578377741999</v>
      </c>
    </row>
    <row r="115" spans="1:17" x14ac:dyDescent="0.3">
      <c r="A115" t="s">
        <v>301</v>
      </c>
      <c r="B115" t="s">
        <v>302</v>
      </c>
      <c r="C115" t="s">
        <v>3148</v>
      </c>
      <c r="D115" t="s">
        <v>195</v>
      </c>
      <c r="E115">
        <v>90786.084772859904</v>
      </c>
      <c r="F115">
        <v>3337.9</v>
      </c>
      <c r="G115">
        <v>33.999310153515502</v>
      </c>
      <c r="H115">
        <v>-3.5517816979429302</v>
      </c>
      <c r="I115">
        <v>13.7211171500542</v>
      </c>
      <c r="J115">
        <v>-6.0074769843587399</v>
      </c>
      <c r="K115">
        <v>3539.6521668323999</v>
      </c>
      <c r="L115">
        <v>3032.67537640814</v>
      </c>
      <c r="M115">
        <v>21.3726044084747</v>
      </c>
      <c r="N115">
        <v>0.686631000617137</v>
      </c>
      <c r="O115">
        <v>16.540339734563599</v>
      </c>
      <c r="P115">
        <v>66.478802992518695</v>
      </c>
      <c r="Q115">
        <v>0.115563853472315</v>
      </c>
    </row>
    <row r="116" spans="1:17" x14ac:dyDescent="0.3">
      <c r="A116" t="s">
        <v>303</v>
      </c>
      <c r="B116" t="s">
        <v>304</v>
      </c>
      <c r="C116" t="s">
        <v>3144</v>
      </c>
      <c r="D116" t="s">
        <v>18</v>
      </c>
      <c r="E116">
        <v>88336.551793254999</v>
      </c>
      <c r="F116">
        <v>415.15</v>
      </c>
      <c r="G116">
        <v>123.08442853981801</v>
      </c>
      <c r="H116">
        <v>12.2488540877064</v>
      </c>
      <c r="I116">
        <v>14.6635502319544</v>
      </c>
      <c r="J116">
        <v>9.5778786871224906</v>
      </c>
      <c r="K116">
        <v>406.19064801219702</v>
      </c>
      <c r="L116">
        <v>349.61445637604999</v>
      </c>
      <c r="M116">
        <v>48.473011387629697</v>
      </c>
      <c r="N116">
        <v>0.87342328136505498</v>
      </c>
      <c r="O116">
        <v>10.1168252438877</v>
      </c>
      <c r="P116">
        <v>160.336538461538</v>
      </c>
      <c r="Q116">
        <v>7.9674056361541998E-2</v>
      </c>
    </row>
    <row r="117" spans="1:17" x14ac:dyDescent="0.3">
      <c r="A117" t="s">
        <v>305</v>
      </c>
      <c r="B117" t="s">
        <v>306</v>
      </c>
      <c r="C117" t="s">
        <v>3146</v>
      </c>
      <c r="D117" t="s">
        <v>307</v>
      </c>
      <c r="E117">
        <v>87825.620965399998</v>
      </c>
      <c r="F117">
        <v>81.680000000000007</v>
      </c>
      <c r="G117">
        <v>2.8455753206286198</v>
      </c>
      <c r="H117">
        <v>-3.90268116976707</v>
      </c>
      <c r="I117">
        <v>-16.972152974891401</v>
      </c>
      <c r="J117">
        <v>0.73671208205747496</v>
      </c>
      <c r="K117">
        <v>87.775007788669797</v>
      </c>
      <c r="L117">
        <v>84.414174713835095</v>
      </c>
      <c r="M117">
        <v>38.972161059962801</v>
      </c>
      <c r="N117">
        <v>0.29624584485327199</v>
      </c>
      <c r="O117">
        <v>32.100881488736498</v>
      </c>
      <c r="P117">
        <v>37.277310924369701</v>
      </c>
      <c r="Q117">
        <v>4.8171991840914002E-2</v>
      </c>
    </row>
    <row r="118" spans="1:17" x14ac:dyDescent="0.3">
      <c r="A118" t="s">
        <v>308</v>
      </c>
      <c r="B118" t="s">
        <v>309</v>
      </c>
      <c r="C118" t="s">
        <v>3154</v>
      </c>
      <c r="D118" t="s">
        <v>77</v>
      </c>
      <c r="E118">
        <v>87668.099471699999</v>
      </c>
      <c r="F118">
        <v>24297.75</v>
      </c>
      <c r="G118">
        <v>-32.276524464205899</v>
      </c>
      <c r="H118">
        <v>0.82886736791896698</v>
      </c>
      <c r="I118">
        <v>-12.2980731478519</v>
      </c>
      <c r="J118">
        <v>1.09400745110493</v>
      </c>
      <c r="K118">
        <v>25431.816580507399</v>
      </c>
      <c r="L118">
        <v>25890.017649351401</v>
      </c>
      <c r="M118">
        <v>30.770873901452202</v>
      </c>
      <c r="N118">
        <v>0.54020909067145795</v>
      </c>
      <c r="O118">
        <v>26.504511734625599</v>
      </c>
      <c r="P118">
        <v>2.5221518987341698</v>
      </c>
      <c r="Q118">
        <v>-7.7130828500831E-2</v>
      </c>
    </row>
    <row r="119" spans="1:17" x14ac:dyDescent="0.3">
      <c r="A119" t="s">
        <v>310</v>
      </c>
      <c r="B119" t="s">
        <v>311</v>
      </c>
      <c r="C119" t="s">
        <v>3157</v>
      </c>
      <c r="D119" t="s">
        <v>48</v>
      </c>
      <c r="E119">
        <v>87597.264497791999</v>
      </c>
      <c r="F119">
        <v>82.96</v>
      </c>
      <c r="G119">
        <v>25.975628815322899</v>
      </c>
      <c r="H119">
        <v>-5.8582825070681803</v>
      </c>
      <c r="I119">
        <v>-9.5371401905505593</v>
      </c>
      <c r="J119">
        <v>-1.73760400551044</v>
      </c>
      <c r="K119">
        <v>91.6180446569157</v>
      </c>
      <c r="L119">
        <v>85.892621305432201</v>
      </c>
      <c r="M119">
        <v>22.4089790148644</v>
      </c>
      <c r="N119">
        <v>0.67172130911325101</v>
      </c>
      <c r="O119">
        <v>25.060270009643201</v>
      </c>
      <c r="P119">
        <v>59.538461538461497</v>
      </c>
      <c r="Q119">
        <v>0.103817353312147</v>
      </c>
    </row>
    <row r="120" spans="1:17" x14ac:dyDescent="0.3">
      <c r="A120" t="s">
        <v>312</v>
      </c>
      <c r="B120" t="s">
        <v>313</v>
      </c>
      <c r="C120" t="s">
        <v>3155</v>
      </c>
      <c r="D120" t="s">
        <v>159</v>
      </c>
      <c r="E120">
        <v>86233.298986574999</v>
      </c>
      <c r="F120">
        <v>247.65</v>
      </c>
      <c r="G120">
        <v>83.513253007414505</v>
      </c>
      <c r="H120">
        <v>-2.9456056444527499</v>
      </c>
      <c r="I120">
        <v>-16.404988404546302</v>
      </c>
      <c r="J120">
        <v>-4.8096128199172998</v>
      </c>
      <c r="K120">
        <v>275.45598811333599</v>
      </c>
      <c r="L120">
        <v>256.26311130062601</v>
      </c>
      <c r="M120">
        <v>25.4919837505864</v>
      </c>
      <c r="N120">
        <v>0.754346918775193</v>
      </c>
      <c r="O120">
        <v>35.412881082172397</v>
      </c>
      <c r="P120">
        <v>118.193832599118</v>
      </c>
      <c r="Q120">
        <v>0.14606678306916601</v>
      </c>
    </row>
    <row r="121" spans="1:17" x14ac:dyDescent="0.3">
      <c r="A121" t="s">
        <v>314</v>
      </c>
      <c r="B121" t="s">
        <v>315</v>
      </c>
      <c r="C121" t="s">
        <v>3144</v>
      </c>
      <c r="D121" t="s">
        <v>69</v>
      </c>
      <c r="E121">
        <v>86193.946845090002</v>
      </c>
      <c r="F121">
        <v>529.9</v>
      </c>
      <c r="G121">
        <v>131.76667496846801</v>
      </c>
      <c r="H121">
        <v>-1.90243633929684</v>
      </c>
      <c r="I121">
        <v>21.291611506759999</v>
      </c>
      <c r="J121">
        <v>-7.81271869367266</v>
      </c>
      <c r="K121">
        <v>581.68218577627499</v>
      </c>
      <c r="L121">
        <v>478.899536132121</v>
      </c>
      <c r="M121">
        <v>35.138568467225802</v>
      </c>
      <c r="N121">
        <v>0.477424033694058</v>
      </c>
      <c r="O121">
        <v>44.914134742404201</v>
      </c>
      <c r="P121">
        <v>171.09481582537501</v>
      </c>
      <c r="Q121">
        <v>0.12737551766629601</v>
      </c>
    </row>
    <row r="122" spans="1:17" x14ac:dyDescent="0.3">
      <c r="A122" t="s">
        <v>316</v>
      </c>
      <c r="B122" t="s">
        <v>317</v>
      </c>
      <c r="C122" t="s">
        <v>3148</v>
      </c>
      <c r="D122" t="s">
        <v>195</v>
      </c>
      <c r="E122">
        <v>85705.494548984905</v>
      </c>
      <c r="F122">
        <v>661.95</v>
      </c>
      <c r="G122">
        <v>-3.5600125956649298</v>
      </c>
      <c r="H122">
        <v>-1.79695371206342</v>
      </c>
      <c r="I122">
        <v>18.926447893709099</v>
      </c>
      <c r="J122">
        <v>-1.11092329805704</v>
      </c>
      <c r="K122">
        <v>675.53267204624296</v>
      </c>
      <c r="L122">
        <v>617.08406867403505</v>
      </c>
      <c r="M122">
        <v>28.795473299290698</v>
      </c>
      <c r="N122">
        <v>0.65052739234634704</v>
      </c>
      <c r="O122">
        <v>8.7468842057557108</v>
      </c>
      <c r="P122">
        <v>36.119679210363898</v>
      </c>
      <c r="Q122">
        <v>-2.2202724596047999E-2</v>
      </c>
    </row>
    <row r="123" spans="1:17" x14ac:dyDescent="0.3">
      <c r="A123" t="s">
        <v>318</v>
      </c>
      <c r="B123" t="s">
        <v>319</v>
      </c>
      <c r="C123" t="s">
        <v>3146</v>
      </c>
      <c r="D123" t="s">
        <v>34</v>
      </c>
      <c r="E123">
        <v>85236.840207761998</v>
      </c>
      <c r="F123">
        <v>111.66</v>
      </c>
      <c r="G123">
        <v>-9.2683762249018695</v>
      </c>
      <c r="H123">
        <v>-5.8101650311630104</v>
      </c>
      <c r="I123">
        <v>-37.750283914236903</v>
      </c>
      <c r="J123">
        <v>-0.73915866931465701</v>
      </c>
      <c r="K123">
        <v>121.248266487569</v>
      </c>
      <c r="L123">
        <v>126.66324505915399</v>
      </c>
      <c r="M123">
        <v>22.016829129001799</v>
      </c>
      <c r="N123">
        <v>0.827174214750241</v>
      </c>
      <c r="O123">
        <v>54.486835034927402</v>
      </c>
      <c r="P123">
        <v>22.367123287671198</v>
      </c>
      <c r="Q123">
        <v>0.100198561499298</v>
      </c>
    </row>
    <row r="124" spans="1:17" x14ac:dyDescent="0.3">
      <c r="A124" t="s">
        <v>320</v>
      </c>
      <c r="B124" t="s">
        <v>321</v>
      </c>
      <c r="C124" t="s">
        <v>3152</v>
      </c>
      <c r="D124" t="s">
        <v>322</v>
      </c>
      <c r="E124">
        <v>84861.740248620001</v>
      </c>
      <c r="F124">
        <v>4387.45</v>
      </c>
      <c r="G124">
        <v>24.1140668804364</v>
      </c>
      <c r="H124">
        <v>9.3471120638270495</v>
      </c>
      <c r="I124">
        <v>11.792243698899201</v>
      </c>
      <c r="J124">
        <v>8.1765096955392504</v>
      </c>
      <c r="K124">
        <v>4167.22825622041</v>
      </c>
      <c r="L124">
        <v>3884.1986094700701</v>
      </c>
      <c r="M124">
        <v>58.234256413448797</v>
      </c>
      <c r="N124">
        <v>0.83737261666317198</v>
      </c>
      <c r="O124">
        <v>6.7066291353747598</v>
      </c>
      <c r="P124">
        <v>52.381696622384297</v>
      </c>
      <c r="Q124">
        <v>0.136472718652456</v>
      </c>
    </row>
    <row r="125" spans="1:17" x14ac:dyDescent="0.3">
      <c r="A125" t="s">
        <v>323</v>
      </c>
      <c r="B125" t="s">
        <v>324</v>
      </c>
      <c r="C125" t="s">
        <v>3150</v>
      </c>
      <c r="D125" t="s">
        <v>51</v>
      </c>
      <c r="E125">
        <v>84811.556998575004</v>
      </c>
      <c r="F125">
        <v>1460.25</v>
      </c>
      <c r="G125">
        <v>40.118649982592103</v>
      </c>
      <c r="H125">
        <v>2.04645528710678</v>
      </c>
      <c r="I125">
        <v>23.785732299653102</v>
      </c>
      <c r="J125">
        <v>-0.18702077108162701</v>
      </c>
      <c r="K125">
        <v>1475.21379515132</v>
      </c>
      <c r="L125">
        <v>1275.8180446424999</v>
      </c>
      <c r="M125">
        <v>39.014298980741003</v>
      </c>
      <c r="N125">
        <v>0.59895831797921195</v>
      </c>
      <c r="O125">
        <v>9.0224276664954495</v>
      </c>
      <c r="P125">
        <v>74.953573354100499</v>
      </c>
      <c r="Q125">
        <v>8.8343447332440997E-2</v>
      </c>
    </row>
    <row r="126" spans="1:17" x14ac:dyDescent="0.3">
      <c r="A126" t="s">
        <v>325</v>
      </c>
      <c r="B126" t="s">
        <v>326</v>
      </c>
      <c r="C126" t="s">
        <v>3159</v>
      </c>
      <c r="D126" t="s">
        <v>130</v>
      </c>
      <c r="E126">
        <v>84380.728507519903</v>
      </c>
      <c r="F126">
        <v>3034.6</v>
      </c>
      <c r="G126">
        <v>59.343720450352599</v>
      </c>
      <c r="H126">
        <v>7.5569356474623897</v>
      </c>
      <c r="I126">
        <v>9.33269546356793</v>
      </c>
      <c r="J126">
        <v>5.1418625702360199</v>
      </c>
      <c r="K126">
        <v>3026.3723178526802</v>
      </c>
      <c r="L126">
        <v>2715.6555224437502</v>
      </c>
      <c r="M126">
        <v>45.876855979757202</v>
      </c>
      <c r="N126">
        <v>0.78281154751134696</v>
      </c>
      <c r="O126">
        <v>12.130099518882201</v>
      </c>
      <c r="P126">
        <v>95.932334710743802</v>
      </c>
      <c r="Q126">
        <v>2.8463918769152999E-2</v>
      </c>
    </row>
    <row r="127" spans="1:17" x14ac:dyDescent="0.3">
      <c r="A127" t="s">
        <v>327</v>
      </c>
      <c r="B127" t="s">
        <v>328</v>
      </c>
      <c r="C127" t="s">
        <v>3151</v>
      </c>
      <c r="D127" t="s">
        <v>105</v>
      </c>
      <c r="E127">
        <v>82419.510575024993</v>
      </c>
      <c r="F127">
        <v>82.05</v>
      </c>
      <c r="G127">
        <v>35.6700291945874</v>
      </c>
      <c r="H127">
        <v>-7.1803262286132101</v>
      </c>
      <c r="I127">
        <v>-19.2341958104128</v>
      </c>
      <c r="J127">
        <v>-6.4021922340974404</v>
      </c>
      <c r="K127">
        <v>93.630140090262998</v>
      </c>
      <c r="L127">
        <v>89.518321049826795</v>
      </c>
      <c r="M127">
        <v>12.0895087297343</v>
      </c>
      <c r="N127">
        <v>0.75431503691687596</v>
      </c>
      <c r="O127">
        <v>44.302254722729998</v>
      </c>
      <c r="P127">
        <v>69.5247933884297</v>
      </c>
      <c r="Q127">
        <v>0.118706011486003</v>
      </c>
    </row>
    <row r="128" spans="1:17" x14ac:dyDescent="0.3">
      <c r="A128" t="s">
        <v>329</v>
      </c>
      <c r="B128" t="s">
        <v>330</v>
      </c>
      <c r="C128" t="s">
        <v>3145</v>
      </c>
      <c r="D128" t="s">
        <v>278</v>
      </c>
      <c r="E128">
        <v>80286.217041415002</v>
      </c>
      <c r="F128">
        <v>5247.65</v>
      </c>
      <c r="G128">
        <v>53.953446901266602</v>
      </c>
      <c r="H128">
        <v>6.52446757844627</v>
      </c>
      <c r="I128">
        <v>37.675906436232303</v>
      </c>
      <c r="J128">
        <v>1.7083148169433</v>
      </c>
      <c r="K128">
        <v>5187.2033640670998</v>
      </c>
      <c r="L128">
        <v>4373.85557092617</v>
      </c>
      <c r="M128">
        <v>36.7741686780954</v>
      </c>
      <c r="N128">
        <v>0.81551038761772399</v>
      </c>
      <c r="O128">
        <v>8.4285346774270309</v>
      </c>
      <c r="P128">
        <v>84.776408450704196</v>
      </c>
      <c r="Q128">
        <v>0.13194789194281401</v>
      </c>
    </row>
    <row r="129" spans="1:17" x14ac:dyDescent="0.3">
      <c r="A129" t="s">
        <v>331</v>
      </c>
      <c r="B129" t="s">
        <v>332</v>
      </c>
      <c r="C129" t="s">
        <v>3144</v>
      </c>
      <c r="D129" t="s">
        <v>181</v>
      </c>
      <c r="E129">
        <v>79208.322177659997</v>
      </c>
      <c r="F129">
        <v>720.2</v>
      </c>
      <c r="G129">
        <v>-1.1487584156574699</v>
      </c>
      <c r="H129">
        <v>-8.6776904846652005</v>
      </c>
      <c r="I129">
        <v>-33.487526550029798</v>
      </c>
      <c r="J129">
        <v>-2.0852067889764401</v>
      </c>
      <c r="K129">
        <v>800.80265948138299</v>
      </c>
      <c r="L129">
        <v>890.67974551018995</v>
      </c>
      <c r="M129">
        <v>18.1578607848882</v>
      </c>
      <c r="N129">
        <v>0.21081003936263601</v>
      </c>
      <c r="O129">
        <v>74.868092196611997</v>
      </c>
      <c r="P129">
        <v>37.969348659003799</v>
      </c>
      <c r="Q129">
        <v>-2.1771578452169999E-2</v>
      </c>
    </row>
    <row r="130" spans="1:17" x14ac:dyDescent="0.3">
      <c r="A130" t="s">
        <v>333</v>
      </c>
      <c r="B130" t="s">
        <v>334</v>
      </c>
      <c r="C130" t="s">
        <v>3146</v>
      </c>
      <c r="D130" t="s">
        <v>54</v>
      </c>
      <c r="E130">
        <v>78084.7267995</v>
      </c>
      <c r="F130">
        <v>1945</v>
      </c>
      <c r="G130">
        <v>25.112301001241601</v>
      </c>
      <c r="H130">
        <v>2.6219958991426502</v>
      </c>
      <c r="I130">
        <v>6.6207461172988502</v>
      </c>
      <c r="J130">
        <v>2.3444627285166999</v>
      </c>
      <c r="K130">
        <v>1937.8067699712101</v>
      </c>
      <c r="L130">
        <v>1724.9778268521</v>
      </c>
      <c r="M130">
        <v>44.594599394281303</v>
      </c>
      <c r="N130">
        <v>0.61934714511757805</v>
      </c>
      <c r="O130">
        <v>6.8766066838046296</v>
      </c>
      <c r="P130">
        <v>59.9506578947368</v>
      </c>
      <c r="Q130">
        <v>1.0206890290632001E-2</v>
      </c>
    </row>
    <row r="131" spans="1:17" x14ac:dyDescent="0.3">
      <c r="A131" t="s">
        <v>335</v>
      </c>
      <c r="B131" t="s">
        <v>336</v>
      </c>
      <c r="C131" t="s">
        <v>3146</v>
      </c>
      <c r="D131" t="s">
        <v>122</v>
      </c>
      <c r="E131">
        <v>76017.802706539995</v>
      </c>
      <c r="F131">
        <v>1675.9</v>
      </c>
      <c r="G131">
        <v>112.47233735230201</v>
      </c>
      <c r="H131">
        <v>-8.8964937458857793</v>
      </c>
      <c r="I131">
        <v>27.5670537087254</v>
      </c>
      <c r="J131">
        <v>3.5622308700217</v>
      </c>
      <c r="K131">
        <v>1670.2512070056</v>
      </c>
      <c r="L131">
        <v>1368.9184030291699</v>
      </c>
      <c r="M131">
        <v>46.023439428381401</v>
      </c>
      <c r="N131">
        <v>0.78079704536295902</v>
      </c>
      <c r="O131">
        <v>17.3399367504027</v>
      </c>
      <c r="P131">
        <v>153.425071828217</v>
      </c>
      <c r="Q131">
        <v>2.4216155994880001E-2</v>
      </c>
    </row>
    <row r="132" spans="1:17" hidden="1" x14ac:dyDescent="0.3">
      <c r="A132" t="s">
        <v>337</v>
      </c>
      <c r="B132" t="s">
        <v>338</v>
      </c>
      <c r="C132" t="s">
        <v>3147</v>
      </c>
      <c r="D132" t="s">
        <v>27</v>
      </c>
      <c r="E132">
        <v>75477.5</v>
      </c>
      <c r="F132">
        <v>1509.55</v>
      </c>
      <c r="G132">
        <v>58.802798391831701</v>
      </c>
      <c r="H132">
        <v>9.19486109887543</v>
      </c>
      <c r="I132">
        <v>50.983933295474003</v>
      </c>
      <c r="J132">
        <v>4.8662714943058596</v>
      </c>
      <c r="K132">
        <v>1340.0630913104001</v>
      </c>
      <c r="M132">
        <v>65.779813945441902</v>
      </c>
      <c r="N132">
        <v>1.0542006530571</v>
      </c>
      <c r="O132">
        <v>3.8720148388592599</v>
      </c>
      <c r="P132">
        <v>99.940397350993294</v>
      </c>
    </row>
    <row r="133" spans="1:17" x14ac:dyDescent="0.3">
      <c r="A133" t="s">
        <v>339</v>
      </c>
      <c r="B133" t="s">
        <v>340</v>
      </c>
      <c r="C133" t="s">
        <v>3159</v>
      </c>
      <c r="D133" t="s">
        <v>130</v>
      </c>
      <c r="E133">
        <v>75476.858553359998</v>
      </c>
      <c r="F133">
        <v>1752.3</v>
      </c>
      <c r="G133">
        <v>107.961662698773</v>
      </c>
      <c r="H133">
        <v>-3.03623825131465</v>
      </c>
      <c r="I133">
        <v>29.091083418748202</v>
      </c>
      <c r="J133">
        <v>-4.0777125020037701</v>
      </c>
      <c r="K133">
        <v>1808.29502689885</v>
      </c>
      <c r="L133">
        <v>1543.86381262039</v>
      </c>
      <c r="M133">
        <v>33.701993348538899</v>
      </c>
      <c r="N133">
        <v>0.39347102269120898</v>
      </c>
      <c r="O133">
        <v>18.404382811162399</v>
      </c>
      <c r="P133">
        <v>146.45569620253099</v>
      </c>
      <c r="Q133">
        <v>0.168569630954639</v>
      </c>
    </row>
    <row r="134" spans="1:17" x14ac:dyDescent="0.3">
      <c r="A134" t="s">
        <v>341</v>
      </c>
      <c r="B134" t="s">
        <v>342</v>
      </c>
      <c r="C134" t="s">
        <v>3150</v>
      </c>
      <c r="D134" t="s">
        <v>51</v>
      </c>
      <c r="E134">
        <v>73632.311774999995</v>
      </c>
      <c r="F134">
        <v>6158.35</v>
      </c>
      <c r="G134">
        <v>47.462223694821901</v>
      </c>
      <c r="H134">
        <v>4.3865233756051296</v>
      </c>
      <c r="I134">
        <v>17.873236711312298</v>
      </c>
      <c r="J134">
        <v>3.4701314123785E-2</v>
      </c>
      <c r="K134">
        <v>6007.3028027779101</v>
      </c>
      <c r="L134">
        <v>5331.2860078713602</v>
      </c>
      <c r="M134">
        <v>49.9271321536607</v>
      </c>
      <c r="N134">
        <v>0.72123038004171403</v>
      </c>
      <c r="O134">
        <v>4.5718414835142296</v>
      </c>
      <c r="P134">
        <v>75.454066297240701</v>
      </c>
      <c r="Q134">
        <v>5.3407170590333002E-2</v>
      </c>
    </row>
    <row r="135" spans="1:17" x14ac:dyDescent="0.3">
      <c r="A135" t="s">
        <v>343</v>
      </c>
      <c r="B135" t="s">
        <v>344</v>
      </c>
      <c r="C135" t="s">
        <v>3156</v>
      </c>
      <c r="D135" t="s">
        <v>89</v>
      </c>
      <c r="E135">
        <v>72603.909307044902</v>
      </c>
      <c r="F135">
        <v>704.05</v>
      </c>
      <c r="G135">
        <v>118.20957199522201</v>
      </c>
      <c r="H135">
        <v>1.7318472849854001</v>
      </c>
      <c r="I135">
        <v>63.373902437195703</v>
      </c>
      <c r="J135">
        <v>0.40926106303641901</v>
      </c>
      <c r="K135">
        <v>672.15232273219203</v>
      </c>
      <c r="L135">
        <v>506.16832109508698</v>
      </c>
      <c r="M135">
        <v>37.587772141176302</v>
      </c>
      <c r="N135">
        <v>0.96904125011195097</v>
      </c>
      <c r="O135">
        <v>11.6753071514807</v>
      </c>
      <c r="P135">
        <v>153.16432937792101</v>
      </c>
      <c r="Q135">
        <v>0.24460160845710499</v>
      </c>
    </row>
    <row r="136" spans="1:17" x14ac:dyDescent="0.3">
      <c r="A136" t="s">
        <v>345</v>
      </c>
      <c r="B136" t="s">
        <v>346</v>
      </c>
      <c r="C136" t="s">
        <v>3159</v>
      </c>
      <c r="D136" t="s">
        <v>130</v>
      </c>
      <c r="E136">
        <v>72558.644404534905</v>
      </c>
      <c r="F136">
        <v>1995.55</v>
      </c>
      <c r="G136">
        <v>57.175789368170797</v>
      </c>
      <c r="H136">
        <v>7.7847364248310598</v>
      </c>
      <c r="I136">
        <v>28.336780638066401</v>
      </c>
      <c r="J136">
        <v>1.5670671201558899</v>
      </c>
      <c r="K136">
        <v>1845.1829527539201</v>
      </c>
      <c r="L136">
        <v>1647.801711289</v>
      </c>
      <c r="M136">
        <v>61.897988677005202</v>
      </c>
      <c r="N136">
        <v>1.5897531003424601</v>
      </c>
      <c r="O136">
        <v>3.49026584149731</v>
      </c>
      <c r="P136">
        <v>89.853486823327898</v>
      </c>
      <c r="Q136">
        <v>9.4606086205136997E-2</v>
      </c>
    </row>
    <row r="137" spans="1:17" x14ac:dyDescent="0.3">
      <c r="A137" t="s">
        <v>347</v>
      </c>
      <c r="B137" t="s">
        <v>348</v>
      </c>
      <c r="C137" t="s">
        <v>3160</v>
      </c>
      <c r="D137" t="s">
        <v>249</v>
      </c>
      <c r="E137">
        <v>69697.678404519902</v>
      </c>
      <c r="F137">
        <v>8172.4</v>
      </c>
      <c r="G137">
        <v>6.6304346104351497</v>
      </c>
      <c r="H137">
        <v>5.7846455591662602</v>
      </c>
      <c r="I137">
        <v>0.347572014782139</v>
      </c>
      <c r="J137">
        <v>3.4392288032401801</v>
      </c>
      <c r="K137">
        <v>8088.30890639257</v>
      </c>
      <c r="L137">
        <v>7442.0578790152904</v>
      </c>
      <c r="M137">
        <v>43.972037580375201</v>
      </c>
      <c r="N137">
        <v>0.55514278438252795</v>
      </c>
      <c r="O137">
        <v>21.568327541481001</v>
      </c>
      <c r="P137">
        <v>53.4723004694835</v>
      </c>
      <c r="Q137">
        <v>0.14826987470686301</v>
      </c>
    </row>
    <row r="138" spans="1:17" x14ac:dyDescent="0.3">
      <c r="A138" t="s">
        <v>349</v>
      </c>
      <c r="B138" t="s">
        <v>350</v>
      </c>
      <c r="C138" t="s">
        <v>3146</v>
      </c>
      <c r="D138" t="s">
        <v>34</v>
      </c>
      <c r="E138">
        <v>69004.964746629994</v>
      </c>
      <c r="F138">
        <v>512.29999999999995</v>
      </c>
      <c r="G138">
        <v>-2.4001673345360999</v>
      </c>
      <c r="H138">
        <v>5.5020450908729899</v>
      </c>
      <c r="I138">
        <v>-13.535257679538599</v>
      </c>
      <c r="J138">
        <v>7.6814986493800794E-2</v>
      </c>
      <c r="K138">
        <v>531.62760462112306</v>
      </c>
      <c r="L138">
        <v>512.67944686512203</v>
      </c>
      <c r="M138">
        <v>37.758537441083902</v>
      </c>
      <c r="N138">
        <v>0.530756791272466</v>
      </c>
      <c r="O138">
        <v>23.501854382197902</v>
      </c>
      <c r="P138">
        <v>31.056536198516199</v>
      </c>
      <c r="Q138">
        <v>0.13728805629785801</v>
      </c>
    </row>
    <row r="139" spans="1:17" x14ac:dyDescent="0.3">
      <c r="A139" t="s">
        <v>351</v>
      </c>
      <c r="B139" t="s">
        <v>352</v>
      </c>
      <c r="C139" t="s">
        <v>3158</v>
      </c>
      <c r="D139" t="s">
        <v>122</v>
      </c>
      <c r="E139">
        <v>68704</v>
      </c>
      <c r="F139">
        <v>858.8</v>
      </c>
      <c r="G139">
        <v>2.1050188358511601</v>
      </c>
      <c r="H139">
        <v>2.1810943420146698</v>
      </c>
      <c r="I139">
        <v>-26.0180039943683</v>
      </c>
      <c r="J139">
        <v>0.37466096710753399</v>
      </c>
      <c r="K139">
        <v>914.50630313210104</v>
      </c>
      <c r="L139">
        <v>919.24310936643599</v>
      </c>
      <c r="M139">
        <v>33.343768685154998</v>
      </c>
      <c r="N139">
        <v>0.765070331916056</v>
      </c>
      <c r="O139">
        <v>32.615277130880301</v>
      </c>
      <c r="P139">
        <v>35.127055306427501</v>
      </c>
      <c r="Q139">
        <v>-3.8918326862920002E-2</v>
      </c>
    </row>
    <row r="140" spans="1:17" x14ac:dyDescent="0.3">
      <c r="A140" t="s">
        <v>353</v>
      </c>
      <c r="B140" t="s">
        <v>354</v>
      </c>
      <c r="C140" t="s">
        <v>3146</v>
      </c>
      <c r="D140" t="s">
        <v>355</v>
      </c>
      <c r="E140">
        <v>68391.396611730001</v>
      </c>
      <c r="F140">
        <v>718.95</v>
      </c>
      <c r="G140">
        <v>-34.025504818744103</v>
      </c>
      <c r="H140">
        <v>-2.21637525069977</v>
      </c>
      <c r="I140">
        <v>-14.698901502825301</v>
      </c>
      <c r="J140">
        <v>1.9920393784970101</v>
      </c>
      <c r="K140">
        <v>748.71003020221997</v>
      </c>
      <c r="L140">
        <v>744.06914036472995</v>
      </c>
      <c r="M140">
        <v>22.040172016198401</v>
      </c>
      <c r="N140">
        <v>0.57826080637462396</v>
      </c>
      <c r="O140">
        <v>13.693580916614501</v>
      </c>
      <c r="P140">
        <v>10.9576356200324</v>
      </c>
      <c r="Q140">
        <v>-0.12823223412203999</v>
      </c>
    </row>
    <row r="141" spans="1:17" x14ac:dyDescent="0.3">
      <c r="A141" t="s">
        <v>356</v>
      </c>
      <c r="B141" t="s">
        <v>357</v>
      </c>
      <c r="C141" t="s">
        <v>3160</v>
      </c>
      <c r="D141" t="s">
        <v>168</v>
      </c>
      <c r="E141">
        <v>67524.093010875004</v>
      </c>
      <c r="F141">
        <v>2277.9499999999998</v>
      </c>
      <c r="G141">
        <v>-21.958602446336499</v>
      </c>
      <c r="H141">
        <v>-0.57318561112993605</v>
      </c>
      <c r="I141">
        <v>-23.0882055503698</v>
      </c>
      <c r="J141">
        <v>-4.7993793044812397E-2</v>
      </c>
      <c r="K141">
        <v>2415.9709931384</v>
      </c>
      <c r="L141">
        <v>2419.1969734766999</v>
      </c>
      <c r="M141">
        <v>34.969547091350897</v>
      </c>
      <c r="N141">
        <v>0.87488977197909601</v>
      </c>
      <c r="O141">
        <v>18.2620338462213</v>
      </c>
      <c r="P141">
        <v>9.3984872133509203</v>
      </c>
      <c r="Q141">
        <v>-3.5102924014438E-2</v>
      </c>
    </row>
    <row r="142" spans="1:17" x14ac:dyDescent="0.3">
      <c r="A142" t="s">
        <v>358</v>
      </c>
      <c r="B142" t="s">
        <v>359</v>
      </c>
      <c r="C142" t="s">
        <v>3152</v>
      </c>
      <c r="D142" t="s">
        <v>117</v>
      </c>
      <c r="E142">
        <v>67161.160166000001</v>
      </c>
      <c r="F142">
        <v>1442.5</v>
      </c>
      <c r="G142">
        <v>9.7369748640230398</v>
      </c>
      <c r="H142">
        <v>-4.1453252292308402</v>
      </c>
      <c r="I142">
        <v>7.8655259885347002</v>
      </c>
      <c r="J142">
        <v>0.43662238570573503</v>
      </c>
      <c r="K142">
        <v>1538.1572892371901</v>
      </c>
      <c r="L142">
        <v>1427.8356911196699</v>
      </c>
      <c r="M142">
        <v>27.260484673346301</v>
      </c>
      <c r="N142">
        <v>0.82357815079018204</v>
      </c>
      <c r="O142">
        <v>25.095320623916798</v>
      </c>
      <c r="P142">
        <v>43.918986331437601</v>
      </c>
      <c r="Q142">
        <v>8.0477214908104E-2</v>
      </c>
    </row>
    <row r="143" spans="1:17" x14ac:dyDescent="0.3">
      <c r="A143" t="s">
        <v>360</v>
      </c>
      <c r="B143" t="s">
        <v>361</v>
      </c>
      <c r="C143" t="s">
        <v>3146</v>
      </c>
      <c r="D143" t="s">
        <v>43</v>
      </c>
      <c r="E143">
        <v>67061.94</v>
      </c>
      <c r="F143">
        <v>382.25</v>
      </c>
      <c r="G143">
        <v>50.367435204018001</v>
      </c>
      <c r="H143">
        <v>1.8069348957872799</v>
      </c>
      <c r="I143">
        <v>4.2211136062521799</v>
      </c>
      <c r="J143">
        <v>0.409585666729608</v>
      </c>
      <c r="K143">
        <v>392.21203867049002</v>
      </c>
      <c r="L143">
        <v>360.28815722825101</v>
      </c>
      <c r="M143">
        <v>39.330242552591002</v>
      </c>
      <c r="N143">
        <v>0.302842387650608</v>
      </c>
      <c r="O143">
        <v>22.380640941791999</v>
      </c>
      <c r="P143">
        <v>79.882352941176407</v>
      </c>
      <c r="Q143">
        <v>0.123676863930134</v>
      </c>
    </row>
    <row r="144" spans="1:17" x14ac:dyDescent="0.3">
      <c r="A144" t="s">
        <v>362</v>
      </c>
      <c r="B144" t="s">
        <v>363</v>
      </c>
      <c r="C144" t="s">
        <v>3160</v>
      </c>
      <c r="D144" t="s">
        <v>168</v>
      </c>
      <c r="E144">
        <v>66749.93676954</v>
      </c>
      <c r="F144">
        <v>4400.1000000000004</v>
      </c>
      <c r="G144">
        <v>2.38151097106809</v>
      </c>
      <c r="H144">
        <v>4.5303782714611803E-5</v>
      </c>
      <c r="I144">
        <v>6.5365857253765203</v>
      </c>
      <c r="J144">
        <v>1.7600028765397999</v>
      </c>
      <c r="K144">
        <v>4487.4764853254301</v>
      </c>
      <c r="L144">
        <v>4044.3214590278999</v>
      </c>
      <c r="M144">
        <v>34.149398169343399</v>
      </c>
      <c r="N144">
        <v>0.499636204274021</v>
      </c>
      <c r="O144">
        <v>9.1804731710642908</v>
      </c>
      <c r="P144">
        <v>36.6490683229813</v>
      </c>
      <c r="Q144">
        <v>3.6398430001364002E-2</v>
      </c>
    </row>
    <row r="145" spans="1:17" x14ac:dyDescent="0.3">
      <c r="A145" t="s">
        <v>364</v>
      </c>
      <c r="B145" t="s">
        <v>365</v>
      </c>
      <c r="C145" t="s">
        <v>3153</v>
      </c>
      <c r="D145" t="s">
        <v>366</v>
      </c>
      <c r="E145">
        <v>66111.537370150007</v>
      </c>
      <c r="F145">
        <v>225.59</v>
      </c>
      <c r="G145">
        <v>22.443871977476299</v>
      </c>
      <c r="H145">
        <v>12.115614256009399</v>
      </c>
      <c r="I145">
        <v>-17.028277071967601</v>
      </c>
      <c r="J145">
        <v>-0.2224875660241</v>
      </c>
      <c r="K145">
        <v>228.011866143698</v>
      </c>
      <c r="L145">
        <v>221.98856051934899</v>
      </c>
      <c r="M145">
        <v>44.8477906923953</v>
      </c>
      <c r="N145">
        <v>1.2055238650384099</v>
      </c>
      <c r="O145">
        <v>26.933817988386</v>
      </c>
      <c r="P145">
        <v>51.199731903485201</v>
      </c>
      <c r="Q145">
        <v>9.7974575874275993E-2</v>
      </c>
    </row>
    <row r="146" spans="1:17" x14ac:dyDescent="0.3">
      <c r="A146" t="s">
        <v>367</v>
      </c>
      <c r="B146" t="s">
        <v>368</v>
      </c>
      <c r="C146" t="s">
        <v>3146</v>
      </c>
      <c r="D146" t="s">
        <v>24</v>
      </c>
      <c r="E146">
        <v>65894.336079014</v>
      </c>
      <c r="F146">
        <v>21.02</v>
      </c>
      <c r="G146">
        <v>1.75747280133342</v>
      </c>
      <c r="H146">
        <v>-4.7857779469255499</v>
      </c>
      <c r="I146">
        <v>-28.481011796359201</v>
      </c>
      <c r="J146">
        <v>-0.160280803296905</v>
      </c>
      <c r="K146">
        <v>22.672485236463501</v>
      </c>
      <c r="L146">
        <v>22.9008758547767</v>
      </c>
      <c r="M146">
        <v>29.670953330782801</v>
      </c>
      <c r="N146">
        <v>0.56269328473166602</v>
      </c>
      <c r="O146">
        <v>56.279733587059901</v>
      </c>
      <c r="P146">
        <v>33.885350318471303</v>
      </c>
      <c r="Q146">
        <v>4.8408312618441002E-2</v>
      </c>
    </row>
    <row r="147" spans="1:17" x14ac:dyDescent="0.3">
      <c r="A147" t="s">
        <v>369</v>
      </c>
      <c r="B147" t="s">
        <v>370</v>
      </c>
      <c r="C147" t="s">
        <v>3156</v>
      </c>
      <c r="D147" t="s">
        <v>98</v>
      </c>
      <c r="E147">
        <v>64894.037067584999</v>
      </c>
      <c r="F147">
        <v>556.65</v>
      </c>
      <c r="G147">
        <v>-29.232913334547099</v>
      </c>
      <c r="H147">
        <v>-6.7970454468786503</v>
      </c>
      <c r="I147">
        <v>-1.9924268921771</v>
      </c>
      <c r="J147">
        <v>-1.0999450125388699</v>
      </c>
      <c r="K147">
        <v>577.864336372813</v>
      </c>
      <c r="L147">
        <v>555.33822756976201</v>
      </c>
      <c r="M147">
        <v>27.426310785041299</v>
      </c>
      <c r="N147">
        <v>0.61744066536780096</v>
      </c>
      <c r="O147">
        <v>13.087218180184999</v>
      </c>
      <c r="P147">
        <v>26.7995444191343</v>
      </c>
      <c r="Q147">
        <v>-7.2707962942085994E-2</v>
      </c>
    </row>
    <row r="148" spans="1:17" x14ac:dyDescent="0.3">
      <c r="A148" t="s">
        <v>371</v>
      </c>
      <c r="B148" t="s">
        <v>372</v>
      </c>
      <c r="C148" t="s">
        <v>3148</v>
      </c>
      <c r="D148" t="s">
        <v>373</v>
      </c>
      <c r="E148">
        <v>64275.806098679997</v>
      </c>
      <c r="F148">
        <v>1775.6</v>
      </c>
      <c r="G148">
        <v>13.947853409826999</v>
      </c>
      <c r="H148">
        <v>5.2154891878107499</v>
      </c>
      <c r="I148">
        <v>9.1919417276580901</v>
      </c>
      <c r="J148">
        <v>3.4182021869507899</v>
      </c>
      <c r="K148">
        <v>1751.5069640274201</v>
      </c>
      <c r="L148">
        <v>1605.2759186640001</v>
      </c>
      <c r="M148">
        <v>63.543469308043399</v>
      </c>
      <c r="N148">
        <v>0.63448320127895397</v>
      </c>
      <c r="O148">
        <v>12.1986933994142</v>
      </c>
      <c r="P148">
        <v>51.767169537159603</v>
      </c>
      <c r="Q148">
        <v>6.6929159493956003E-2</v>
      </c>
    </row>
    <row r="149" spans="1:17" x14ac:dyDescent="0.3">
      <c r="A149" t="s">
        <v>374</v>
      </c>
      <c r="B149" t="s">
        <v>375</v>
      </c>
      <c r="C149" t="s">
        <v>3157</v>
      </c>
      <c r="D149" t="s">
        <v>92</v>
      </c>
      <c r="E149">
        <v>64225.70510616</v>
      </c>
      <c r="F149">
        <v>310.05</v>
      </c>
      <c r="G149">
        <v>58.4651730651143</v>
      </c>
      <c r="H149">
        <v>-1.8446442426804599</v>
      </c>
      <c r="I149">
        <v>16.226124501686101</v>
      </c>
      <c r="J149">
        <v>0.175702238568504</v>
      </c>
      <c r="K149">
        <v>324.38957500613202</v>
      </c>
      <c r="L149">
        <v>280.25366767173301</v>
      </c>
      <c r="M149">
        <v>31.605299302802599</v>
      </c>
      <c r="N149">
        <v>0.81990876795684298</v>
      </c>
      <c r="O149">
        <v>16.416706982744699</v>
      </c>
      <c r="P149">
        <v>91.329836470225203</v>
      </c>
    </row>
    <row r="150" spans="1:17" x14ac:dyDescent="0.3">
      <c r="A150" t="s">
        <v>376</v>
      </c>
      <c r="B150" t="s">
        <v>377</v>
      </c>
      <c r="C150" t="s">
        <v>3155</v>
      </c>
      <c r="D150" t="s">
        <v>198</v>
      </c>
      <c r="E150">
        <v>63955.386071280001</v>
      </c>
      <c r="F150">
        <v>217.8</v>
      </c>
      <c r="G150">
        <v>0.936717153705938</v>
      </c>
      <c r="H150">
        <v>-2.5836417246888201</v>
      </c>
      <c r="I150">
        <v>14.220939472471001</v>
      </c>
      <c r="J150">
        <v>-0.98104290208428901</v>
      </c>
      <c r="K150">
        <v>234.892415786378</v>
      </c>
      <c r="L150">
        <v>216.027087108214</v>
      </c>
      <c r="M150">
        <v>30.261955410586499</v>
      </c>
      <c r="N150">
        <v>1.0446990957737501</v>
      </c>
      <c r="O150">
        <v>21.510560146923702</v>
      </c>
      <c r="P150">
        <v>38.241827991113901</v>
      </c>
      <c r="Q150">
        <v>4.3005815517380003E-2</v>
      </c>
    </row>
    <row r="151" spans="1:17" x14ac:dyDescent="0.3">
      <c r="A151" t="s">
        <v>378</v>
      </c>
      <c r="B151" t="s">
        <v>379</v>
      </c>
      <c r="C151" t="s">
        <v>3155</v>
      </c>
      <c r="D151" t="s">
        <v>159</v>
      </c>
      <c r="E151">
        <v>63281.986117875</v>
      </c>
      <c r="F151">
        <v>14931.45</v>
      </c>
      <c r="G151">
        <v>219.28283664914801</v>
      </c>
      <c r="H151">
        <v>25.6561677260534</v>
      </c>
      <c r="I151">
        <v>71.733340483320006</v>
      </c>
      <c r="J151">
        <v>-0.93204505393023696</v>
      </c>
      <c r="K151">
        <v>13519.7417489502</v>
      </c>
      <c r="L151">
        <v>10386.7299539614</v>
      </c>
      <c r="M151">
        <v>47.297560166512199</v>
      </c>
      <c r="N151">
        <v>1.5219677597580099</v>
      </c>
      <c r="O151">
        <v>10.839536682639601</v>
      </c>
      <c r="P151">
        <v>270.46607698892097</v>
      </c>
      <c r="Q151">
        <v>0.199487398238993</v>
      </c>
    </row>
    <row r="152" spans="1:17" x14ac:dyDescent="0.3">
      <c r="A152" t="s">
        <v>380</v>
      </c>
      <c r="B152" t="s">
        <v>381</v>
      </c>
      <c r="C152" t="s">
        <v>3155</v>
      </c>
      <c r="D152" t="s">
        <v>382</v>
      </c>
      <c r="E152">
        <v>63258.746125650003</v>
      </c>
      <c r="F152">
        <v>4979.95</v>
      </c>
      <c r="G152">
        <v>-11.5832750393655</v>
      </c>
      <c r="H152">
        <v>-4.6020603719036197</v>
      </c>
      <c r="I152">
        <v>6.52709211182313</v>
      </c>
      <c r="J152">
        <v>-1.30617718648454</v>
      </c>
      <c r="K152">
        <v>5323.9249815983403</v>
      </c>
      <c r="L152">
        <v>4994.3625960404697</v>
      </c>
      <c r="M152">
        <v>27.3945897070179</v>
      </c>
      <c r="N152">
        <v>0.771963106800997</v>
      </c>
      <c r="O152">
        <v>29.720177913432799</v>
      </c>
      <c r="P152">
        <v>38.293529575118001</v>
      </c>
      <c r="Q152">
        <v>8.7572722573365E-2</v>
      </c>
    </row>
    <row r="153" spans="1:17" x14ac:dyDescent="0.3">
      <c r="A153" t="s">
        <v>383</v>
      </c>
      <c r="B153" t="s">
        <v>384</v>
      </c>
      <c r="C153" t="s">
        <v>3150</v>
      </c>
      <c r="D153" t="s">
        <v>51</v>
      </c>
      <c r="E153">
        <v>61993.9886129199</v>
      </c>
      <c r="F153">
        <v>29174.6</v>
      </c>
      <c r="G153">
        <v>1.6264412233224701</v>
      </c>
      <c r="H153">
        <v>6.8566661288224804</v>
      </c>
      <c r="I153">
        <v>-1.0311171098024501</v>
      </c>
      <c r="J153">
        <v>2.49010232638713</v>
      </c>
      <c r="K153">
        <v>28674.8801765383</v>
      </c>
      <c r="L153">
        <v>27214.637727600901</v>
      </c>
      <c r="M153">
        <v>59.218629330075601</v>
      </c>
      <c r="N153">
        <v>0.71216433270692403</v>
      </c>
      <c r="O153">
        <v>4.6149732986913303</v>
      </c>
      <c r="P153">
        <v>32.611818181818101</v>
      </c>
      <c r="Q153">
        <v>2.3870393077444998E-2</v>
      </c>
    </row>
    <row r="154" spans="1:17" x14ac:dyDescent="0.3">
      <c r="A154" t="s">
        <v>385</v>
      </c>
      <c r="B154" t="s">
        <v>386</v>
      </c>
      <c r="C154" t="s">
        <v>3152</v>
      </c>
      <c r="D154" t="s">
        <v>188</v>
      </c>
      <c r="E154">
        <v>61747.764833499998</v>
      </c>
      <c r="F154">
        <v>3950.5</v>
      </c>
      <c r="G154">
        <v>6.4325557001890896</v>
      </c>
      <c r="H154">
        <v>7.9722262728960098</v>
      </c>
      <c r="I154">
        <v>10.2124314161393</v>
      </c>
      <c r="J154">
        <v>3.4463563455723398</v>
      </c>
      <c r="K154">
        <v>3947.94808767432</v>
      </c>
      <c r="L154">
        <v>3753.87078307617</v>
      </c>
      <c r="M154">
        <v>51.0054475443482</v>
      </c>
      <c r="N154">
        <v>0.73303431401253405</v>
      </c>
      <c r="O154">
        <v>25.3259081128971</v>
      </c>
      <c r="P154">
        <v>51.232677436643399</v>
      </c>
      <c r="Q154">
        <v>0.11238683343226299</v>
      </c>
    </row>
    <row r="155" spans="1:17" x14ac:dyDescent="0.3">
      <c r="A155" t="s">
        <v>387</v>
      </c>
      <c r="B155" t="s">
        <v>388</v>
      </c>
      <c r="C155" t="s">
        <v>3156</v>
      </c>
      <c r="D155" t="s">
        <v>300</v>
      </c>
      <c r="E155">
        <v>60020.837412300003</v>
      </c>
      <c r="F155">
        <v>1813.95</v>
      </c>
      <c r="G155">
        <v>94.058047224443499</v>
      </c>
      <c r="H155">
        <v>0.90491343324169804</v>
      </c>
      <c r="I155">
        <v>19.2525862880684</v>
      </c>
      <c r="J155">
        <v>4.8442952845639899</v>
      </c>
      <c r="K155">
        <v>1766.88420084571</v>
      </c>
      <c r="L155">
        <v>1450.2630105891201</v>
      </c>
      <c r="M155">
        <v>46.600879940808099</v>
      </c>
      <c r="N155">
        <v>0.85665305065666997</v>
      </c>
      <c r="O155">
        <v>7.2190523443314403</v>
      </c>
      <c r="P155">
        <v>124.86054295277</v>
      </c>
      <c r="Q155">
        <v>4.1886316674036E-2</v>
      </c>
    </row>
    <row r="156" spans="1:17" x14ac:dyDescent="0.3">
      <c r="A156" t="s">
        <v>389</v>
      </c>
      <c r="B156" t="s">
        <v>390</v>
      </c>
      <c r="C156" t="s">
        <v>3147</v>
      </c>
      <c r="D156" t="s">
        <v>27</v>
      </c>
      <c r="E156">
        <v>59244.844144000002</v>
      </c>
      <c r="F156">
        <v>8.5</v>
      </c>
      <c r="G156">
        <v>-49.179647553909298</v>
      </c>
      <c r="H156">
        <v>-15.2601064857702</v>
      </c>
      <c r="I156">
        <v>-46.002237340840601</v>
      </c>
      <c r="J156">
        <v>-0.89485415593156703</v>
      </c>
      <c r="K156">
        <v>11.8310671976308</v>
      </c>
      <c r="L156">
        <v>13.394233020048601</v>
      </c>
      <c r="M156">
        <v>19.5655380543622</v>
      </c>
      <c r="N156">
        <v>0.62977846529387504</v>
      </c>
      <c r="O156">
        <v>125.64705882352899</v>
      </c>
      <c r="P156">
        <v>0.95011876484560798</v>
      </c>
      <c r="Q156">
        <v>-4.2877441615499998E-4</v>
      </c>
    </row>
    <row r="157" spans="1:17" x14ac:dyDescent="0.3">
      <c r="A157" t="s">
        <v>391</v>
      </c>
      <c r="B157" t="s">
        <v>392</v>
      </c>
      <c r="C157" t="s">
        <v>3146</v>
      </c>
      <c r="D157" t="s">
        <v>393</v>
      </c>
      <c r="E157">
        <v>58677.52904496</v>
      </c>
      <c r="F157">
        <v>4334.3999999999996</v>
      </c>
      <c r="G157">
        <v>127.091627289727</v>
      </c>
      <c r="H157">
        <v>11.7574461066101</v>
      </c>
      <c r="I157">
        <v>40.121160200930703</v>
      </c>
      <c r="J157">
        <v>-4.6979473018575497</v>
      </c>
      <c r="K157">
        <v>3590.12329167383</v>
      </c>
      <c r="L157">
        <v>2749.2048779449501</v>
      </c>
      <c r="M157">
        <v>54.4262302178143</v>
      </c>
      <c r="N157">
        <v>2.0389316288525698</v>
      </c>
      <c r="O157">
        <v>15.120893318567701</v>
      </c>
      <c r="P157">
        <v>173.26545408694</v>
      </c>
      <c r="Q157">
        <v>0.20432463664719999</v>
      </c>
    </row>
    <row r="158" spans="1:17" x14ac:dyDescent="0.3">
      <c r="A158" t="s">
        <v>394</v>
      </c>
      <c r="B158" t="s">
        <v>395</v>
      </c>
      <c r="C158" t="s">
        <v>3155</v>
      </c>
      <c r="D158" t="s">
        <v>268</v>
      </c>
      <c r="E158">
        <v>57999.224835449997</v>
      </c>
      <c r="F158">
        <v>5149.3500000000004</v>
      </c>
      <c r="G158">
        <v>49.162727540046497</v>
      </c>
      <c r="H158">
        <v>0.68497060219945305</v>
      </c>
      <c r="I158">
        <v>-1.5770326598619901E-2</v>
      </c>
      <c r="J158">
        <v>2.2280725477042198</v>
      </c>
      <c r="K158">
        <v>4958.7289227241799</v>
      </c>
      <c r="L158">
        <v>4435.4692693624202</v>
      </c>
      <c r="M158">
        <v>51.983751755752301</v>
      </c>
      <c r="N158">
        <v>0.42162112149381797</v>
      </c>
      <c r="O158">
        <v>13.411401439016499</v>
      </c>
      <c r="P158">
        <v>105.953404659534</v>
      </c>
      <c r="Q158">
        <v>0.15213660576459001</v>
      </c>
    </row>
    <row r="159" spans="1:17" x14ac:dyDescent="0.3">
      <c r="A159" t="s">
        <v>396</v>
      </c>
      <c r="B159" t="s">
        <v>397</v>
      </c>
      <c r="C159" t="s">
        <v>3146</v>
      </c>
      <c r="D159" t="s">
        <v>398</v>
      </c>
      <c r="E159">
        <v>57717.524563300001</v>
      </c>
      <c r="F159">
        <v>964.25</v>
      </c>
      <c r="G159">
        <v>291.68336193349199</v>
      </c>
      <c r="H159">
        <v>32.950608473671402</v>
      </c>
      <c r="I159">
        <v>53.777867472313403</v>
      </c>
      <c r="J159">
        <v>27.692896777843501</v>
      </c>
      <c r="K159">
        <v>766.48924592535604</v>
      </c>
      <c r="L159">
        <v>587.04944258080195</v>
      </c>
      <c r="M159">
        <v>66.294859545286997</v>
      </c>
      <c r="N159">
        <v>2.7389959533570098</v>
      </c>
      <c r="O159">
        <v>10.344827586206801</v>
      </c>
      <c r="P159">
        <v>327.58161964414302</v>
      </c>
      <c r="Q159">
        <v>0.15836554134895101</v>
      </c>
    </row>
    <row r="160" spans="1:17" x14ac:dyDescent="0.3">
      <c r="A160" t="s">
        <v>399</v>
      </c>
      <c r="B160" t="s">
        <v>400</v>
      </c>
      <c r="C160" t="s">
        <v>3153</v>
      </c>
      <c r="D160" t="s">
        <v>117</v>
      </c>
      <c r="E160">
        <v>57545.72618238</v>
      </c>
      <c r="F160">
        <v>698.85</v>
      </c>
      <c r="G160">
        <v>27.483334490234501</v>
      </c>
      <c r="H160">
        <v>0.91904601876798897</v>
      </c>
      <c r="I160">
        <v>-13.8301446439134</v>
      </c>
      <c r="J160">
        <v>-0.55340267717844205</v>
      </c>
      <c r="K160">
        <v>751.18460168230604</v>
      </c>
      <c r="L160">
        <v>689.81310073448196</v>
      </c>
      <c r="M160">
        <v>20.8586511644788</v>
      </c>
      <c r="N160">
        <v>0.66607564120442997</v>
      </c>
      <c r="O160">
        <v>21.3422050511554</v>
      </c>
      <c r="P160">
        <v>63.607631979398299</v>
      </c>
      <c r="Q160">
        <v>0.15827423032191801</v>
      </c>
    </row>
    <row r="161" spans="1:17" x14ac:dyDescent="0.3">
      <c r="A161" t="s">
        <v>401</v>
      </c>
      <c r="B161" t="s">
        <v>402</v>
      </c>
      <c r="C161" t="s">
        <v>3152</v>
      </c>
      <c r="D161" t="s">
        <v>403</v>
      </c>
      <c r="E161">
        <v>57406.506156449999</v>
      </c>
      <c r="F161">
        <v>2969.55</v>
      </c>
      <c r="G161">
        <v>-11.118982013985899</v>
      </c>
      <c r="H161">
        <v>0.80400037439933103</v>
      </c>
      <c r="I161">
        <v>13.5440155180211</v>
      </c>
      <c r="J161">
        <v>-0.262960989762624</v>
      </c>
      <c r="K161">
        <v>3007.1312138011899</v>
      </c>
      <c r="L161">
        <v>2830.9009351657901</v>
      </c>
      <c r="M161">
        <v>44.6001313570574</v>
      </c>
      <c r="N161">
        <v>0.82790404158514397</v>
      </c>
      <c r="O161">
        <v>13.6535838763449</v>
      </c>
      <c r="P161">
        <v>35.361017412708499</v>
      </c>
      <c r="Q161">
        <v>-1.585544463869E-3</v>
      </c>
    </row>
    <row r="162" spans="1:17" x14ac:dyDescent="0.3">
      <c r="A162" t="s">
        <v>404</v>
      </c>
      <c r="B162" t="s">
        <v>405</v>
      </c>
      <c r="C162" t="s">
        <v>3160</v>
      </c>
      <c r="D162" t="s">
        <v>406</v>
      </c>
      <c r="E162">
        <v>57013.511629139997</v>
      </c>
      <c r="F162">
        <v>881.1</v>
      </c>
      <c r="G162">
        <v>7.3758522553828296</v>
      </c>
      <c r="H162">
        <v>-4.19946271039408</v>
      </c>
      <c r="I162">
        <v>20.572650762151799</v>
      </c>
      <c r="J162">
        <v>-1.1718687331324</v>
      </c>
      <c r="K162">
        <v>944.70632147854894</v>
      </c>
      <c r="L162">
        <v>844.19100862983896</v>
      </c>
      <c r="M162">
        <v>31.910290174523599</v>
      </c>
      <c r="N162">
        <v>0.63445203146969698</v>
      </c>
      <c r="O162">
        <v>34.717966178640303</v>
      </c>
      <c r="P162">
        <v>53.877052043311203</v>
      </c>
      <c r="Q162">
        <v>0.15229448697756801</v>
      </c>
    </row>
    <row r="163" spans="1:17" x14ac:dyDescent="0.3">
      <c r="A163" t="s">
        <v>407</v>
      </c>
      <c r="B163" t="s">
        <v>408</v>
      </c>
      <c r="C163" t="s">
        <v>3145</v>
      </c>
      <c r="D163" t="s">
        <v>21</v>
      </c>
      <c r="E163">
        <v>56476.3118024</v>
      </c>
      <c r="F163">
        <v>2985.5</v>
      </c>
      <c r="G163">
        <v>13.943903608406</v>
      </c>
      <c r="H163">
        <v>5.3423604110142602</v>
      </c>
      <c r="I163">
        <v>21.548385173769798</v>
      </c>
      <c r="J163">
        <v>8.3941799218300392</v>
      </c>
      <c r="K163">
        <v>2945.4010360347402</v>
      </c>
      <c r="L163">
        <v>2680.3114816222801</v>
      </c>
      <c r="M163">
        <v>51.146156619706403</v>
      </c>
      <c r="N163">
        <v>1.40794806178138</v>
      </c>
      <c r="O163">
        <v>6.7760844079718598</v>
      </c>
      <c r="P163">
        <v>44.289787830457698</v>
      </c>
      <c r="Q163">
        <v>-4.0749869996209998E-2</v>
      </c>
    </row>
    <row r="164" spans="1:17" x14ac:dyDescent="0.3">
      <c r="A164" t="s">
        <v>409</v>
      </c>
      <c r="B164" t="s">
        <v>410</v>
      </c>
      <c r="C164" t="s">
        <v>3146</v>
      </c>
      <c r="D164" t="s">
        <v>143</v>
      </c>
      <c r="E164">
        <v>56451.122120118001</v>
      </c>
      <c r="F164">
        <v>210.03</v>
      </c>
      <c r="G164">
        <v>223.24478166983499</v>
      </c>
      <c r="H164">
        <v>-3.4120100092507402</v>
      </c>
      <c r="I164">
        <v>11.291040524080101</v>
      </c>
      <c r="J164">
        <v>-3.6965200684364099</v>
      </c>
      <c r="K164">
        <v>228.42759457548601</v>
      </c>
      <c r="L164">
        <v>186.45197686362701</v>
      </c>
      <c r="M164">
        <v>29.1766484572119</v>
      </c>
      <c r="N164">
        <v>0.48524991440743798</v>
      </c>
      <c r="O164">
        <v>47.597962195876697</v>
      </c>
      <c r="P164">
        <v>348.78205128205099</v>
      </c>
    </row>
    <row r="165" spans="1:17" x14ac:dyDescent="0.3">
      <c r="A165" t="s">
        <v>411</v>
      </c>
      <c r="B165" t="s">
        <v>412</v>
      </c>
      <c r="C165" t="s">
        <v>3146</v>
      </c>
      <c r="D165" t="s">
        <v>398</v>
      </c>
      <c r="E165">
        <v>56208.271187974999</v>
      </c>
      <c r="F165">
        <v>215.75</v>
      </c>
      <c r="G165">
        <v>-1.76899694505927</v>
      </c>
      <c r="H165">
        <v>0.79215659454066201</v>
      </c>
      <c r="I165">
        <v>-5.4556243679131002</v>
      </c>
      <c r="J165">
        <v>1.83266039344595</v>
      </c>
      <c r="K165">
        <v>224.51602792389099</v>
      </c>
      <c r="L165">
        <v>210.976505526691</v>
      </c>
      <c r="M165">
        <v>32.267896448036097</v>
      </c>
      <c r="N165">
        <v>0.58853135162813397</v>
      </c>
      <c r="O165">
        <v>14.4380069524913</v>
      </c>
      <c r="P165">
        <v>39.193548387096698</v>
      </c>
      <c r="Q165">
        <v>0.109810249161563</v>
      </c>
    </row>
    <row r="166" spans="1:17" x14ac:dyDescent="0.3">
      <c r="A166" t="s">
        <v>413</v>
      </c>
      <c r="B166" t="s">
        <v>414</v>
      </c>
      <c r="C166" t="s">
        <v>3159</v>
      </c>
      <c r="D166" t="s">
        <v>130</v>
      </c>
      <c r="E166">
        <v>56204.552959239998</v>
      </c>
      <c r="F166">
        <v>1572.2</v>
      </c>
      <c r="G166">
        <v>47.709156184209398</v>
      </c>
      <c r="H166">
        <v>-10.220939799997799</v>
      </c>
      <c r="I166">
        <v>-10.3041521837281</v>
      </c>
      <c r="J166">
        <v>-0.76115479099531402</v>
      </c>
      <c r="K166">
        <v>1724.3948762054499</v>
      </c>
      <c r="L166">
        <v>1566.45838922029</v>
      </c>
      <c r="M166">
        <v>31.1195292385013</v>
      </c>
      <c r="N166">
        <v>0.82689041249187201</v>
      </c>
      <c r="O166">
        <v>31.567230632234999</v>
      </c>
      <c r="P166">
        <v>81.962327478950201</v>
      </c>
      <c r="Q166">
        <v>0.16127370476306799</v>
      </c>
    </row>
    <row r="167" spans="1:17" x14ac:dyDescent="0.3">
      <c r="A167" t="s">
        <v>415</v>
      </c>
      <c r="B167" t="s">
        <v>416</v>
      </c>
      <c r="C167" t="s">
        <v>3146</v>
      </c>
      <c r="D167" t="s">
        <v>54</v>
      </c>
      <c r="E167">
        <v>55836.515358750003</v>
      </c>
      <c r="F167">
        <v>5067.3</v>
      </c>
      <c r="G167">
        <v>32.5388274545587</v>
      </c>
      <c r="H167">
        <v>5.1277923985351803</v>
      </c>
      <c r="I167">
        <v>0.34879189522621801</v>
      </c>
      <c r="J167">
        <v>1.97041073207218</v>
      </c>
      <c r="K167">
        <v>4890.7582316423805</v>
      </c>
      <c r="L167">
        <v>4342.4813240037502</v>
      </c>
      <c r="M167">
        <v>48.904133940539303</v>
      </c>
      <c r="N167">
        <v>0.58274491835315601</v>
      </c>
      <c r="O167">
        <v>9.2465415507272102</v>
      </c>
      <c r="P167">
        <v>72.1990009175247</v>
      </c>
      <c r="Q167">
        <v>9.2218331271101003E-2</v>
      </c>
    </row>
    <row r="168" spans="1:17" x14ac:dyDescent="0.3">
      <c r="A168" t="s">
        <v>417</v>
      </c>
      <c r="B168" t="s">
        <v>418</v>
      </c>
      <c r="C168" t="s">
        <v>3145</v>
      </c>
      <c r="D168" t="s">
        <v>278</v>
      </c>
      <c r="E168">
        <v>55628.145611940003</v>
      </c>
      <c r="F168">
        <v>5255.8</v>
      </c>
      <c r="G168">
        <v>-2.1272441871215002</v>
      </c>
      <c r="H168">
        <v>-2.5166840260239201</v>
      </c>
      <c r="I168">
        <v>-10.576107147823301</v>
      </c>
      <c r="J168">
        <v>-0.37603198695038798</v>
      </c>
      <c r="K168">
        <v>5315.7952829348096</v>
      </c>
      <c r="L168">
        <v>5085.1775903813696</v>
      </c>
      <c r="M168">
        <v>48.852370973325797</v>
      </c>
      <c r="N168">
        <v>1.1746553956185299</v>
      </c>
      <c r="O168">
        <v>14.159595113969299</v>
      </c>
      <c r="P168">
        <v>27.847239114570598</v>
      </c>
      <c r="Q168">
        <v>-2.1036760000914E-2</v>
      </c>
    </row>
    <row r="169" spans="1:17" x14ac:dyDescent="0.3">
      <c r="A169" t="s">
        <v>419</v>
      </c>
      <c r="B169" t="s">
        <v>420</v>
      </c>
      <c r="C169" t="s">
        <v>3146</v>
      </c>
      <c r="D169" t="s">
        <v>34</v>
      </c>
      <c r="E169">
        <v>55463.689978463997</v>
      </c>
      <c r="F169">
        <v>46.39</v>
      </c>
      <c r="G169">
        <v>2.9570194320727299</v>
      </c>
      <c r="H169">
        <v>-1.8600568033826099</v>
      </c>
      <c r="I169">
        <v>-28.081605421343099</v>
      </c>
      <c r="J169">
        <v>1.90850445728621</v>
      </c>
      <c r="K169">
        <v>48.667468394020702</v>
      </c>
      <c r="L169">
        <v>49.182593270582501</v>
      </c>
      <c r="M169">
        <v>54.135880240578402</v>
      </c>
      <c r="N169">
        <v>0.74614839398530697</v>
      </c>
      <c r="O169">
        <v>52.295753395128202</v>
      </c>
      <c r="P169">
        <v>33.496402877697797</v>
      </c>
      <c r="Q169">
        <v>0.107282175495061</v>
      </c>
    </row>
    <row r="170" spans="1:17" x14ac:dyDescent="0.3">
      <c r="A170" t="s">
        <v>421</v>
      </c>
      <c r="B170" t="s">
        <v>422</v>
      </c>
      <c r="C170" t="s">
        <v>3152</v>
      </c>
      <c r="D170" t="s">
        <v>403</v>
      </c>
      <c r="E170">
        <v>54389.668969184997</v>
      </c>
      <c r="F170">
        <v>128242.95</v>
      </c>
      <c r="G170">
        <v>-9.1266823775106598</v>
      </c>
      <c r="H170">
        <v>-1.0923038569188701</v>
      </c>
      <c r="I170">
        <v>-12.4960196950639</v>
      </c>
      <c r="J170">
        <v>-0.71940744928244404</v>
      </c>
      <c r="K170">
        <v>134118.187666318</v>
      </c>
      <c r="L170">
        <v>130112.509263097</v>
      </c>
      <c r="M170">
        <v>20.0124555056791</v>
      </c>
      <c r="N170">
        <v>0.62473942830999196</v>
      </c>
      <c r="O170">
        <v>18.092261601904799</v>
      </c>
      <c r="P170">
        <v>19.8442079824835</v>
      </c>
      <c r="Q170">
        <v>5.4716875801287E-2</v>
      </c>
    </row>
    <row r="171" spans="1:17" x14ac:dyDescent="0.3">
      <c r="A171" t="s">
        <v>423</v>
      </c>
      <c r="B171" t="s">
        <v>424</v>
      </c>
      <c r="C171" t="s">
        <v>3152</v>
      </c>
      <c r="D171" t="s">
        <v>188</v>
      </c>
      <c r="E171">
        <v>53982.884706899997</v>
      </c>
      <c r="F171">
        <v>940.2</v>
      </c>
      <c r="G171">
        <v>35.802875754926603</v>
      </c>
      <c r="H171">
        <v>-10.9463330780689</v>
      </c>
      <c r="I171">
        <v>17.628262514457901</v>
      </c>
      <c r="J171">
        <v>-1.6399691253262101</v>
      </c>
      <c r="K171">
        <v>1043.0315883292999</v>
      </c>
      <c r="L171">
        <v>907.11196341734501</v>
      </c>
      <c r="M171">
        <v>24.139073392298599</v>
      </c>
      <c r="N171">
        <v>0.96099700200259097</v>
      </c>
      <c r="O171">
        <v>33.48223782174</v>
      </c>
      <c r="P171">
        <v>71.381698869850496</v>
      </c>
      <c r="Q171">
        <v>0.101599774946149</v>
      </c>
    </row>
    <row r="172" spans="1:17" x14ac:dyDescent="0.3">
      <c r="A172" t="s">
        <v>425</v>
      </c>
      <c r="B172" t="s">
        <v>426</v>
      </c>
      <c r="C172" t="s">
        <v>3148</v>
      </c>
      <c r="D172" t="s">
        <v>195</v>
      </c>
      <c r="E172">
        <v>53261.251021440003</v>
      </c>
      <c r="F172">
        <v>16407.900000000001</v>
      </c>
      <c r="G172">
        <v>-29.7517966261005</v>
      </c>
      <c r="H172">
        <v>0.790350973805098</v>
      </c>
      <c r="I172">
        <v>-9.0512341522958693</v>
      </c>
      <c r="J172">
        <v>-2.3474979261261599</v>
      </c>
      <c r="K172">
        <v>16596.1769681687</v>
      </c>
      <c r="L172">
        <v>16493.966337952999</v>
      </c>
      <c r="M172">
        <v>46.204427163277998</v>
      </c>
      <c r="N172">
        <v>1.2955225233390699</v>
      </c>
      <c r="O172">
        <v>17.321534139042701</v>
      </c>
      <c r="P172">
        <v>6.9238990185984202</v>
      </c>
      <c r="Q172">
        <v>-4.5185572957292003E-2</v>
      </c>
    </row>
    <row r="173" spans="1:17" x14ac:dyDescent="0.3">
      <c r="A173" t="s">
        <v>427</v>
      </c>
      <c r="B173" t="s">
        <v>428</v>
      </c>
      <c r="C173" t="s">
        <v>3160</v>
      </c>
      <c r="D173" t="s">
        <v>429</v>
      </c>
      <c r="E173">
        <v>52866.960249999996</v>
      </c>
      <c r="F173">
        <v>4812.6499999999996</v>
      </c>
      <c r="G173">
        <v>52.083753160003297</v>
      </c>
      <c r="H173">
        <v>12.286261242954801</v>
      </c>
      <c r="I173">
        <v>17.820321379535901</v>
      </c>
      <c r="J173">
        <v>1.1106018847364001</v>
      </c>
      <c r="K173">
        <v>4074.7665675707799</v>
      </c>
      <c r="L173">
        <v>3552.7721395743501</v>
      </c>
      <c r="M173">
        <v>76.2171531700739</v>
      </c>
      <c r="N173">
        <v>1.08115111396126</v>
      </c>
      <c r="O173">
        <v>1.41917654514664</v>
      </c>
      <c r="P173">
        <v>94.371970920839999</v>
      </c>
      <c r="Q173">
        <v>0.10096334533482999</v>
      </c>
    </row>
    <row r="174" spans="1:17" x14ac:dyDescent="0.3">
      <c r="A174" t="s">
        <v>430</v>
      </c>
      <c r="B174" t="s">
        <v>431</v>
      </c>
      <c r="C174" t="s">
        <v>3147</v>
      </c>
      <c r="D174" t="s">
        <v>27</v>
      </c>
      <c r="E174">
        <v>52806.224999999999</v>
      </c>
      <c r="F174">
        <v>1852.85</v>
      </c>
      <c r="G174">
        <v>-12.0883189709724</v>
      </c>
      <c r="H174">
        <v>-1.4407197711447799</v>
      </c>
      <c r="I174">
        <v>-4.3543155661486903</v>
      </c>
      <c r="J174">
        <v>-3.4299712678495502</v>
      </c>
      <c r="K174">
        <v>1961.8684689618799</v>
      </c>
      <c r="L174">
        <v>1862.8999327429899</v>
      </c>
      <c r="M174">
        <v>29.3661239689871</v>
      </c>
      <c r="N174">
        <v>0.77028756945006105</v>
      </c>
      <c r="O174">
        <v>17.386728553309698</v>
      </c>
      <c r="P174">
        <v>20.049889853570001</v>
      </c>
      <c r="Q174">
        <v>2.7853262153168998E-2</v>
      </c>
    </row>
    <row r="175" spans="1:17" x14ac:dyDescent="0.3">
      <c r="A175" t="s">
        <v>432</v>
      </c>
      <c r="B175" t="s">
        <v>433</v>
      </c>
      <c r="C175" t="s">
        <v>3153</v>
      </c>
      <c r="D175" t="s">
        <v>117</v>
      </c>
      <c r="E175">
        <v>52584.791126115</v>
      </c>
      <c r="F175">
        <v>1000.85</v>
      </c>
      <c r="G175">
        <v>66.278605341099507</v>
      </c>
      <c r="H175">
        <v>20.8791784331539</v>
      </c>
      <c r="I175">
        <v>24.955951375682801</v>
      </c>
      <c r="J175">
        <v>3.34252246415214</v>
      </c>
      <c r="K175">
        <v>874.60526441059699</v>
      </c>
      <c r="L175">
        <v>725.37254806243095</v>
      </c>
      <c r="M175">
        <v>70.671250758194205</v>
      </c>
      <c r="N175">
        <v>1.0203580155541401</v>
      </c>
      <c r="O175">
        <v>3.9116750761852299</v>
      </c>
      <c r="P175">
        <v>103.42479674796699</v>
      </c>
    </row>
    <row r="176" spans="1:17" x14ac:dyDescent="0.3">
      <c r="A176" t="s">
        <v>434</v>
      </c>
      <c r="B176" t="s">
        <v>435</v>
      </c>
      <c r="C176" t="s">
        <v>3153</v>
      </c>
      <c r="D176" t="s">
        <v>117</v>
      </c>
      <c r="E176">
        <v>52234.622804694001</v>
      </c>
      <c r="F176">
        <v>126.46</v>
      </c>
      <c r="G176">
        <v>24.916437338701201</v>
      </c>
      <c r="H176">
        <v>5.7063064911986396</v>
      </c>
      <c r="I176">
        <v>-26.678076785877</v>
      </c>
      <c r="J176">
        <v>-3.87702559652221</v>
      </c>
      <c r="K176">
        <v>134.33566509386799</v>
      </c>
      <c r="L176">
        <v>133.14444442661201</v>
      </c>
      <c r="M176">
        <v>32.271405699432698</v>
      </c>
      <c r="N176">
        <v>0.85553496762065895</v>
      </c>
      <c r="O176">
        <v>38.6604459908271</v>
      </c>
      <c r="P176">
        <v>54.596577017114903</v>
      </c>
      <c r="Q176">
        <v>-5.4570839147240003E-3</v>
      </c>
    </row>
    <row r="177" spans="1:17" x14ac:dyDescent="0.3">
      <c r="A177" t="s">
        <v>436</v>
      </c>
      <c r="B177" t="s">
        <v>437</v>
      </c>
      <c r="C177" t="s">
        <v>3144</v>
      </c>
      <c r="D177" t="s">
        <v>438</v>
      </c>
      <c r="E177">
        <v>52035.00305272</v>
      </c>
      <c r="F177">
        <v>346.9</v>
      </c>
      <c r="G177">
        <v>30.948305999075501</v>
      </c>
      <c r="H177">
        <v>10.780964179449599</v>
      </c>
      <c r="I177">
        <v>4.5352208196384298</v>
      </c>
      <c r="J177">
        <v>-0.652184882001549</v>
      </c>
      <c r="K177">
        <v>348.22474670220601</v>
      </c>
      <c r="L177">
        <v>314.13042068604199</v>
      </c>
      <c r="M177">
        <v>42.578592521226497</v>
      </c>
      <c r="N177">
        <v>0.61367601820828499</v>
      </c>
      <c r="O177">
        <v>10.752378206975999</v>
      </c>
      <c r="P177">
        <v>80.959833072509099</v>
      </c>
      <c r="Q177">
        <v>4.3150292338812998E-2</v>
      </c>
    </row>
    <row r="178" spans="1:17" x14ac:dyDescent="0.3">
      <c r="A178" t="s">
        <v>439</v>
      </c>
      <c r="B178" t="s">
        <v>440</v>
      </c>
      <c r="C178" t="s">
        <v>3148</v>
      </c>
      <c r="D178" t="s">
        <v>234</v>
      </c>
      <c r="E178">
        <v>52017.746988514999</v>
      </c>
      <c r="F178">
        <v>1967.35</v>
      </c>
      <c r="G178">
        <v>-6.0385138091251598</v>
      </c>
      <c r="H178">
        <v>-1.58279389265896</v>
      </c>
      <c r="I178">
        <v>-5.7713162721156097</v>
      </c>
      <c r="J178">
        <v>-3.82110340571916</v>
      </c>
      <c r="K178">
        <v>2058.9821960598701</v>
      </c>
      <c r="L178">
        <v>1932.43057937358</v>
      </c>
      <c r="M178">
        <v>19.679157241434901</v>
      </c>
      <c r="N178">
        <v>0.57654183337964804</v>
      </c>
      <c r="O178">
        <v>12.0746181411543</v>
      </c>
      <c r="P178">
        <v>27.171945701357402</v>
      </c>
      <c r="Q178">
        <v>-1.6760934937643999E-2</v>
      </c>
    </row>
    <row r="179" spans="1:17" x14ac:dyDescent="0.3">
      <c r="A179" t="s">
        <v>441</v>
      </c>
      <c r="B179" t="s">
        <v>442</v>
      </c>
      <c r="C179" t="s">
        <v>3158</v>
      </c>
      <c r="D179" t="s">
        <v>443</v>
      </c>
      <c r="E179">
        <v>52017.226834166999</v>
      </c>
      <c r="F179">
        <v>181.99</v>
      </c>
      <c r="G179">
        <v>4.0757597352790498</v>
      </c>
      <c r="H179">
        <v>-4.1262806887719004</v>
      </c>
      <c r="I179">
        <v>-3.5663292566766902</v>
      </c>
      <c r="J179">
        <v>-2.5250207710468699</v>
      </c>
      <c r="K179">
        <v>195.252324886894</v>
      </c>
      <c r="L179">
        <v>181.324366756399</v>
      </c>
      <c r="M179">
        <v>21.8276357903849</v>
      </c>
      <c r="N179">
        <v>0.53677179849675505</v>
      </c>
      <c r="O179">
        <v>26.270674212868801</v>
      </c>
      <c r="P179">
        <v>33.3260073260073</v>
      </c>
      <c r="Q179">
        <v>-7.9689499642923003E-2</v>
      </c>
    </row>
    <row r="180" spans="1:17" x14ac:dyDescent="0.3">
      <c r="A180" t="s">
        <v>444</v>
      </c>
      <c r="B180" t="s">
        <v>445</v>
      </c>
      <c r="C180" t="s">
        <v>3157</v>
      </c>
      <c r="D180" t="s">
        <v>446</v>
      </c>
      <c r="E180">
        <v>51805.251938699999</v>
      </c>
      <c r="F180">
        <v>850.25</v>
      </c>
      <c r="G180">
        <v>-5.4622755586508402</v>
      </c>
      <c r="H180">
        <v>1.8669154897382501</v>
      </c>
      <c r="I180">
        <v>-21.9915161831522</v>
      </c>
      <c r="J180">
        <v>-0.13207990668542799</v>
      </c>
      <c r="K180">
        <v>927.45855797137006</v>
      </c>
      <c r="L180">
        <v>935.79652498795303</v>
      </c>
      <c r="M180">
        <v>27.601946339522598</v>
      </c>
      <c r="N180">
        <v>0.59822600241396096</v>
      </c>
      <c r="O180">
        <v>38.782710967362497</v>
      </c>
      <c r="P180">
        <v>26.487652484379598</v>
      </c>
      <c r="Q180">
        <v>1.4790185800121E-2</v>
      </c>
    </row>
    <row r="181" spans="1:17" x14ac:dyDescent="0.3">
      <c r="A181" t="s">
        <v>447</v>
      </c>
      <c r="B181" t="s">
        <v>448</v>
      </c>
      <c r="C181" t="s">
        <v>3146</v>
      </c>
      <c r="D181" t="s">
        <v>24</v>
      </c>
      <c r="E181">
        <v>51506.537413760001</v>
      </c>
      <c r="F181">
        <v>70.400000000000006</v>
      </c>
      <c r="G181">
        <v>-45.3708632115993</v>
      </c>
      <c r="H181">
        <v>1.67538962474605</v>
      </c>
      <c r="I181">
        <v>-27.278325593672999</v>
      </c>
      <c r="J181">
        <v>-0.49792065770315702</v>
      </c>
      <c r="K181">
        <v>73.468924487265298</v>
      </c>
      <c r="L181">
        <v>76.9117218323168</v>
      </c>
      <c r="M181">
        <v>27.162369623371202</v>
      </c>
      <c r="N181">
        <v>1.0024567356515801</v>
      </c>
      <c r="O181">
        <v>31.321022727272702</v>
      </c>
      <c r="P181">
        <v>0.48529831572938698</v>
      </c>
      <c r="Q181">
        <v>2.9482763410301999E-2</v>
      </c>
    </row>
    <row r="182" spans="1:17" x14ac:dyDescent="0.3">
      <c r="A182" t="s">
        <v>449</v>
      </c>
      <c r="B182" t="s">
        <v>450</v>
      </c>
      <c r="C182" t="s">
        <v>3155</v>
      </c>
      <c r="D182" t="s">
        <v>451</v>
      </c>
      <c r="E182">
        <v>49697.339800045003</v>
      </c>
      <c r="F182">
        <v>1850.05</v>
      </c>
      <c r="G182">
        <v>-25.346445125525399</v>
      </c>
      <c r="H182">
        <v>0.156779495631896</v>
      </c>
      <c r="I182">
        <v>-17.585202282259399</v>
      </c>
      <c r="J182">
        <v>2.46047942691163E-3</v>
      </c>
      <c r="K182">
        <v>1958.78784399663</v>
      </c>
      <c r="L182">
        <v>2007.0217570397299</v>
      </c>
      <c r="M182">
        <v>24.681085236468999</v>
      </c>
      <c r="N182">
        <v>0.75119497304379801</v>
      </c>
      <c r="O182">
        <v>32.645063646928399</v>
      </c>
      <c r="P182">
        <v>6.3247126436781498</v>
      </c>
      <c r="Q182">
        <v>-9.3909846185880001E-3</v>
      </c>
    </row>
    <row r="183" spans="1:17" x14ac:dyDescent="0.3">
      <c r="A183" t="s">
        <v>452</v>
      </c>
      <c r="B183" t="s">
        <v>453</v>
      </c>
      <c r="C183" t="s">
        <v>589</v>
      </c>
      <c r="D183" t="s">
        <v>454</v>
      </c>
      <c r="E183">
        <v>49652.195112809997</v>
      </c>
      <c r="F183">
        <v>44515.65</v>
      </c>
      <c r="G183">
        <v>-7.9115026586717301</v>
      </c>
      <c r="H183">
        <v>9.7338186761193501</v>
      </c>
      <c r="I183">
        <v>13.5226242446433</v>
      </c>
      <c r="J183">
        <v>2.6484465543128102</v>
      </c>
      <c r="K183">
        <v>42693.263485150601</v>
      </c>
      <c r="L183">
        <v>39864.706653569803</v>
      </c>
      <c r="M183">
        <v>50.668782283863997</v>
      </c>
      <c r="N183">
        <v>1.3070281541255799</v>
      </c>
      <c r="O183">
        <v>5.1549286599207296</v>
      </c>
      <c r="P183">
        <v>34.610168415227598</v>
      </c>
      <c r="Q183">
        <v>-1.3583734390611E-2</v>
      </c>
    </row>
    <row r="184" spans="1:17" x14ac:dyDescent="0.3">
      <c r="A184" t="s">
        <v>455</v>
      </c>
      <c r="B184" t="s">
        <v>456</v>
      </c>
      <c r="C184" t="s">
        <v>3146</v>
      </c>
      <c r="D184" t="s">
        <v>54</v>
      </c>
      <c r="E184">
        <v>49434.076725649997</v>
      </c>
      <c r="F184">
        <v>664.85</v>
      </c>
      <c r="G184">
        <v>-31.205247088522899</v>
      </c>
      <c r="H184">
        <v>-2.7024276133361802</v>
      </c>
      <c r="I184">
        <v>-2.4713928950352702</v>
      </c>
      <c r="J184">
        <v>-4.7103097638897001E-2</v>
      </c>
      <c r="K184">
        <v>693.09197612335402</v>
      </c>
      <c r="L184">
        <v>669.88785051943603</v>
      </c>
      <c r="M184">
        <v>20.7055166606638</v>
      </c>
      <c r="N184">
        <v>0.58287748265908201</v>
      </c>
      <c r="O184">
        <v>22.343385726103602</v>
      </c>
      <c r="P184">
        <v>20.074047318042201</v>
      </c>
      <c r="Q184">
        <v>-1.4198668603052999E-2</v>
      </c>
    </row>
    <row r="185" spans="1:17" x14ac:dyDescent="0.3">
      <c r="A185" t="s">
        <v>457</v>
      </c>
      <c r="B185" t="s">
        <v>458</v>
      </c>
      <c r="C185" t="s">
        <v>3146</v>
      </c>
      <c r="D185" t="s">
        <v>34</v>
      </c>
      <c r="E185">
        <v>49168.840942848001</v>
      </c>
      <c r="F185">
        <v>56.64</v>
      </c>
      <c r="G185">
        <v>6.3087652186011303</v>
      </c>
      <c r="H185">
        <v>2.6111729282862002</v>
      </c>
      <c r="I185">
        <v>-24.215691633206202</v>
      </c>
      <c r="J185">
        <v>4.2026350947696498</v>
      </c>
      <c r="K185">
        <v>59.161814130264901</v>
      </c>
      <c r="L185">
        <v>57.922145182471901</v>
      </c>
      <c r="M185">
        <v>40.062605115147001</v>
      </c>
      <c r="N185">
        <v>0.85312227239095595</v>
      </c>
      <c r="O185">
        <v>35.769774011299397</v>
      </c>
      <c r="P185">
        <v>38.653610771113797</v>
      </c>
      <c r="Q185">
        <v>0.108110002821676</v>
      </c>
    </row>
    <row r="186" spans="1:17" x14ac:dyDescent="0.3">
      <c r="A186" t="s">
        <v>459</v>
      </c>
      <c r="B186" t="s">
        <v>460</v>
      </c>
      <c r="C186" t="s">
        <v>3150</v>
      </c>
      <c r="D186" t="s">
        <v>51</v>
      </c>
      <c r="E186">
        <v>48446.062622079997</v>
      </c>
      <c r="F186">
        <v>1716.8</v>
      </c>
      <c r="G186">
        <v>99.119245415064597</v>
      </c>
      <c r="H186">
        <v>4.9646953649288301</v>
      </c>
      <c r="I186">
        <v>53.286450468288699</v>
      </c>
      <c r="J186">
        <v>-1.5348071028011401</v>
      </c>
      <c r="K186">
        <v>1657.8125035957501</v>
      </c>
      <c r="L186">
        <v>1304.50389763103</v>
      </c>
      <c r="M186">
        <v>42.505232598934498</v>
      </c>
      <c r="N186">
        <v>0.70906537441982398</v>
      </c>
      <c r="O186">
        <v>6.6489981360670898</v>
      </c>
      <c r="P186">
        <v>137.751004016064</v>
      </c>
      <c r="Q186">
        <v>0.16976428436553601</v>
      </c>
    </row>
    <row r="187" spans="1:17" x14ac:dyDescent="0.3">
      <c r="A187" t="s">
        <v>461</v>
      </c>
      <c r="B187" t="s">
        <v>462</v>
      </c>
      <c r="C187" t="s">
        <v>3146</v>
      </c>
      <c r="D187" t="s">
        <v>24</v>
      </c>
      <c r="E187">
        <v>47431.118081335997</v>
      </c>
      <c r="F187">
        <v>193.39</v>
      </c>
      <c r="G187">
        <v>8.0553116558879392</v>
      </c>
      <c r="H187">
        <v>9.07948607664982</v>
      </c>
      <c r="I187">
        <v>14.093260474981401</v>
      </c>
      <c r="J187">
        <v>4.2185219526008897</v>
      </c>
      <c r="K187">
        <v>190.91637799351</v>
      </c>
      <c r="L187">
        <v>174.749846976014</v>
      </c>
      <c r="M187">
        <v>52.603698836244398</v>
      </c>
      <c r="N187">
        <v>1.0017220311713999</v>
      </c>
      <c r="O187">
        <v>6.8255856042194596</v>
      </c>
      <c r="P187">
        <v>40.903460837887003</v>
      </c>
      <c r="Q187">
        <v>9.2578292721872998E-2</v>
      </c>
    </row>
    <row r="188" spans="1:17" x14ac:dyDescent="0.3">
      <c r="A188" t="s">
        <v>463</v>
      </c>
      <c r="B188" t="s">
        <v>464</v>
      </c>
      <c r="C188" t="s">
        <v>3146</v>
      </c>
      <c r="D188" t="s">
        <v>34</v>
      </c>
      <c r="E188">
        <v>47397.825152926001</v>
      </c>
      <c r="F188">
        <v>104.11</v>
      </c>
      <c r="G188">
        <v>-12.1466280217949</v>
      </c>
      <c r="H188">
        <v>-1.58393831522656</v>
      </c>
      <c r="I188">
        <v>-38.187515518792097</v>
      </c>
      <c r="J188">
        <v>0.22050517446053799</v>
      </c>
      <c r="K188">
        <v>111.733365011733</v>
      </c>
      <c r="L188">
        <v>117.542368296842</v>
      </c>
      <c r="M188">
        <v>19.1435836448881</v>
      </c>
      <c r="N188">
        <v>0.57612006105688396</v>
      </c>
      <c r="O188">
        <v>51.714532705791903</v>
      </c>
      <c r="P188">
        <v>20.497685185185102</v>
      </c>
      <c r="Q188">
        <v>5.8820897980567E-2</v>
      </c>
    </row>
    <row r="189" spans="1:17" x14ac:dyDescent="0.3">
      <c r="A189" t="s">
        <v>465</v>
      </c>
      <c r="B189" t="s">
        <v>466</v>
      </c>
      <c r="C189" t="s">
        <v>3160</v>
      </c>
      <c r="D189" t="s">
        <v>406</v>
      </c>
      <c r="E189">
        <v>47279.672087475003</v>
      </c>
      <c r="F189">
        <v>1605.25</v>
      </c>
      <c r="G189">
        <v>19.180643257479598</v>
      </c>
      <c r="H189">
        <v>1.59862762069233</v>
      </c>
      <c r="I189">
        <v>34.865295093557002</v>
      </c>
      <c r="J189">
        <v>0.56658116028441197</v>
      </c>
      <c r="K189">
        <v>1644.3314640322501</v>
      </c>
      <c r="L189">
        <v>1445.61577144988</v>
      </c>
      <c r="M189">
        <v>42.677033946907599</v>
      </c>
      <c r="N189">
        <v>0.61463538601615797</v>
      </c>
      <c r="O189">
        <v>11.446815137828899</v>
      </c>
      <c r="P189">
        <v>57.524164663166601</v>
      </c>
      <c r="Q189">
        <v>0.106285748749909</v>
      </c>
    </row>
    <row r="190" spans="1:17" x14ac:dyDescent="0.3">
      <c r="A190" t="s">
        <v>467</v>
      </c>
      <c r="B190" t="s">
        <v>468</v>
      </c>
      <c r="C190" t="s">
        <v>3151</v>
      </c>
      <c r="D190" t="s">
        <v>105</v>
      </c>
      <c r="E190">
        <v>46917.824594325</v>
      </c>
      <c r="F190">
        <v>119.39</v>
      </c>
      <c r="G190">
        <v>53.134495309623901</v>
      </c>
      <c r="H190">
        <v>-2.57778708501499</v>
      </c>
      <c r="I190">
        <v>-19.091533761331199</v>
      </c>
      <c r="J190">
        <v>2.8072476715076502</v>
      </c>
      <c r="K190">
        <v>128.526462282426</v>
      </c>
      <c r="L190">
        <v>121.94030686235899</v>
      </c>
      <c r="M190">
        <v>40.728631159952002</v>
      </c>
      <c r="N190">
        <v>0.51799919594959198</v>
      </c>
      <c r="O190">
        <v>42.809280509255302</v>
      </c>
      <c r="P190">
        <v>88.312302839116697</v>
      </c>
      <c r="Q190">
        <v>0.169906631744523</v>
      </c>
    </row>
    <row r="191" spans="1:17" x14ac:dyDescent="0.3">
      <c r="A191" t="s">
        <v>469</v>
      </c>
      <c r="B191" t="s">
        <v>470</v>
      </c>
      <c r="C191" t="s">
        <v>3145</v>
      </c>
      <c r="D191" t="s">
        <v>21</v>
      </c>
      <c r="E191">
        <v>46860.919638644998</v>
      </c>
      <c r="F191">
        <v>1726.05</v>
      </c>
      <c r="G191">
        <v>23.038518105289398</v>
      </c>
      <c r="H191">
        <v>10.24904258538</v>
      </c>
      <c r="I191">
        <v>13.3048536033675</v>
      </c>
      <c r="J191">
        <v>2.0141025549137099</v>
      </c>
      <c r="K191">
        <v>1737.2756134229201</v>
      </c>
      <c r="L191">
        <v>1596.1134664736001</v>
      </c>
      <c r="M191">
        <v>43.236847509885401</v>
      </c>
      <c r="N191">
        <v>0.71425931550777899</v>
      </c>
      <c r="O191">
        <v>11.7406795863387</v>
      </c>
      <c r="P191">
        <v>58.179068914955998</v>
      </c>
      <c r="Q191">
        <v>0.20063871674655701</v>
      </c>
    </row>
    <row r="192" spans="1:17" hidden="1" x14ac:dyDescent="0.3">
      <c r="A192" t="s">
        <v>471</v>
      </c>
      <c r="B192" t="s">
        <v>472</v>
      </c>
      <c r="C192" t="s">
        <v>3161</v>
      </c>
      <c r="D192" t="s">
        <v>105</v>
      </c>
      <c r="E192">
        <v>46573.469463360001</v>
      </c>
      <c r="F192">
        <v>1042.3</v>
      </c>
      <c r="G192">
        <v>-2.7071114126748501</v>
      </c>
      <c r="H192">
        <v>2.0816045136772598</v>
      </c>
      <c r="I192">
        <v>12.204396708432499</v>
      </c>
      <c r="J192">
        <v>-2.0172729934571598</v>
      </c>
      <c r="M192">
        <v>38.407680713868601</v>
      </c>
      <c r="O192">
        <v>21.649237263743601</v>
      </c>
      <c r="P192">
        <v>29.9463907243485</v>
      </c>
    </row>
    <row r="193" spans="1:17" x14ac:dyDescent="0.3">
      <c r="A193" t="s">
        <v>473</v>
      </c>
      <c r="B193" t="s">
        <v>474</v>
      </c>
      <c r="C193" t="s">
        <v>3146</v>
      </c>
      <c r="D193" t="s">
        <v>475</v>
      </c>
      <c r="E193">
        <v>46223.605928204997</v>
      </c>
      <c r="F193">
        <v>725.95</v>
      </c>
      <c r="G193">
        <v>-48.213684282313999</v>
      </c>
      <c r="H193">
        <v>12.5766431039648</v>
      </c>
      <c r="I193">
        <v>80.309096251095895</v>
      </c>
      <c r="J193">
        <v>0.17461337235701199</v>
      </c>
      <c r="K193">
        <v>645.18268606736001</v>
      </c>
      <c r="L193">
        <v>567.89379039709797</v>
      </c>
      <c r="M193">
        <v>55.391467072059598</v>
      </c>
      <c r="N193">
        <v>1.16179934447296</v>
      </c>
      <c r="O193">
        <v>36.648529513051798</v>
      </c>
      <c r="P193">
        <v>134.17741935483801</v>
      </c>
      <c r="Q193">
        <v>-4.8756272787808003E-2</v>
      </c>
    </row>
    <row r="194" spans="1:17" x14ac:dyDescent="0.3">
      <c r="A194" t="s">
        <v>476</v>
      </c>
      <c r="B194" t="s">
        <v>477</v>
      </c>
      <c r="C194" t="s">
        <v>3145</v>
      </c>
      <c r="D194" t="s">
        <v>278</v>
      </c>
      <c r="E194">
        <v>46145.961657920001</v>
      </c>
      <c r="F194">
        <v>7409.2</v>
      </c>
      <c r="G194">
        <v>-25.8135943158256</v>
      </c>
      <c r="H194">
        <v>-3.3178862062541699</v>
      </c>
      <c r="I194">
        <v>-12.2628280242029</v>
      </c>
      <c r="J194">
        <v>-3.7896577635397901</v>
      </c>
      <c r="K194">
        <v>7522.57254985285</v>
      </c>
      <c r="L194">
        <v>7458.4807338499404</v>
      </c>
      <c r="M194">
        <v>39.281389079942997</v>
      </c>
      <c r="N194">
        <v>0.670420136518322</v>
      </c>
      <c r="O194">
        <v>24.169950871889</v>
      </c>
      <c r="P194">
        <v>15.566508609932599</v>
      </c>
      <c r="Q194">
        <v>3.1090804258720002E-3</v>
      </c>
    </row>
    <row r="195" spans="1:17" x14ac:dyDescent="0.3">
      <c r="A195" t="s">
        <v>478</v>
      </c>
      <c r="B195" t="s">
        <v>479</v>
      </c>
      <c r="C195" t="s">
        <v>3150</v>
      </c>
      <c r="D195" t="s">
        <v>263</v>
      </c>
      <c r="E195">
        <v>45927.878933579901</v>
      </c>
      <c r="F195">
        <v>608.35</v>
      </c>
      <c r="G195">
        <v>60.350603851037803</v>
      </c>
      <c r="H195">
        <v>2.7561239650103899</v>
      </c>
      <c r="I195">
        <v>25.944740000526501</v>
      </c>
      <c r="J195">
        <v>2.01596364197996</v>
      </c>
      <c r="K195">
        <v>573.236568503277</v>
      </c>
      <c r="L195">
        <v>487.31494823335697</v>
      </c>
      <c r="M195">
        <v>54.116560393740997</v>
      </c>
      <c r="N195">
        <v>0.65877855045484501</v>
      </c>
      <c r="O195">
        <v>3.3122380208761402</v>
      </c>
      <c r="P195">
        <v>93.865519439133195</v>
      </c>
      <c r="Q195">
        <v>0.122804909758177</v>
      </c>
    </row>
    <row r="196" spans="1:17" x14ac:dyDescent="0.3">
      <c r="A196" t="s">
        <v>480</v>
      </c>
      <c r="B196" t="s">
        <v>481</v>
      </c>
      <c r="C196" t="s">
        <v>3155</v>
      </c>
      <c r="D196" t="s">
        <v>138</v>
      </c>
      <c r="E196">
        <v>45602.895744629997</v>
      </c>
      <c r="F196">
        <v>51578.1</v>
      </c>
      <c r="G196">
        <v>11.2080189058829</v>
      </c>
      <c r="H196">
        <v>7.2704207543731396</v>
      </c>
      <c r="I196">
        <v>3.3409231177220899</v>
      </c>
      <c r="J196">
        <v>3.6916599334016502</v>
      </c>
      <c r="K196">
        <v>50438.179286878898</v>
      </c>
      <c r="L196">
        <v>47852.463124987597</v>
      </c>
      <c r="M196">
        <v>71.9954014786708</v>
      </c>
      <c r="N196">
        <v>0.598120396934119</v>
      </c>
      <c r="O196">
        <v>16.316808878186599</v>
      </c>
      <c r="P196">
        <v>47.4599530558041</v>
      </c>
      <c r="Q196">
        <v>-6.813156204204E-3</v>
      </c>
    </row>
    <row r="197" spans="1:17" x14ac:dyDescent="0.3">
      <c r="A197" t="s">
        <v>482</v>
      </c>
      <c r="B197" t="s">
        <v>483</v>
      </c>
      <c r="C197" t="s">
        <v>3145</v>
      </c>
      <c r="D197" t="s">
        <v>21</v>
      </c>
      <c r="E197">
        <v>45540.503931724998</v>
      </c>
      <c r="F197">
        <v>6825.25</v>
      </c>
      <c r="G197">
        <v>12.049198400925</v>
      </c>
      <c r="H197">
        <v>7.6272153612326896</v>
      </c>
      <c r="I197">
        <v>21.9334091329095</v>
      </c>
      <c r="J197">
        <v>-0.66491686798095995</v>
      </c>
      <c r="K197">
        <v>6776.4536197790503</v>
      </c>
      <c r="L197">
        <v>6016.6686857843597</v>
      </c>
      <c r="M197">
        <v>29.2030727072339</v>
      </c>
      <c r="N197">
        <v>1.0014527640531401</v>
      </c>
      <c r="O197">
        <v>11.131460386066401</v>
      </c>
      <c r="P197">
        <v>59.198787101288602</v>
      </c>
      <c r="Q197">
        <v>3.4113361282180003E-2</v>
      </c>
    </row>
    <row r="198" spans="1:17" x14ac:dyDescent="0.3">
      <c r="A198" t="s">
        <v>484</v>
      </c>
      <c r="B198" t="s">
        <v>485</v>
      </c>
      <c r="C198" t="s">
        <v>3155</v>
      </c>
      <c r="D198" t="s">
        <v>159</v>
      </c>
      <c r="E198">
        <v>45215.25761565</v>
      </c>
      <c r="F198">
        <v>1765.9</v>
      </c>
      <c r="G198">
        <v>344.54137182064198</v>
      </c>
      <c r="H198">
        <v>26.040332532857299</v>
      </c>
      <c r="I198">
        <v>66.895395794789593</v>
      </c>
      <c r="J198">
        <v>2.7608909987572501</v>
      </c>
      <c r="K198">
        <v>1692.88836058522</v>
      </c>
      <c r="L198">
        <v>1307.5012536087499</v>
      </c>
      <c r="M198">
        <v>47.697307317580702</v>
      </c>
      <c r="N198">
        <v>1.23015636319122</v>
      </c>
      <c r="O198">
        <v>11.501217509485199</v>
      </c>
      <c r="P198">
        <v>405.988538681948</v>
      </c>
      <c r="Q198">
        <v>0.245501110656827</v>
      </c>
    </row>
    <row r="199" spans="1:17" x14ac:dyDescent="0.3">
      <c r="A199" t="s">
        <v>486</v>
      </c>
      <c r="B199" t="s">
        <v>487</v>
      </c>
      <c r="C199" t="s">
        <v>3150</v>
      </c>
      <c r="D199" t="s">
        <v>51</v>
      </c>
      <c r="E199">
        <v>44785.87320858</v>
      </c>
      <c r="F199">
        <v>2643.7</v>
      </c>
      <c r="G199">
        <v>53.800055614362897</v>
      </c>
      <c r="H199">
        <v>1.3543306620384099</v>
      </c>
      <c r="I199">
        <v>23.6771725888193</v>
      </c>
      <c r="J199">
        <v>-3.6446645567982898</v>
      </c>
      <c r="K199">
        <v>2732.7103414671301</v>
      </c>
      <c r="L199">
        <v>2418.77760452148</v>
      </c>
      <c r="M199">
        <v>36.699073356601502</v>
      </c>
      <c r="N199">
        <v>0.80620323217483902</v>
      </c>
      <c r="O199">
        <v>16.805991602677999</v>
      </c>
      <c r="P199">
        <v>90.8739756687484</v>
      </c>
      <c r="Q199">
        <v>6.2590532385825001E-2</v>
      </c>
    </row>
    <row r="200" spans="1:17" x14ac:dyDescent="0.3">
      <c r="A200" t="s">
        <v>488</v>
      </c>
      <c r="B200" t="s">
        <v>489</v>
      </c>
      <c r="C200" t="s">
        <v>3146</v>
      </c>
      <c r="D200" t="s">
        <v>222</v>
      </c>
      <c r="E200">
        <v>44414.609535240001</v>
      </c>
      <c r="F200">
        <v>701.4</v>
      </c>
      <c r="G200">
        <v>69.034513625719299</v>
      </c>
      <c r="H200">
        <v>8.6504820408531895</v>
      </c>
      <c r="I200">
        <v>9.5082802712538896</v>
      </c>
      <c r="J200">
        <v>2.4362940668637898</v>
      </c>
      <c r="K200">
        <v>672.75068732512602</v>
      </c>
      <c r="L200">
        <v>589.73063668594796</v>
      </c>
      <c r="M200">
        <v>59.327252928989097</v>
      </c>
      <c r="N200">
        <v>1.35019428410066</v>
      </c>
      <c r="O200">
        <v>6.7293983461648104</v>
      </c>
      <c r="P200">
        <v>103.304347826086</v>
      </c>
      <c r="Q200">
        <v>5.3840152661596002E-2</v>
      </c>
    </row>
    <row r="201" spans="1:17" x14ac:dyDescent="0.3">
      <c r="A201" t="s">
        <v>490</v>
      </c>
      <c r="B201" t="s">
        <v>491</v>
      </c>
      <c r="C201" t="s">
        <v>3154</v>
      </c>
      <c r="D201" t="s">
        <v>77</v>
      </c>
      <c r="E201">
        <v>43222.055388394998</v>
      </c>
      <c r="F201">
        <v>2301.65</v>
      </c>
      <c r="G201">
        <v>-5.4965509783322002</v>
      </c>
      <c r="H201">
        <v>-2.9769574011149502</v>
      </c>
      <c r="I201">
        <v>-16.1332725231347</v>
      </c>
      <c r="J201">
        <v>1.75415221103003E-3</v>
      </c>
      <c r="K201">
        <v>2406.9932251355099</v>
      </c>
      <c r="L201">
        <v>2408.2540691353802</v>
      </c>
      <c r="M201">
        <v>38.029155637952499</v>
      </c>
      <c r="N201">
        <v>0.76373006427855605</v>
      </c>
      <c r="O201">
        <v>23.563530510720501</v>
      </c>
      <c r="P201">
        <v>27.6566833056017</v>
      </c>
      <c r="Q201">
        <v>-4.0875711326955E-2</v>
      </c>
    </row>
    <row r="202" spans="1:17" x14ac:dyDescent="0.3">
      <c r="A202" t="s">
        <v>492</v>
      </c>
      <c r="B202" t="s">
        <v>493</v>
      </c>
      <c r="C202" t="s">
        <v>3155</v>
      </c>
      <c r="D202" t="s">
        <v>451</v>
      </c>
      <c r="E202">
        <v>42712.418022420003</v>
      </c>
      <c r="F202">
        <v>1539.05</v>
      </c>
      <c r="G202">
        <v>-32.929223331842401</v>
      </c>
      <c r="H202">
        <v>12.7437212791625</v>
      </c>
      <c r="I202">
        <v>-12.5424740073921</v>
      </c>
      <c r="J202">
        <v>2.9921467968008701</v>
      </c>
      <c r="K202">
        <v>1511.8561320425899</v>
      </c>
      <c r="L202">
        <v>1508.79475274631</v>
      </c>
      <c r="M202">
        <v>45.358265732323197</v>
      </c>
      <c r="N202">
        <v>0.734284941421259</v>
      </c>
      <c r="O202">
        <v>15.265910789123099</v>
      </c>
      <c r="P202">
        <v>17.934865900383102</v>
      </c>
      <c r="Q202">
        <v>7.4414648932903005E-2</v>
      </c>
    </row>
    <row r="203" spans="1:17" x14ac:dyDescent="0.3">
      <c r="A203" t="s">
        <v>494</v>
      </c>
      <c r="B203" t="s">
        <v>495</v>
      </c>
      <c r="C203" t="s">
        <v>3145</v>
      </c>
      <c r="D203" t="s">
        <v>21</v>
      </c>
      <c r="E203">
        <v>42706.754495749999</v>
      </c>
      <c r="F203">
        <v>1052.75</v>
      </c>
      <c r="G203">
        <v>-46.626238893759798</v>
      </c>
      <c r="H203">
        <v>-1.95377421987655</v>
      </c>
      <c r="I203">
        <v>-11.7938718521117</v>
      </c>
      <c r="J203">
        <v>1.56935349442559</v>
      </c>
      <c r="K203">
        <v>1059.31505319946</v>
      </c>
      <c r="L203">
        <v>1079.3816759225399</v>
      </c>
      <c r="M203">
        <v>43.5540505820587</v>
      </c>
      <c r="N203">
        <v>0.45276589210692197</v>
      </c>
      <c r="O203">
        <v>32.985039183091899</v>
      </c>
      <c r="P203">
        <v>8.5197402329656597</v>
      </c>
    </row>
    <row r="204" spans="1:17" x14ac:dyDescent="0.3">
      <c r="A204" t="s">
        <v>496</v>
      </c>
      <c r="B204" t="s">
        <v>497</v>
      </c>
      <c r="C204" t="s">
        <v>3153</v>
      </c>
      <c r="D204" t="s">
        <v>171</v>
      </c>
      <c r="E204">
        <v>42242.531101</v>
      </c>
      <c r="F204">
        <v>230</v>
      </c>
      <c r="G204">
        <v>129.60503808009099</v>
      </c>
      <c r="H204">
        <v>30.757050809017901</v>
      </c>
      <c r="I204">
        <v>12.128937404854399</v>
      </c>
      <c r="J204">
        <v>4.2612857135678004</v>
      </c>
      <c r="K204">
        <v>200.556205899899</v>
      </c>
      <c r="L204">
        <v>173.079091102549</v>
      </c>
      <c r="M204">
        <v>67.816124237403599</v>
      </c>
      <c r="N204">
        <v>1.32361146987822</v>
      </c>
      <c r="O204">
        <v>2.3347826086956598</v>
      </c>
      <c r="P204">
        <v>159.593679458239</v>
      </c>
      <c r="Q204">
        <v>0.10118287006225</v>
      </c>
    </row>
    <row r="205" spans="1:17" x14ac:dyDescent="0.3">
      <c r="A205" t="s">
        <v>498</v>
      </c>
      <c r="B205" t="s">
        <v>499</v>
      </c>
      <c r="C205" t="s">
        <v>3148</v>
      </c>
      <c r="D205" t="s">
        <v>125</v>
      </c>
      <c r="E205">
        <v>42135.580374099998</v>
      </c>
      <c r="F205">
        <v>324.2</v>
      </c>
      <c r="G205">
        <v>-27.1127214051957</v>
      </c>
      <c r="H205">
        <v>-2.27210399612584</v>
      </c>
      <c r="I205">
        <v>-16.174784906429899</v>
      </c>
      <c r="J205">
        <v>-1.39744233457606</v>
      </c>
      <c r="K205">
        <v>346.49712344664698</v>
      </c>
      <c r="L205">
        <v>354.40383504495799</v>
      </c>
      <c r="M205">
        <v>23.606290872020899</v>
      </c>
      <c r="N205">
        <v>0.24725502934327601</v>
      </c>
      <c r="O205">
        <v>26.619370758790801</v>
      </c>
      <c r="P205">
        <v>13.4359692092372</v>
      </c>
      <c r="Q205">
        <v>-1.4314576078083001E-2</v>
      </c>
    </row>
    <row r="206" spans="1:17" x14ac:dyDescent="0.3">
      <c r="A206" t="s">
        <v>500</v>
      </c>
      <c r="B206" t="s">
        <v>501</v>
      </c>
      <c r="C206" t="s">
        <v>3146</v>
      </c>
      <c r="D206" t="s">
        <v>143</v>
      </c>
      <c r="E206">
        <v>41763.637799999997</v>
      </c>
      <c r="F206">
        <v>208.62</v>
      </c>
      <c r="G206">
        <v>158.38958686463999</v>
      </c>
      <c r="H206">
        <v>-10.505489989757301</v>
      </c>
      <c r="I206">
        <v>-5.2099976035859097</v>
      </c>
      <c r="J206">
        <v>-2.1066277125672701</v>
      </c>
      <c r="K206">
        <v>246.75431527278801</v>
      </c>
      <c r="L206">
        <v>225.980838591626</v>
      </c>
      <c r="M206">
        <v>24.771578133362301</v>
      </c>
      <c r="N206">
        <v>0.36754645522306201</v>
      </c>
      <c r="O206">
        <v>69.542709232096598</v>
      </c>
      <c r="P206">
        <v>195.91489361702099</v>
      </c>
      <c r="Q206">
        <v>0.15901933104834601</v>
      </c>
    </row>
    <row r="207" spans="1:17" x14ac:dyDescent="0.3">
      <c r="A207" t="s">
        <v>502</v>
      </c>
      <c r="B207" t="s">
        <v>503</v>
      </c>
      <c r="C207" t="s">
        <v>3156</v>
      </c>
      <c r="D207" t="s">
        <v>300</v>
      </c>
      <c r="E207">
        <v>41489.979996579998</v>
      </c>
      <c r="F207">
        <v>2017.85</v>
      </c>
      <c r="G207">
        <v>101.716865475044</v>
      </c>
      <c r="H207">
        <v>7.9457668900178096</v>
      </c>
      <c r="I207">
        <v>26.666339231304899</v>
      </c>
      <c r="J207">
        <v>1.22235756010534</v>
      </c>
      <c r="K207">
        <v>1899.2503804584001</v>
      </c>
      <c r="L207">
        <v>1559.92619683931</v>
      </c>
      <c r="M207">
        <v>51.286135732027901</v>
      </c>
      <c r="N207">
        <v>0.92946775594793396</v>
      </c>
      <c r="O207">
        <v>9.0046336447208795</v>
      </c>
      <c r="P207">
        <v>147.89312039312</v>
      </c>
      <c r="Q207">
        <v>0.18648270814380599</v>
      </c>
    </row>
    <row r="208" spans="1:17" x14ac:dyDescent="0.3">
      <c r="A208" t="s">
        <v>504</v>
      </c>
      <c r="B208" t="s">
        <v>505</v>
      </c>
      <c r="C208" t="s">
        <v>3152</v>
      </c>
      <c r="D208" t="s">
        <v>506</v>
      </c>
      <c r="E208">
        <v>41382.25</v>
      </c>
      <c r="F208">
        <v>486.85</v>
      </c>
      <c r="G208">
        <v>66.734833349421507</v>
      </c>
      <c r="H208">
        <v>9.8670112982346794</v>
      </c>
      <c r="I208">
        <v>-7.40825039577296</v>
      </c>
      <c r="J208">
        <v>-5.5990266581116099</v>
      </c>
      <c r="K208">
        <v>498.94731981760702</v>
      </c>
      <c r="L208">
        <v>445.69802784375997</v>
      </c>
      <c r="M208">
        <v>37.902454777882497</v>
      </c>
      <c r="N208">
        <v>1.4954299534995099</v>
      </c>
      <c r="O208">
        <v>27.421176953887201</v>
      </c>
      <c r="P208">
        <v>101.42738932560999</v>
      </c>
      <c r="Q208">
        <v>0.14718279150246399</v>
      </c>
    </row>
    <row r="209" spans="1:17" x14ac:dyDescent="0.3">
      <c r="A209" t="s">
        <v>507</v>
      </c>
      <c r="B209" t="s">
        <v>508</v>
      </c>
      <c r="C209" t="s">
        <v>3146</v>
      </c>
      <c r="D209" t="s">
        <v>43</v>
      </c>
      <c r="E209">
        <v>41180.820049574999</v>
      </c>
      <c r="F209">
        <v>1193.25</v>
      </c>
      <c r="G209">
        <v>7.2452226067557097</v>
      </c>
      <c r="H209">
        <v>6.2764120763867597</v>
      </c>
      <c r="I209">
        <v>0.64519387469223</v>
      </c>
      <c r="J209">
        <v>2.7913523923542498</v>
      </c>
      <c r="K209">
        <v>1139.19455143559</v>
      </c>
      <c r="L209">
        <v>1034.36352634782</v>
      </c>
      <c r="M209">
        <v>56.377373103376101</v>
      </c>
      <c r="N209">
        <v>0.69560325452049099</v>
      </c>
      <c r="O209">
        <v>1.64257280536348</v>
      </c>
      <c r="P209">
        <v>39.683933274802399</v>
      </c>
      <c r="Q209">
        <v>-2.8277966605149999E-3</v>
      </c>
    </row>
    <row r="210" spans="1:17" x14ac:dyDescent="0.3">
      <c r="A210" t="s">
        <v>509</v>
      </c>
      <c r="B210" t="s">
        <v>510</v>
      </c>
      <c r="C210" t="s">
        <v>3155</v>
      </c>
      <c r="D210" t="s">
        <v>511</v>
      </c>
      <c r="E210">
        <v>41170.164007799998</v>
      </c>
      <c r="F210">
        <v>3743.4</v>
      </c>
      <c r="G210">
        <v>-7.3680413791089299</v>
      </c>
      <c r="H210">
        <v>-2.5548728132295202</v>
      </c>
      <c r="I210">
        <v>5.9938000258733704</v>
      </c>
      <c r="J210">
        <v>-1.9048356594598901</v>
      </c>
      <c r="K210">
        <v>3936.1877855983998</v>
      </c>
      <c r="L210">
        <v>3607.7846209281902</v>
      </c>
      <c r="M210">
        <v>29.364843003051199</v>
      </c>
      <c r="N210">
        <v>0.81836776584806203</v>
      </c>
      <c r="O210">
        <v>18.0744777475022</v>
      </c>
      <c r="P210">
        <v>41.345718169460703</v>
      </c>
      <c r="Q210">
        <v>0.10803968315404799</v>
      </c>
    </row>
    <row r="211" spans="1:17" x14ac:dyDescent="0.3">
      <c r="A211" t="s">
        <v>512</v>
      </c>
      <c r="B211" t="s">
        <v>513</v>
      </c>
      <c r="C211" t="s">
        <v>3150</v>
      </c>
      <c r="D211" t="s">
        <v>51</v>
      </c>
      <c r="E211">
        <v>40956.740432829902</v>
      </c>
      <c r="F211">
        <v>1614.35</v>
      </c>
      <c r="G211">
        <v>34.823736415529702</v>
      </c>
      <c r="H211">
        <v>18.915695012903001</v>
      </c>
      <c r="I211">
        <v>9.5818908293561194</v>
      </c>
      <c r="J211">
        <v>0.25663893115567499</v>
      </c>
      <c r="K211">
        <v>1480.8627159695</v>
      </c>
      <c r="L211">
        <v>1287.16831035017</v>
      </c>
      <c r="M211">
        <v>53.905447568337301</v>
      </c>
      <c r="N211">
        <v>1.41694000301323</v>
      </c>
      <c r="O211">
        <v>5.8413602998110798</v>
      </c>
      <c r="P211">
        <v>68.503731538019906</v>
      </c>
      <c r="Q211">
        <v>3.3326850194757E-2</v>
      </c>
    </row>
    <row r="212" spans="1:17" x14ac:dyDescent="0.3">
      <c r="A212" t="s">
        <v>514</v>
      </c>
      <c r="B212" t="s">
        <v>515</v>
      </c>
      <c r="C212" t="s">
        <v>3155</v>
      </c>
      <c r="D212" t="s">
        <v>83</v>
      </c>
      <c r="E212">
        <v>40945.03125</v>
      </c>
      <c r="F212">
        <v>1117</v>
      </c>
      <c r="G212">
        <v>103.52780569293</v>
      </c>
      <c r="H212">
        <v>0.84011541852343496</v>
      </c>
      <c r="I212">
        <v>9.24282595838622</v>
      </c>
      <c r="J212">
        <v>-6.1567978273903901</v>
      </c>
      <c r="K212">
        <v>1227.5561600972201</v>
      </c>
      <c r="L212">
        <v>1140.9140340715301</v>
      </c>
      <c r="M212">
        <v>33.944267919628899</v>
      </c>
      <c r="N212">
        <v>0.70111260589574398</v>
      </c>
      <c r="O212">
        <v>60.671441360787803</v>
      </c>
      <c r="P212">
        <v>148.222222222222</v>
      </c>
      <c r="Q212">
        <v>0.171725913509374</v>
      </c>
    </row>
    <row r="213" spans="1:17" x14ac:dyDescent="0.3">
      <c r="A213" t="s">
        <v>516</v>
      </c>
      <c r="B213" t="s">
        <v>517</v>
      </c>
      <c r="C213" t="s">
        <v>3160</v>
      </c>
      <c r="D213" t="s">
        <v>406</v>
      </c>
      <c r="E213">
        <v>40941.893778345002</v>
      </c>
      <c r="F213">
        <v>545.45000000000005</v>
      </c>
      <c r="G213">
        <v>-33.836068850021803</v>
      </c>
      <c r="H213">
        <v>-2.0301047220391499</v>
      </c>
      <c r="I213">
        <v>-1.34446010771998</v>
      </c>
      <c r="J213">
        <v>-3.5588872926312001</v>
      </c>
      <c r="K213">
        <v>580.75122187270995</v>
      </c>
      <c r="L213">
        <v>563.84046251287202</v>
      </c>
      <c r="M213">
        <v>17.934191515065201</v>
      </c>
      <c r="N213">
        <v>0.7152386734442</v>
      </c>
      <c r="O213">
        <v>14.5842882024016</v>
      </c>
      <c r="P213">
        <v>21.8066100937918</v>
      </c>
      <c r="Q213">
        <v>-0.108617489268774</v>
      </c>
    </row>
    <row r="214" spans="1:17" x14ac:dyDescent="0.3">
      <c r="A214" t="s">
        <v>518</v>
      </c>
      <c r="B214" t="s">
        <v>519</v>
      </c>
      <c r="C214" t="s">
        <v>3158</v>
      </c>
      <c r="D214" t="s">
        <v>520</v>
      </c>
      <c r="E214">
        <v>40933.759806629998</v>
      </c>
      <c r="F214">
        <v>622.54999999999995</v>
      </c>
      <c r="G214">
        <v>-8.1903759942595507</v>
      </c>
      <c r="H214">
        <v>-7.56383623167598</v>
      </c>
      <c r="I214">
        <v>30.078923770417799</v>
      </c>
      <c r="J214">
        <v>0.59455879426130298</v>
      </c>
      <c r="K214">
        <v>635.93384899415798</v>
      </c>
      <c r="L214">
        <v>571.17154695801901</v>
      </c>
      <c r="M214">
        <v>41.529395994748498</v>
      </c>
      <c r="N214">
        <v>0.71839970341066195</v>
      </c>
      <c r="O214">
        <v>14.922496185045301</v>
      </c>
      <c r="P214">
        <v>47.856549103431803</v>
      </c>
      <c r="Q214">
        <v>-6.8804104738228997E-2</v>
      </c>
    </row>
    <row r="215" spans="1:17" x14ac:dyDescent="0.3">
      <c r="A215" t="s">
        <v>521</v>
      </c>
      <c r="B215" t="s">
        <v>522</v>
      </c>
      <c r="C215" t="s">
        <v>3150</v>
      </c>
      <c r="D215" t="s">
        <v>523</v>
      </c>
      <c r="E215">
        <v>40408.861345439997</v>
      </c>
      <c r="F215">
        <v>337.4</v>
      </c>
      <c r="G215">
        <v>22.321853493039299</v>
      </c>
      <c r="H215">
        <v>-2.6531201690843198</v>
      </c>
      <c r="I215">
        <v>12.539260471377499</v>
      </c>
      <c r="J215">
        <v>-0.93288294760289803</v>
      </c>
      <c r="K215">
        <v>354.40734879536899</v>
      </c>
      <c r="L215">
        <v>323.01721768483901</v>
      </c>
      <c r="M215">
        <v>31.032540037773199</v>
      </c>
      <c r="N215">
        <v>0.485005022888024</v>
      </c>
      <c r="O215">
        <v>17.3088322465915</v>
      </c>
      <c r="P215">
        <v>55.126436781609101</v>
      </c>
      <c r="Q215">
        <v>-3.4844442273360997E-2</v>
      </c>
    </row>
    <row r="216" spans="1:17" x14ac:dyDescent="0.3">
      <c r="A216" t="s">
        <v>524</v>
      </c>
      <c r="B216" t="s">
        <v>525</v>
      </c>
      <c r="C216" t="s">
        <v>3146</v>
      </c>
      <c r="D216" t="s">
        <v>526</v>
      </c>
      <c r="E216">
        <v>40390.868978220002</v>
      </c>
      <c r="F216">
        <v>1104.8499999999999</v>
      </c>
      <c r="G216">
        <v>80.561523411576701</v>
      </c>
      <c r="H216">
        <v>1.81425724952055</v>
      </c>
      <c r="I216">
        <v>31.695866761505702</v>
      </c>
      <c r="J216">
        <v>0.481313245694862</v>
      </c>
      <c r="K216">
        <v>1048.0072886568801</v>
      </c>
      <c r="L216">
        <v>882.62701048546899</v>
      </c>
      <c r="M216">
        <v>60.120382537364698</v>
      </c>
      <c r="N216">
        <v>1.34480712191913</v>
      </c>
      <c r="O216">
        <v>9.9696791419649795</v>
      </c>
      <c r="P216">
        <v>120.111564896902</v>
      </c>
      <c r="Q216">
        <v>0.132800343389676</v>
      </c>
    </row>
    <row r="217" spans="1:17" x14ac:dyDescent="0.3">
      <c r="A217" t="s">
        <v>527</v>
      </c>
      <c r="B217" t="s">
        <v>528</v>
      </c>
      <c r="C217" t="s">
        <v>3155</v>
      </c>
      <c r="D217" t="s">
        <v>293</v>
      </c>
      <c r="E217">
        <v>40267.144186799997</v>
      </c>
      <c r="F217">
        <v>1530.6</v>
      </c>
      <c r="G217">
        <v>193.943307688804</v>
      </c>
      <c r="H217">
        <v>-15.0267196643773</v>
      </c>
      <c r="I217">
        <v>26.609592659461001</v>
      </c>
      <c r="J217">
        <v>-4.7391123359099403</v>
      </c>
      <c r="K217">
        <v>1819.9515450818501</v>
      </c>
      <c r="L217">
        <v>1597.29307647566</v>
      </c>
      <c r="M217">
        <v>30.128305178812099</v>
      </c>
      <c r="N217">
        <v>0.37354090340160701</v>
      </c>
      <c r="O217">
        <v>94.658957271658096</v>
      </c>
      <c r="P217">
        <v>251.377410468319</v>
      </c>
      <c r="Q217">
        <v>0.20103064012416</v>
      </c>
    </row>
    <row r="218" spans="1:17" x14ac:dyDescent="0.3">
      <c r="A218" t="s">
        <v>529</v>
      </c>
      <c r="B218" t="s">
        <v>530</v>
      </c>
      <c r="C218" t="s">
        <v>3146</v>
      </c>
      <c r="D218" t="s">
        <v>34</v>
      </c>
      <c r="E218">
        <v>40142.22528405</v>
      </c>
      <c r="F218">
        <v>52.19</v>
      </c>
      <c r="G218">
        <v>2.5380282621521699</v>
      </c>
      <c r="H218">
        <v>-4.0349793303869799</v>
      </c>
      <c r="I218">
        <v>-30.853337538250202</v>
      </c>
      <c r="J218">
        <v>1.0133629661374699</v>
      </c>
      <c r="K218">
        <v>58.905682801821797</v>
      </c>
      <c r="L218">
        <v>58.398494161841001</v>
      </c>
      <c r="M218">
        <v>21.6797117016214</v>
      </c>
      <c r="N218">
        <v>1.33909977608564</v>
      </c>
      <c r="O218">
        <v>40.831576930446403</v>
      </c>
      <c r="P218">
        <v>35.03234152652</v>
      </c>
      <c r="Q218">
        <v>0.11470072861130801</v>
      </c>
    </row>
    <row r="219" spans="1:17" x14ac:dyDescent="0.3">
      <c r="A219" t="s">
        <v>531</v>
      </c>
      <c r="B219" t="s">
        <v>532</v>
      </c>
      <c r="C219" t="s">
        <v>3146</v>
      </c>
      <c r="D219" t="s">
        <v>54</v>
      </c>
      <c r="E219">
        <v>39364.556545963998</v>
      </c>
      <c r="F219">
        <v>157.82</v>
      </c>
      <c r="G219">
        <v>-7.6957843679008802</v>
      </c>
      <c r="H219">
        <v>-4.98952489150233</v>
      </c>
      <c r="I219">
        <v>-15.515084254859101</v>
      </c>
      <c r="J219">
        <v>2.5459498191123302</v>
      </c>
      <c r="K219">
        <v>172.50362840918299</v>
      </c>
      <c r="L219">
        <v>164.895949081981</v>
      </c>
      <c r="M219">
        <v>22.802631619668499</v>
      </c>
      <c r="N219">
        <v>1.32507627037016</v>
      </c>
      <c r="O219">
        <v>23.083259409453799</v>
      </c>
      <c r="P219">
        <v>24.660347551342799</v>
      </c>
      <c r="Q219">
        <v>9.1700586308818999E-2</v>
      </c>
    </row>
    <row r="220" spans="1:17" x14ac:dyDescent="0.3">
      <c r="A220" t="s">
        <v>533</v>
      </c>
      <c r="B220" t="s">
        <v>534</v>
      </c>
      <c r="C220" t="s">
        <v>3152</v>
      </c>
      <c r="D220" t="s">
        <v>188</v>
      </c>
      <c r="E220">
        <v>39359.616226949998</v>
      </c>
      <c r="F220">
        <v>633.54999999999995</v>
      </c>
      <c r="G220">
        <v>-2.3234421242508998</v>
      </c>
      <c r="H220">
        <v>-12.1905807397359</v>
      </c>
      <c r="I220">
        <v>-16.0755008926632</v>
      </c>
      <c r="J220">
        <v>-3.1869002561094599</v>
      </c>
      <c r="K220">
        <v>690.35450299820297</v>
      </c>
      <c r="L220">
        <v>657.34123187416606</v>
      </c>
      <c r="M220">
        <v>16.5938932705232</v>
      </c>
      <c r="N220">
        <v>0.99862582238351705</v>
      </c>
      <c r="O220">
        <v>21.3242837976481</v>
      </c>
      <c r="P220">
        <v>29.79922147101</v>
      </c>
      <c r="Q220">
        <v>-3.5617304035022002E-2</v>
      </c>
    </row>
    <row r="221" spans="1:17" x14ac:dyDescent="0.3">
      <c r="A221" t="s">
        <v>535</v>
      </c>
      <c r="B221" t="s">
        <v>536</v>
      </c>
      <c r="C221" t="s">
        <v>3155</v>
      </c>
      <c r="D221" t="s">
        <v>227</v>
      </c>
      <c r="E221">
        <v>39263.523704624997</v>
      </c>
      <c r="F221">
        <v>9774.75</v>
      </c>
      <c r="G221">
        <v>61.264778206564799</v>
      </c>
      <c r="H221">
        <v>10.578224656994299</v>
      </c>
      <c r="I221">
        <v>21.418938109318798</v>
      </c>
      <c r="J221">
        <v>-1.30393520115763</v>
      </c>
      <c r="K221">
        <v>9552.5522991871294</v>
      </c>
      <c r="L221">
        <v>7928.5461594786802</v>
      </c>
      <c r="M221">
        <v>40.393985157435303</v>
      </c>
      <c r="N221">
        <v>0.71404918998302103</v>
      </c>
      <c r="O221">
        <v>12.534847438553401</v>
      </c>
      <c r="P221">
        <v>115.0352534841</v>
      </c>
      <c r="Q221">
        <v>0.284309708655058</v>
      </c>
    </row>
    <row r="222" spans="1:17" x14ac:dyDescent="0.3">
      <c r="A222" t="s">
        <v>537</v>
      </c>
      <c r="B222" t="s">
        <v>538</v>
      </c>
      <c r="C222" t="s">
        <v>3150</v>
      </c>
      <c r="D222" t="s">
        <v>51</v>
      </c>
      <c r="E222">
        <v>39226.146448970001</v>
      </c>
      <c r="F222">
        <v>3140.3</v>
      </c>
      <c r="G222">
        <v>55.162042281163302</v>
      </c>
      <c r="H222">
        <v>5.48692438288698</v>
      </c>
      <c r="I222">
        <v>38.262887204096501</v>
      </c>
      <c r="J222">
        <v>-2.9665157802844302</v>
      </c>
      <c r="K222">
        <v>3134.6668674541002</v>
      </c>
      <c r="L222">
        <v>2582.5416917995799</v>
      </c>
      <c r="M222">
        <v>32.987574393808899</v>
      </c>
      <c r="N222">
        <v>0.79129513727761502</v>
      </c>
      <c r="O222">
        <v>10.976658281055901</v>
      </c>
      <c r="P222">
        <v>90.315444986515502</v>
      </c>
      <c r="Q222">
        <v>9.6077967378592005E-2</v>
      </c>
    </row>
    <row r="223" spans="1:17" x14ac:dyDescent="0.3">
      <c r="A223" t="s">
        <v>539</v>
      </c>
      <c r="B223" t="s">
        <v>540</v>
      </c>
      <c r="C223" t="s">
        <v>3155</v>
      </c>
      <c r="D223" t="s">
        <v>268</v>
      </c>
      <c r="E223">
        <v>38441.460014099997</v>
      </c>
      <c r="F223">
        <v>4119.3</v>
      </c>
      <c r="G223">
        <v>-5.9230984252438104</v>
      </c>
      <c r="H223">
        <v>0.769513450518856</v>
      </c>
      <c r="I223">
        <v>-4.7695212535659497</v>
      </c>
      <c r="J223">
        <v>3.5770048505918401</v>
      </c>
      <c r="K223">
        <v>4261.0879072088401</v>
      </c>
      <c r="L223">
        <v>4039.3380577596699</v>
      </c>
      <c r="M223">
        <v>39.534834676386502</v>
      </c>
      <c r="N223">
        <v>0.89300602572735599</v>
      </c>
      <c r="O223">
        <v>20.164833830990698</v>
      </c>
      <c r="P223">
        <v>23.330489064534898</v>
      </c>
      <c r="Q223">
        <v>9.2062614895326994E-2</v>
      </c>
    </row>
    <row r="224" spans="1:17" x14ac:dyDescent="0.3">
      <c r="A224" t="s">
        <v>541</v>
      </c>
      <c r="B224" t="s">
        <v>542</v>
      </c>
      <c r="C224" t="s">
        <v>3162</v>
      </c>
      <c r="D224" t="s">
        <v>543</v>
      </c>
      <c r="E224">
        <v>38158.734864500002</v>
      </c>
      <c r="F224">
        <v>33873.5</v>
      </c>
      <c r="G224">
        <v>-11.550225569009401</v>
      </c>
      <c r="H224">
        <v>1.35593437898608</v>
      </c>
      <c r="I224">
        <v>1.654393579343</v>
      </c>
      <c r="J224">
        <v>1.81942704043215</v>
      </c>
      <c r="K224">
        <v>35036.1785544179</v>
      </c>
      <c r="L224">
        <v>33839.146170446998</v>
      </c>
      <c r="M224">
        <v>42.009970050279399</v>
      </c>
      <c r="N224">
        <v>0.84733628365061597</v>
      </c>
      <c r="O224">
        <v>20.6149349786706</v>
      </c>
      <c r="P224">
        <v>18.858764972042799</v>
      </c>
      <c r="Q224">
        <v>1.9975032660892001E-2</v>
      </c>
    </row>
    <row r="225" spans="1:17" x14ac:dyDescent="0.3">
      <c r="A225" t="s">
        <v>544</v>
      </c>
      <c r="B225" t="s">
        <v>545</v>
      </c>
      <c r="C225" t="s">
        <v>3160</v>
      </c>
      <c r="D225" t="s">
        <v>249</v>
      </c>
      <c r="E225">
        <v>37868.845868445002</v>
      </c>
      <c r="F225">
        <v>2776.45</v>
      </c>
      <c r="G225">
        <v>10.700662857463399</v>
      </c>
      <c r="H225">
        <v>3.6135544622383202</v>
      </c>
      <c r="I225">
        <v>8.7244881965725902</v>
      </c>
      <c r="J225">
        <v>1.4314286618983001</v>
      </c>
      <c r="K225">
        <v>2854.7698291706502</v>
      </c>
      <c r="L225">
        <v>2600.76601585347</v>
      </c>
      <c r="M225">
        <v>38.9174798374369</v>
      </c>
      <c r="N225">
        <v>0.884229243935714</v>
      </c>
      <c r="O225">
        <v>14.138558230834301</v>
      </c>
      <c r="P225">
        <v>44.467570309857599</v>
      </c>
      <c r="Q225">
        <v>6.2745192773930002E-3</v>
      </c>
    </row>
    <row r="226" spans="1:17" x14ac:dyDescent="0.3">
      <c r="A226" t="s">
        <v>546</v>
      </c>
      <c r="B226" t="s">
        <v>547</v>
      </c>
      <c r="C226" t="s">
        <v>3144</v>
      </c>
      <c r="D226" t="s">
        <v>181</v>
      </c>
      <c r="E226">
        <v>37648.055936249999</v>
      </c>
      <c r="F226">
        <v>546.9</v>
      </c>
      <c r="G226">
        <v>7.63430969343377</v>
      </c>
      <c r="H226">
        <v>-4.3458447336503099</v>
      </c>
      <c r="I226">
        <v>-11.166203072120499</v>
      </c>
      <c r="J226">
        <v>-5.0980698724129097</v>
      </c>
      <c r="K226">
        <v>608.42766484860601</v>
      </c>
      <c r="L226">
        <v>580.12100111666598</v>
      </c>
      <c r="M226">
        <v>13.5120816320318</v>
      </c>
      <c r="N226">
        <v>0.53130912702970101</v>
      </c>
      <c r="O226">
        <v>26.1565185591516</v>
      </c>
      <c r="P226">
        <v>37.740838685304098</v>
      </c>
      <c r="Q226">
        <v>-4.7641489283887999E-2</v>
      </c>
    </row>
    <row r="227" spans="1:17" x14ac:dyDescent="0.3">
      <c r="A227" t="s">
        <v>548</v>
      </c>
      <c r="B227" t="s">
        <v>549</v>
      </c>
      <c r="C227" t="s">
        <v>3146</v>
      </c>
      <c r="D227" t="s">
        <v>398</v>
      </c>
      <c r="E227">
        <v>37500.0980487099</v>
      </c>
      <c r="F227">
        <v>1997.05</v>
      </c>
      <c r="G227">
        <v>52.125881033691201</v>
      </c>
      <c r="H227">
        <v>1.9011074922042801</v>
      </c>
      <c r="I227">
        <v>76.738574668622405</v>
      </c>
      <c r="J227">
        <v>5.6328149658772304</v>
      </c>
      <c r="K227">
        <v>1839.74656543333</v>
      </c>
      <c r="L227">
        <v>1443.93946594622</v>
      </c>
      <c r="M227">
        <v>58.614472597933201</v>
      </c>
      <c r="N227">
        <v>0.47309338798214501</v>
      </c>
      <c r="O227">
        <v>7.9066623269322198</v>
      </c>
      <c r="P227">
        <v>107.787951305795</v>
      </c>
      <c r="Q227">
        <v>0.13342537287865799</v>
      </c>
    </row>
    <row r="228" spans="1:17" x14ac:dyDescent="0.3">
      <c r="A228" t="s">
        <v>550</v>
      </c>
      <c r="B228" t="s">
        <v>551</v>
      </c>
      <c r="C228" t="s">
        <v>3155</v>
      </c>
      <c r="D228" t="s">
        <v>552</v>
      </c>
      <c r="E228">
        <v>36654.351697669998</v>
      </c>
      <c r="F228">
        <v>4059.65</v>
      </c>
      <c r="G228">
        <v>32.653126459496697</v>
      </c>
      <c r="H228">
        <v>-2.5526742135278999</v>
      </c>
      <c r="I228">
        <v>-5.5714421543205299</v>
      </c>
      <c r="J228">
        <v>-10.3727284222165</v>
      </c>
      <c r="K228">
        <v>4346.0574762919696</v>
      </c>
      <c r="L228">
        <v>3933.4146438200401</v>
      </c>
      <c r="M228">
        <v>32.441624929020001</v>
      </c>
      <c r="N228">
        <v>2.0674110534629602</v>
      </c>
      <c r="O228">
        <v>24.141243703274899</v>
      </c>
      <c r="P228">
        <v>74.901986127267193</v>
      </c>
      <c r="Q228">
        <v>0.19693587540229701</v>
      </c>
    </row>
    <row r="229" spans="1:17" x14ac:dyDescent="0.3">
      <c r="A229" t="s">
        <v>553</v>
      </c>
      <c r="B229" t="s">
        <v>554</v>
      </c>
      <c r="C229" t="s">
        <v>3155</v>
      </c>
      <c r="D229" t="s">
        <v>227</v>
      </c>
      <c r="E229">
        <v>36179.527311700003</v>
      </c>
      <c r="F229">
        <v>5652.1</v>
      </c>
      <c r="G229">
        <v>114.62402433354001</v>
      </c>
      <c r="H229">
        <v>5.7394771972043603</v>
      </c>
      <c r="I229">
        <v>106.060594235172</v>
      </c>
      <c r="J229">
        <v>1.67619078692125</v>
      </c>
      <c r="K229">
        <v>5132.90880398638</v>
      </c>
      <c r="L229">
        <v>3896.7204206136098</v>
      </c>
      <c r="M229">
        <v>60.337018177643699</v>
      </c>
      <c r="N229">
        <v>0.92545898755140599</v>
      </c>
      <c r="O229">
        <v>4.5620211956617798</v>
      </c>
      <c r="P229">
        <v>161.913809082483</v>
      </c>
    </row>
    <row r="230" spans="1:17" hidden="1" x14ac:dyDescent="0.3">
      <c r="A230" t="s">
        <v>555</v>
      </c>
      <c r="B230" t="s">
        <v>556</v>
      </c>
      <c r="C230" t="s">
        <v>3161</v>
      </c>
      <c r="D230" t="s">
        <v>95</v>
      </c>
      <c r="E230">
        <v>36014.426011025003</v>
      </c>
      <c r="F230">
        <v>81.650000000000006</v>
      </c>
      <c r="G230">
        <v>-37.276709558235197</v>
      </c>
      <c r="H230">
        <v>-18.630354891448999</v>
      </c>
      <c r="I230">
        <v>-22.365201437127801</v>
      </c>
      <c r="J230">
        <v>-1.6097348457640299</v>
      </c>
      <c r="K230">
        <v>109.05019999999899</v>
      </c>
      <c r="M230">
        <v>19.491148647022499</v>
      </c>
      <c r="O230">
        <v>92.774035517452504</v>
      </c>
      <c r="P230">
        <v>7.4342105263157796</v>
      </c>
    </row>
    <row r="231" spans="1:17" x14ac:dyDescent="0.3">
      <c r="A231" t="s">
        <v>557</v>
      </c>
      <c r="B231" t="s">
        <v>558</v>
      </c>
      <c r="C231" t="s">
        <v>3151</v>
      </c>
      <c r="D231" t="s">
        <v>149</v>
      </c>
      <c r="E231">
        <v>35844.556342650001</v>
      </c>
      <c r="F231">
        <v>258.5</v>
      </c>
      <c r="G231">
        <v>74.832847192455901</v>
      </c>
      <c r="H231">
        <v>1.61052352036983</v>
      </c>
      <c r="I231">
        <v>2.5627874663906498</v>
      </c>
      <c r="J231">
        <v>0.40837282637926298</v>
      </c>
      <c r="K231">
        <v>269.83651564072397</v>
      </c>
      <c r="L231">
        <v>240.77723925099801</v>
      </c>
      <c r="M231">
        <v>33.997952124254901</v>
      </c>
      <c r="N231">
        <v>0.396317744566758</v>
      </c>
      <c r="O231">
        <v>20.618955512572501</v>
      </c>
      <c r="P231">
        <v>121.31849315068401</v>
      </c>
      <c r="Q231">
        <v>0.15961477443889799</v>
      </c>
    </row>
    <row r="232" spans="1:17" x14ac:dyDescent="0.3">
      <c r="A232" t="s">
        <v>559</v>
      </c>
      <c r="B232" t="s">
        <v>560</v>
      </c>
      <c r="C232" t="s">
        <v>3146</v>
      </c>
      <c r="D232" t="s">
        <v>393</v>
      </c>
      <c r="E232">
        <v>35808.664419000001</v>
      </c>
      <c r="F232">
        <v>4896.6000000000004</v>
      </c>
      <c r="G232">
        <v>-5.1520711642913097</v>
      </c>
      <c r="H232">
        <v>5.3840144962807903</v>
      </c>
      <c r="I232">
        <v>1.71781660679869</v>
      </c>
      <c r="J232">
        <v>0.405259890641335</v>
      </c>
      <c r="K232">
        <v>4575.3214329659204</v>
      </c>
      <c r="L232">
        <v>4402.5155993251001</v>
      </c>
      <c r="M232">
        <v>69.823571466981306</v>
      </c>
      <c r="N232">
        <v>2.90130138954324</v>
      </c>
      <c r="O232">
        <v>7.59506596413837</v>
      </c>
      <c r="P232">
        <v>33.761302483131601</v>
      </c>
      <c r="Q232">
        <v>5.1885972289043999E-2</v>
      </c>
    </row>
    <row r="233" spans="1:17" x14ac:dyDescent="0.3">
      <c r="A233" t="s">
        <v>561</v>
      </c>
      <c r="B233" t="s">
        <v>562</v>
      </c>
      <c r="C233" t="s">
        <v>3146</v>
      </c>
      <c r="D233" t="s">
        <v>54</v>
      </c>
      <c r="E233">
        <v>35699.017059500002</v>
      </c>
      <c r="F233">
        <v>289.14999999999998</v>
      </c>
      <c r="G233">
        <v>-20.8118165706342</v>
      </c>
      <c r="H233">
        <v>-5.8798915208903297</v>
      </c>
      <c r="I233">
        <v>-8.1999680537770505</v>
      </c>
      <c r="J233">
        <v>3.0042222949565298</v>
      </c>
      <c r="K233">
        <v>306.10917833448298</v>
      </c>
      <c r="L233">
        <v>294.39689124649999</v>
      </c>
      <c r="M233">
        <v>40.6829762451314</v>
      </c>
      <c r="N233">
        <v>1.07800541984808</v>
      </c>
      <c r="O233">
        <v>18.623551789728499</v>
      </c>
      <c r="P233">
        <v>21.824310090583499</v>
      </c>
      <c r="Q233">
        <v>5.0480684514602997E-2</v>
      </c>
    </row>
    <row r="234" spans="1:17" x14ac:dyDescent="0.3">
      <c r="A234" t="s">
        <v>563</v>
      </c>
      <c r="B234" t="s">
        <v>564</v>
      </c>
      <c r="C234" t="s">
        <v>3146</v>
      </c>
      <c r="D234" t="s">
        <v>222</v>
      </c>
      <c r="E234">
        <v>35650.457467519998</v>
      </c>
      <c r="F234">
        <v>7046.2</v>
      </c>
      <c r="G234">
        <v>98.093841691219794</v>
      </c>
      <c r="H234">
        <v>3.9345963229718302</v>
      </c>
      <c r="I234">
        <v>-8.4366753744212293</v>
      </c>
      <c r="J234">
        <v>-2.0715059165716601</v>
      </c>
      <c r="K234">
        <v>6768.8889446353596</v>
      </c>
      <c r="L234">
        <v>6108.8626428563603</v>
      </c>
      <c r="M234">
        <v>60.710966644474603</v>
      </c>
      <c r="N234">
        <v>1.89480286638337</v>
      </c>
      <c r="O234">
        <v>38.4696715960375</v>
      </c>
      <c r="P234">
        <v>144.235701906412</v>
      </c>
      <c r="Q234">
        <v>0.13811608633820799</v>
      </c>
    </row>
    <row r="235" spans="1:17" hidden="1" x14ac:dyDescent="0.3">
      <c r="A235" t="s">
        <v>565</v>
      </c>
      <c r="B235" t="s">
        <v>566</v>
      </c>
      <c r="C235" t="s">
        <v>3161</v>
      </c>
      <c r="D235" t="s">
        <v>34</v>
      </c>
      <c r="E235">
        <v>35339.378534657997</v>
      </c>
      <c r="F235">
        <v>52.14</v>
      </c>
      <c r="G235">
        <v>10.045175370622299</v>
      </c>
      <c r="H235">
        <v>-0.26169443550025701</v>
      </c>
      <c r="I235">
        <v>-26.277946662259598</v>
      </c>
      <c r="J235">
        <v>2.6222154584863699</v>
      </c>
      <c r="K235">
        <v>55.759710726929299</v>
      </c>
      <c r="L235">
        <v>55.542137782596001</v>
      </c>
      <c r="M235">
        <v>40.640727673137299</v>
      </c>
      <c r="N235">
        <v>0.34385764706733701</v>
      </c>
      <c r="O235">
        <v>48.638281549673898</v>
      </c>
      <c r="P235">
        <v>42.653898768809803</v>
      </c>
      <c r="Q235">
        <v>0.10576703172554</v>
      </c>
    </row>
    <row r="236" spans="1:17" x14ac:dyDescent="0.3">
      <c r="A236" t="s">
        <v>567</v>
      </c>
      <c r="B236" t="s">
        <v>568</v>
      </c>
      <c r="C236" t="s">
        <v>3158</v>
      </c>
      <c r="D236" t="s">
        <v>108</v>
      </c>
      <c r="E236">
        <v>34582.185860459998</v>
      </c>
      <c r="F236">
        <v>324.2</v>
      </c>
      <c r="G236">
        <v>24.548656553121599</v>
      </c>
      <c r="H236">
        <v>5.0355449711129596</v>
      </c>
      <c r="I236">
        <v>22.7688027712123</v>
      </c>
      <c r="J236">
        <v>-0.75823200955939596</v>
      </c>
      <c r="K236">
        <v>330.48410215545903</v>
      </c>
      <c r="L236">
        <v>293.49496340029799</v>
      </c>
      <c r="M236">
        <v>35.649695738139698</v>
      </c>
      <c r="N236">
        <v>0.529440228875107</v>
      </c>
      <c r="O236">
        <v>12.3997532387415</v>
      </c>
      <c r="P236">
        <v>63.119496855345901</v>
      </c>
      <c r="Q236">
        <v>8.4639739378789998E-3</v>
      </c>
    </row>
    <row r="237" spans="1:17" x14ac:dyDescent="0.3">
      <c r="A237" t="s">
        <v>569</v>
      </c>
      <c r="B237" t="s">
        <v>570</v>
      </c>
      <c r="C237" t="s">
        <v>3148</v>
      </c>
      <c r="D237" t="s">
        <v>40</v>
      </c>
      <c r="E237">
        <v>34526.446359200003</v>
      </c>
      <c r="F237">
        <v>6667.6</v>
      </c>
      <c r="G237">
        <v>190.21646291745699</v>
      </c>
      <c r="H237">
        <v>-3.7170025717829001</v>
      </c>
      <c r="I237">
        <v>105.090522669214</v>
      </c>
      <c r="J237">
        <v>-2.8541299156825199</v>
      </c>
      <c r="K237">
        <v>6415.2112139481396</v>
      </c>
      <c r="L237">
        <v>4559.5106314997802</v>
      </c>
      <c r="M237">
        <v>38.456055027933303</v>
      </c>
      <c r="N237">
        <v>0.24089410330181199</v>
      </c>
      <c r="O237">
        <v>27.1821944927709</v>
      </c>
      <c r="P237">
        <v>234.70207318909601</v>
      </c>
      <c r="Q237">
        <v>0.17103820911787301</v>
      </c>
    </row>
    <row r="238" spans="1:17" hidden="1" x14ac:dyDescent="0.3">
      <c r="A238" t="s">
        <v>571</v>
      </c>
      <c r="B238" t="s">
        <v>572</v>
      </c>
      <c r="C238" t="s">
        <v>3161</v>
      </c>
      <c r="D238" t="s">
        <v>108</v>
      </c>
      <c r="E238">
        <v>34473.8288216</v>
      </c>
      <c r="F238">
        <v>664</v>
      </c>
      <c r="G238">
        <v>-29.0287494743264</v>
      </c>
      <c r="H238">
        <v>7.9399109982755798</v>
      </c>
      <c r="I238">
        <v>-14.117241353219001</v>
      </c>
      <c r="J238">
        <v>1.0153186524293201</v>
      </c>
      <c r="M238">
        <v>44.231190242289301</v>
      </c>
      <c r="O238">
        <v>10.542168674698701</v>
      </c>
      <c r="P238">
        <v>13.002042205582001</v>
      </c>
    </row>
    <row r="239" spans="1:17" x14ac:dyDescent="0.3">
      <c r="A239" t="s">
        <v>573</v>
      </c>
      <c r="B239" t="s">
        <v>574</v>
      </c>
      <c r="C239" t="s">
        <v>3154</v>
      </c>
      <c r="D239" t="s">
        <v>77</v>
      </c>
      <c r="E239">
        <v>34336.219917319999</v>
      </c>
      <c r="F239">
        <v>1830.8</v>
      </c>
      <c r="G239">
        <v>-38.5930233844905</v>
      </c>
      <c r="H239">
        <v>4.2405214314578901</v>
      </c>
      <c r="I239">
        <v>-18.509369479651799</v>
      </c>
      <c r="J239">
        <v>-0.15342319582008901</v>
      </c>
      <c r="K239">
        <v>1863.7747551160901</v>
      </c>
      <c r="L239">
        <v>1911.8202355153301</v>
      </c>
      <c r="M239">
        <v>37.395016143803197</v>
      </c>
      <c r="N239">
        <v>0.54757340364413098</v>
      </c>
      <c r="O239">
        <v>32.767096351321797</v>
      </c>
      <c r="P239">
        <v>10.863509749303599</v>
      </c>
      <c r="Q239">
        <v>-4.3064064200387997E-2</v>
      </c>
    </row>
    <row r="240" spans="1:17" x14ac:dyDescent="0.3">
      <c r="A240" t="s">
        <v>575</v>
      </c>
      <c r="B240" t="s">
        <v>576</v>
      </c>
      <c r="C240" t="s">
        <v>3150</v>
      </c>
      <c r="D240" t="s">
        <v>174</v>
      </c>
      <c r="E240">
        <v>34307.450292674999</v>
      </c>
      <c r="F240">
        <v>855.15</v>
      </c>
      <c r="G240">
        <v>-3.4069499318966301</v>
      </c>
      <c r="H240">
        <v>0.62002863489778604</v>
      </c>
      <c r="I240">
        <v>9.3611639490423002</v>
      </c>
      <c r="J240">
        <v>8.9325655038554608E-3</v>
      </c>
      <c r="K240">
        <v>864.20166923331897</v>
      </c>
      <c r="L240">
        <v>783.25849779946498</v>
      </c>
      <c r="M240">
        <v>28.052406784120201</v>
      </c>
      <c r="N240">
        <v>0.43313213260296601</v>
      </c>
      <c r="O240">
        <v>10.5361632462141</v>
      </c>
      <c r="P240">
        <v>40.730683781782197</v>
      </c>
      <c r="Q240">
        <v>4.788429903784E-2</v>
      </c>
    </row>
    <row r="241" spans="1:17" x14ac:dyDescent="0.3">
      <c r="A241" t="s">
        <v>577</v>
      </c>
      <c r="B241" t="s">
        <v>578</v>
      </c>
      <c r="C241" t="s">
        <v>3146</v>
      </c>
      <c r="D241" t="s">
        <v>43</v>
      </c>
      <c r="E241">
        <v>34191.055999999997</v>
      </c>
      <c r="F241">
        <v>207.47</v>
      </c>
      <c r="G241">
        <v>22.938556480372601</v>
      </c>
      <c r="H241">
        <v>-7.1615984298205904</v>
      </c>
      <c r="I241">
        <v>-18.121958796628199</v>
      </c>
      <c r="J241">
        <v>0.66398267504382402</v>
      </c>
      <c r="K241">
        <v>233.75865738792001</v>
      </c>
      <c r="L241">
        <v>230.60554133291001</v>
      </c>
      <c r="M241">
        <v>31.7708301304773</v>
      </c>
      <c r="N241">
        <v>0.37572386612592901</v>
      </c>
      <c r="O241">
        <v>56.504554875403599</v>
      </c>
      <c r="P241">
        <v>59.469638739431197</v>
      </c>
      <c r="Q241">
        <v>2.9033426601816001E-2</v>
      </c>
    </row>
    <row r="242" spans="1:17" x14ac:dyDescent="0.3">
      <c r="A242" t="s">
        <v>579</v>
      </c>
      <c r="B242" t="s">
        <v>580</v>
      </c>
      <c r="C242" t="s">
        <v>3162</v>
      </c>
      <c r="D242" t="s">
        <v>168</v>
      </c>
      <c r="E242">
        <v>34126.456699260001</v>
      </c>
      <c r="F242">
        <v>1013.4</v>
      </c>
      <c r="G242">
        <v>37.241726226694503</v>
      </c>
      <c r="H242">
        <v>-10.7685553639232</v>
      </c>
      <c r="I242">
        <v>8.2343125505440398</v>
      </c>
      <c r="J242">
        <v>-4.1863646570991904</v>
      </c>
      <c r="K242">
        <v>1080.67262397233</v>
      </c>
      <c r="L242">
        <v>909.72061710615696</v>
      </c>
      <c r="M242">
        <v>23.188065764132599</v>
      </c>
      <c r="N242">
        <v>0.38342379690190498</v>
      </c>
      <c r="O242">
        <v>29.662522202486599</v>
      </c>
      <c r="P242">
        <v>68.227091633466102</v>
      </c>
      <c r="Q242">
        <v>5.8958525790941997E-2</v>
      </c>
    </row>
    <row r="243" spans="1:17" x14ac:dyDescent="0.3">
      <c r="A243" t="s">
        <v>581</v>
      </c>
      <c r="B243" t="s">
        <v>582</v>
      </c>
      <c r="C243" t="s">
        <v>3149</v>
      </c>
      <c r="D243" t="s">
        <v>48</v>
      </c>
      <c r="E243">
        <v>33945.218999999997</v>
      </c>
      <c r="F243">
        <v>56.21</v>
      </c>
      <c r="G243">
        <v>48.5769969584465</v>
      </c>
      <c r="H243">
        <v>-6.6140839948847798</v>
      </c>
      <c r="I243">
        <v>-28.060749731801799</v>
      </c>
      <c r="J243">
        <v>-1.8797996919334301</v>
      </c>
      <c r="K243">
        <v>61.2677511634041</v>
      </c>
      <c r="L243">
        <v>59.074206214278703</v>
      </c>
      <c r="M243">
        <v>32.905015056194898</v>
      </c>
      <c r="N243">
        <v>0.56278683463649604</v>
      </c>
      <c r="O243">
        <v>39.032200676036297</v>
      </c>
      <c r="P243">
        <v>81.030595813204499</v>
      </c>
      <c r="Q243">
        <v>0.10106571755465001</v>
      </c>
    </row>
    <row r="244" spans="1:17" x14ac:dyDescent="0.3">
      <c r="A244" t="s">
        <v>583</v>
      </c>
      <c r="B244" t="s">
        <v>584</v>
      </c>
      <c r="C244" t="s">
        <v>3146</v>
      </c>
      <c r="D244" t="s">
        <v>393</v>
      </c>
      <c r="E244">
        <v>33743.4780522</v>
      </c>
      <c r="F244">
        <v>6629</v>
      </c>
      <c r="G244">
        <v>169.71712993213799</v>
      </c>
      <c r="H244">
        <v>17.3909617782403</v>
      </c>
      <c r="I244">
        <v>57.939121405622402</v>
      </c>
      <c r="J244">
        <v>3.5160930378280502</v>
      </c>
      <c r="K244">
        <v>5559.6889303074404</v>
      </c>
      <c r="L244">
        <v>4266.7537671854598</v>
      </c>
      <c r="M244">
        <v>78.255076765631102</v>
      </c>
      <c r="N244">
        <v>0.81973640441601803</v>
      </c>
      <c r="O244">
        <v>0.76934680947351397</v>
      </c>
      <c r="P244">
        <v>206.56461719888</v>
      </c>
      <c r="Q244">
        <v>0.16136370917381901</v>
      </c>
    </row>
    <row r="245" spans="1:17" x14ac:dyDescent="0.3">
      <c r="A245" t="s">
        <v>585</v>
      </c>
      <c r="B245" t="s">
        <v>586</v>
      </c>
      <c r="C245" t="s">
        <v>3152</v>
      </c>
      <c r="D245" t="s">
        <v>188</v>
      </c>
      <c r="E245">
        <v>33560.748904319997</v>
      </c>
      <c r="F245">
        <v>2385.9</v>
      </c>
      <c r="G245">
        <v>20.2728238347961</v>
      </c>
      <c r="H245">
        <v>2.51472325018934</v>
      </c>
      <c r="I245">
        <v>17.213432648085199</v>
      </c>
      <c r="J245">
        <v>3.3285954675549401</v>
      </c>
      <c r="K245">
        <v>2416.2573529890301</v>
      </c>
      <c r="L245">
        <v>2236.0707784701399</v>
      </c>
      <c r="M245">
        <v>54.604859988766997</v>
      </c>
      <c r="N245">
        <v>1.1494042602540799</v>
      </c>
      <c r="O245">
        <v>28.307976025818299</v>
      </c>
      <c r="P245">
        <v>53.006060217398201</v>
      </c>
      <c r="Q245">
        <v>9.2435183731920008E-3</v>
      </c>
    </row>
    <row r="246" spans="1:17" hidden="1" x14ac:dyDescent="0.3">
      <c r="A246" t="s">
        <v>587</v>
      </c>
      <c r="B246" t="s">
        <v>588</v>
      </c>
      <c r="C246" t="s">
        <v>3161</v>
      </c>
      <c r="D246" t="s">
        <v>589</v>
      </c>
      <c r="E246">
        <v>33469.811759999997</v>
      </c>
      <c r="F246">
        <v>3030.5</v>
      </c>
      <c r="G246">
        <v>158.59290758215701</v>
      </c>
      <c r="H246">
        <v>12.5213053785148</v>
      </c>
      <c r="I246">
        <v>49.732956457608999</v>
      </c>
      <c r="J246">
        <v>14.031860379086099</v>
      </c>
      <c r="K246">
        <v>2632.3106182517199</v>
      </c>
      <c r="L246">
        <v>2093.3590156548098</v>
      </c>
      <c r="M246">
        <v>70.170753193184595</v>
      </c>
      <c r="N246">
        <v>0.67710274567392503</v>
      </c>
      <c r="O246">
        <v>3.6132651377660499</v>
      </c>
      <c r="P246">
        <v>189.59816522528499</v>
      </c>
      <c r="Q246">
        <v>0.165765433057081</v>
      </c>
    </row>
    <row r="247" spans="1:17" x14ac:dyDescent="0.3">
      <c r="A247" t="s">
        <v>590</v>
      </c>
      <c r="B247" t="s">
        <v>591</v>
      </c>
      <c r="C247" t="s">
        <v>3146</v>
      </c>
      <c r="D247" t="s">
        <v>592</v>
      </c>
      <c r="E247">
        <v>33430.078824999997</v>
      </c>
      <c r="F247">
        <v>607.75</v>
      </c>
      <c r="G247">
        <v>7.69738209032848</v>
      </c>
      <c r="H247">
        <v>-3.4935497440552199</v>
      </c>
      <c r="I247">
        <v>-20.2546872898779</v>
      </c>
      <c r="J247">
        <v>0.97782377036319001</v>
      </c>
      <c r="K247">
        <v>660.33198935584198</v>
      </c>
      <c r="L247">
        <v>641.96136962926903</v>
      </c>
      <c r="M247">
        <v>31.5607226293534</v>
      </c>
      <c r="N247">
        <v>0.44662335761390998</v>
      </c>
      <c r="O247">
        <v>36.0345536816125</v>
      </c>
      <c r="P247">
        <v>40.682870370370303</v>
      </c>
      <c r="Q247">
        <v>3.9897734038525E-2</v>
      </c>
    </row>
    <row r="248" spans="1:17" x14ac:dyDescent="0.3">
      <c r="A248" t="s">
        <v>593</v>
      </c>
      <c r="B248" t="s">
        <v>594</v>
      </c>
      <c r="C248" t="s">
        <v>3160</v>
      </c>
      <c r="D248" t="s">
        <v>168</v>
      </c>
      <c r="E248">
        <v>33405.0433854</v>
      </c>
      <c r="F248">
        <v>7717.35</v>
      </c>
      <c r="G248">
        <v>183.92093068438999</v>
      </c>
      <c r="H248">
        <v>22.15015136561</v>
      </c>
      <c r="I248">
        <v>101.36639341788501</v>
      </c>
      <c r="J248">
        <v>-1.12545486555397</v>
      </c>
      <c r="K248">
        <v>7217.1898215232604</v>
      </c>
      <c r="L248">
        <v>5356.2130317105402</v>
      </c>
      <c r="M248">
        <v>40.036370944433898</v>
      </c>
      <c r="N248">
        <v>0.67956755599141705</v>
      </c>
      <c r="O248">
        <v>13.3808885174314</v>
      </c>
      <c r="P248">
        <v>217.58641975308601</v>
      </c>
      <c r="Q248">
        <v>9.9879874242441005E-2</v>
      </c>
    </row>
    <row r="249" spans="1:17" x14ac:dyDescent="0.3">
      <c r="A249" t="s">
        <v>595</v>
      </c>
      <c r="B249" t="s">
        <v>596</v>
      </c>
      <c r="C249" t="s">
        <v>3156</v>
      </c>
      <c r="D249" t="s">
        <v>597</v>
      </c>
      <c r="E249">
        <v>33043.17345142</v>
      </c>
      <c r="F249">
        <v>1215.05</v>
      </c>
      <c r="G249">
        <v>-25.971193433899401</v>
      </c>
      <c r="H249">
        <v>2.63188017373573</v>
      </c>
      <c r="I249">
        <v>1.68890255093299</v>
      </c>
      <c r="J249">
        <v>2.2300780692332198</v>
      </c>
      <c r="K249">
        <v>1254.75940966915</v>
      </c>
      <c r="L249">
        <v>1207.2609880115899</v>
      </c>
      <c r="M249">
        <v>42.1732379427064</v>
      </c>
      <c r="N249">
        <v>0.62628242366919795</v>
      </c>
      <c r="O249">
        <v>18.612402781778499</v>
      </c>
      <c r="P249">
        <v>22.726124943184601</v>
      </c>
      <c r="Q249">
        <v>0.10815750194194799</v>
      </c>
    </row>
    <row r="250" spans="1:17" hidden="1" x14ac:dyDescent="0.3">
      <c r="A250" t="s">
        <v>598</v>
      </c>
      <c r="B250" t="s">
        <v>599</v>
      </c>
      <c r="C250" t="s">
        <v>3146</v>
      </c>
      <c r="D250" t="s">
        <v>43</v>
      </c>
      <c r="E250">
        <v>32866.401599019999</v>
      </c>
      <c r="F250">
        <v>358.1</v>
      </c>
      <c r="G250">
        <v>-9.7790745393153493</v>
      </c>
      <c r="H250">
        <v>5.5849698361761497</v>
      </c>
      <c r="I250">
        <v>5.1324335817920197</v>
      </c>
      <c r="J250">
        <v>-0.95829879440353605</v>
      </c>
      <c r="K250">
        <v>365.80124193351497</v>
      </c>
      <c r="M250">
        <v>36.694139616646602</v>
      </c>
      <c r="N250">
        <v>0.38255430275354102</v>
      </c>
      <c r="O250">
        <v>13.7671041608489</v>
      </c>
      <c r="P250">
        <v>28.558607072338901</v>
      </c>
    </row>
    <row r="251" spans="1:17" x14ac:dyDescent="0.3">
      <c r="A251" t="s">
        <v>600</v>
      </c>
      <c r="B251" t="s">
        <v>601</v>
      </c>
      <c r="C251" t="s">
        <v>3154</v>
      </c>
      <c r="D251" t="s">
        <v>77</v>
      </c>
      <c r="E251">
        <v>32517.570750840001</v>
      </c>
      <c r="F251">
        <v>4208.3999999999996</v>
      </c>
      <c r="G251">
        <v>5.73863855623223</v>
      </c>
      <c r="H251">
        <v>-3.7518612198757699</v>
      </c>
      <c r="I251">
        <v>-8.6985948367028794</v>
      </c>
      <c r="J251">
        <v>2.6680002266291898</v>
      </c>
      <c r="K251">
        <v>4448.5449200223702</v>
      </c>
      <c r="L251">
        <v>4194.8065279271304</v>
      </c>
      <c r="M251">
        <v>28.442214833184099</v>
      </c>
      <c r="N251">
        <v>0.72278111617137997</v>
      </c>
      <c r="O251">
        <v>16.326870069384999</v>
      </c>
      <c r="P251">
        <v>37.860547393248403</v>
      </c>
      <c r="Q251">
        <v>1.0846642152657999E-2</v>
      </c>
    </row>
    <row r="252" spans="1:17" x14ac:dyDescent="0.3">
      <c r="A252" t="s">
        <v>602</v>
      </c>
      <c r="B252" t="s">
        <v>603</v>
      </c>
      <c r="C252" t="s">
        <v>3150</v>
      </c>
      <c r="D252" t="s">
        <v>51</v>
      </c>
      <c r="E252">
        <v>32502.853582079999</v>
      </c>
      <c r="F252">
        <v>1276.8</v>
      </c>
      <c r="G252">
        <v>96.2360953216822</v>
      </c>
      <c r="H252">
        <v>4.0932841674306797</v>
      </c>
      <c r="I252">
        <v>88.404352384086806</v>
      </c>
      <c r="J252">
        <v>5.5827223989925896</v>
      </c>
      <c r="K252">
        <v>1131.20281690309</v>
      </c>
      <c r="L252">
        <v>875.54687900735496</v>
      </c>
      <c r="M252">
        <v>73.818339615710101</v>
      </c>
      <c r="N252">
        <v>0.65469276753602401</v>
      </c>
      <c r="O252">
        <v>1.8170426065162899</v>
      </c>
      <c r="P252">
        <v>136.00739371534101</v>
      </c>
      <c r="Q252">
        <v>0.108746567371933</v>
      </c>
    </row>
    <row r="253" spans="1:17" x14ac:dyDescent="0.3">
      <c r="A253" t="s">
        <v>604</v>
      </c>
      <c r="B253" t="s">
        <v>605</v>
      </c>
      <c r="C253" t="s">
        <v>3146</v>
      </c>
      <c r="D253" t="s">
        <v>393</v>
      </c>
      <c r="E253">
        <v>32434.71</v>
      </c>
      <c r="F253">
        <v>1551.9</v>
      </c>
      <c r="G253">
        <v>110.642664468289</v>
      </c>
      <c r="H253">
        <v>5.7992701898934396</v>
      </c>
      <c r="I253">
        <v>42.355370399231703</v>
      </c>
      <c r="J253">
        <v>7.5624714569173701</v>
      </c>
      <c r="K253">
        <v>1425.2241466202299</v>
      </c>
      <c r="L253">
        <v>1162.1532732410001</v>
      </c>
      <c r="M253">
        <v>60.072172984233802</v>
      </c>
      <c r="N253">
        <v>1.5822608200950301</v>
      </c>
      <c r="O253">
        <v>7.2491784264450096</v>
      </c>
      <c r="P253">
        <v>145.94294770206</v>
      </c>
      <c r="Q253">
        <v>0.100533296087861</v>
      </c>
    </row>
    <row r="254" spans="1:17" x14ac:dyDescent="0.3">
      <c r="A254" t="s">
        <v>606</v>
      </c>
      <c r="B254" t="s">
        <v>607</v>
      </c>
      <c r="C254" t="s">
        <v>3152</v>
      </c>
      <c r="D254" t="s">
        <v>403</v>
      </c>
      <c r="E254">
        <v>32409.201274380001</v>
      </c>
      <c r="F254">
        <v>510.3</v>
      </c>
      <c r="G254">
        <v>9.2747816698349705</v>
      </c>
      <c r="H254">
        <v>1.60723410187169</v>
      </c>
      <c r="I254">
        <v>-5.5922832743633499</v>
      </c>
      <c r="J254">
        <v>1.51893558180183</v>
      </c>
      <c r="K254">
        <v>515.57992754045404</v>
      </c>
      <c r="L254">
        <v>492.05019824735899</v>
      </c>
      <c r="M254">
        <v>46.7155893794923</v>
      </c>
      <c r="N254">
        <v>0.67648950511887396</v>
      </c>
      <c r="O254">
        <v>14.6188516558886</v>
      </c>
      <c r="P254">
        <v>38.630806845965701</v>
      </c>
      <c r="Q254">
        <v>0.12174499880824501</v>
      </c>
    </row>
    <row r="255" spans="1:17" hidden="1" x14ac:dyDescent="0.3">
      <c r="A255" t="s">
        <v>608</v>
      </c>
      <c r="B255" t="s">
        <v>609</v>
      </c>
      <c r="C255" t="s">
        <v>3161</v>
      </c>
      <c r="D255" t="s">
        <v>130</v>
      </c>
      <c r="E255">
        <v>32216.064643341</v>
      </c>
      <c r="F255">
        <v>392.08</v>
      </c>
      <c r="G255">
        <v>1.8383934553851999</v>
      </c>
      <c r="H255">
        <v>5.2380529765378601</v>
      </c>
      <c r="I255">
        <v>-2.7704149126479698</v>
      </c>
      <c r="J255">
        <v>1.7932830168140901</v>
      </c>
      <c r="K255">
        <v>385.50339503287103</v>
      </c>
      <c r="L255">
        <v>365.00606823447202</v>
      </c>
      <c r="M255">
        <v>56.330526885428</v>
      </c>
      <c r="N255">
        <v>0.72676579803077601</v>
      </c>
      <c r="O255">
        <v>1.7649459294021701</v>
      </c>
      <c r="P255">
        <v>38.056338028169002</v>
      </c>
      <c r="Q255">
        <v>-0.123824141917355</v>
      </c>
    </row>
    <row r="256" spans="1:17" x14ac:dyDescent="0.3">
      <c r="A256" t="s">
        <v>610</v>
      </c>
      <c r="B256" t="s">
        <v>611</v>
      </c>
      <c r="C256" t="s">
        <v>3158</v>
      </c>
      <c r="D256" t="s">
        <v>589</v>
      </c>
      <c r="E256">
        <v>31970.384591090002</v>
      </c>
      <c r="F256">
        <v>1316.15</v>
      </c>
      <c r="G256">
        <v>-25.360020241680299</v>
      </c>
      <c r="H256">
        <v>6.32241304304568</v>
      </c>
      <c r="I256">
        <v>29.187863378679499</v>
      </c>
      <c r="J256">
        <v>0.88108619395244603</v>
      </c>
      <c r="K256">
        <v>1263.65491058051</v>
      </c>
      <c r="L256">
        <v>1164.6656016873401</v>
      </c>
      <c r="M256">
        <v>48.307031528940598</v>
      </c>
      <c r="N256">
        <v>1.53222472360916</v>
      </c>
      <c r="O256">
        <v>13.0494244576985</v>
      </c>
      <c r="P256">
        <v>48.541278708876497</v>
      </c>
      <c r="Q256">
        <v>2.570495313592E-2</v>
      </c>
    </row>
    <row r="257" spans="1:17" x14ac:dyDescent="0.3">
      <c r="A257" t="s">
        <v>612</v>
      </c>
      <c r="B257" t="s">
        <v>613</v>
      </c>
      <c r="C257" t="s">
        <v>3146</v>
      </c>
      <c r="D257" t="s">
        <v>43</v>
      </c>
      <c r="E257">
        <v>31878.484532654998</v>
      </c>
      <c r="F257">
        <v>542.54999999999995</v>
      </c>
      <c r="G257">
        <v>-34.2988244682724</v>
      </c>
      <c r="H257">
        <v>-5.6911793031028299</v>
      </c>
      <c r="I257">
        <v>-17.4550679114075</v>
      </c>
      <c r="J257">
        <v>1.28051693140497</v>
      </c>
      <c r="K257">
        <v>585.279027781737</v>
      </c>
      <c r="L257">
        <v>576.65838475091402</v>
      </c>
      <c r="M257">
        <v>25.862915398956702</v>
      </c>
      <c r="N257">
        <v>0.92621048837229802</v>
      </c>
      <c r="O257">
        <v>19.2516818726384</v>
      </c>
      <c r="P257">
        <v>19.294195250659602</v>
      </c>
      <c r="Q257">
        <v>-9.6336239979113003E-2</v>
      </c>
    </row>
    <row r="258" spans="1:17" hidden="1" x14ac:dyDescent="0.3">
      <c r="A258" t="s">
        <v>614</v>
      </c>
      <c r="B258" t="s">
        <v>615</v>
      </c>
      <c r="C258" t="s">
        <v>3161</v>
      </c>
      <c r="D258" t="s">
        <v>143</v>
      </c>
      <c r="E258">
        <v>31724.517003500001</v>
      </c>
      <c r="F258">
        <v>1867.85</v>
      </c>
      <c r="G258">
        <v>112.78559747281</v>
      </c>
      <c r="H258">
        <v>9.6002304467164201</v>
      </c>
      <c r="I258">
        <v>123.218631662677</v>
      </c>
      <c r="J258">
        <v>1.81449679734547</v>
      </c>
      <c r="K258">
        <v>1636.2347185127801</v>
      </c>
      <c r="L258">
        <v>1182.62623211492</v>
      </c>
      <c r="M258">
        <v>65.740750080401099</v>
      </c>
      <c r="N258">
        <v>0.95558124464707594</v>
      </c>
      <c r="O258">
        <v>1.72123029151163</v>
      </c>
      <c r="P258">
        <v>224.19508808469999</v>
      </c>
    </row>
    <row r="259" spans="1:17" x14ac:dyDescent="0.3">
      <c r="A259" t="s">
        <v>616</v>
      </c>
      <c r="B259" t="s">
        <v>617</v>
      </c>
      <c r="C259" t="s">
        <v>589</v>
      </c>
      <c r="D259" t="s">
        <v>589</v>
      </c>
      <c r="E259">
        <v>31523.796149999998</v>
      </c>
      <c r="F259">
        <v>922.25</v>
      </c>
      <c r="G259">
        <v>-10.937387436264601</v>
      </c>
      <c r="H259">
        <v>1.9060270834870701</v>
      </c>
      <c r="I259">
        <v>-2.7516983747381198</v>
      </c>
      <c r="J259">
        <v>-0.55674890177875902</v>
      </c>
      <c r="K259">
        <v>911.00023357088799</v>
      </c>
      <c r="L259">
        <v>845.95749358959495</v>
      </c>
      <c r="M259">
        <v>40.595679185395198</v>
      </c>
      <c r="N259">
        <v>0.32423107328429701</v>
      </c>
      <c r="O259">
        <v>14.177283816752499</v>
      </c>
      <c r="P259">
        <v>29.8943661971831</v>
      </c>
      <c r="Q259">
        <v>7.8453795629528006E-2</v>
      </c>
    </row>
    <row r="260" spans="1:17" x14ac:dyDescent="0.3">
      <c r="A260" t="s">
        <v>618</v>
      </c>
      <c r="B260" t="s">
        <v>619</v>
      </c>
      <c r="C260" t="s">
        <v>3144</v>
      </c>
      <c r="D260" t="s">
        <v>181</v>
      </c>
      <c r="E260">
        <v>31020.535452</v>
      </c>
      <c r="F260">
        <v>443.15</v>
      </c>
      <c r="G260">
        <v>-13.843199467050001</v>
      </c>
      <c r="H260">
        <v>-12.0003392605188</v>
      </c>
      <c r="I260">
        <v>-10.5211836163549</v>
      </c>
      <c r="J260">
        <v>-14.847409363919899</v>
      </c>
      <c r="K260">
        <v>527.58147451939305</v>
      </c>
      <c r="L260">
        <v>493.33725469267699</v>
      </c>
      <c r="M260">
        <v>10.9487415271934</v>
      </c>
      <c r="N260">
        <v>1.5076276860154101</v>
      </c>
      <c r="O260">
        <v>28.703599232765399</v>
      </c>
      <c r="P260">
        <v>17.953154112323599</v>
      </c>
      <c r="Q260">
        <v>-3.7474819330377003E-2</v>
      </c>
    </row>
    <row r="261" spans="1:17" hidden="1" x14ac:dyDescent="0.3">
      <c r="A261" t="s">
        <v>620</v>
      </c>
      <c r="B261" t="s">
        <v>621</v>
      </c>
      <c r="C261" t="s">
        <v>3161</v>
      </c>
      <c r="D261" t="s">
        <v>188</v>
      </c>
      <c r="E261">
        <v>30961.18633782</v>
      </c>
      <c r="F261">
        <v>14032.8</v>
      </c>
      <c r="G261">
        <v>131.83291719276701</v>
      </c>
      <c r="H261">
        <v>0.36895533990471402</v>
      </c>
      <c r="I261">
        <v>58.026795454838002</v>
      </c>
      <c r="J261">
        <v>2.1799173611531</v>
      </c>
      <c r="K261">
        <v>13578.816919576901</v>
      </c>
      <c r="L261">
        <v>11281.221419895201</v>
      </c>
      <c r="M261">
        <v>63.227075164187198</v>
      </c>
      <c r="N261">
        <v>1.12406934256435</v>
      </c>
      <c r="O261">
        <v>7.8719143720426397</v>
      </c>
      <c r="P261">
        <v>171.81389402729201</v>
      </c>
      <c r="Q261">
        <v>0.19536672890592599</v>
      </c>
    </row>
    <row r="262" spans="1:17" x14ac:dyDescent="0.3">
      <c r="A262" t="s">
        <v>622</v>
      </c>
      <c r="B262" t="s">
        <v>623</v>
      </c>
      <c r="C262" t="s">
        <v>3159</v>
      </c>
      <c r="D262" t="s">
        <v>130</v>
      </c>
      <c r="E262">
        <v>30769.833415900001</v>
      </c>
      <c r="F262">
        <v>1259.9000000000001</v>
      </c>
      <c r="G262">
        <v>82.584843162273003</v>
      </c>
      <c r="H262">
        <v>-1.3505649122317001</v>
      </c>
      <c r="I262">
        <v>17.128307200056501</v>
      </c>
      <c r="J262">
        <v>0.26165463496449198</v>
      </c>
      <c r="K262">
        <v>1296.85484696857</v>
      </c>
      <c r="L262">
        <v>1135.9800209304699</v>
      </c>
      <c r="M262">
        <v>30.2074254755541</v>
      </c>
      <c r="N262">
        <v>0.88914169018489997</v>
      </c>
      <c r="O262">
        <v>15.3345503611397</v>
      </c>
      <c r="P262">
        <v>116.794287189193</v>
      </c>
      <c r="Q262">
        <v>0.133137798632292</v>
      </c>
    </row>
    <row r="263" spans="1:17" x14ac:dyDescent="0.3">
      <c r="A263" t="s">
        <v>624</v>
      </c>
      <c r="B263" t="s">
        <v>625</v>
      </c>
      <c r="C263" t="s">
        <v>3153</v>
      </c>
      <c r="D263" t="s">
        <v>626</v>
      </c>
      <c r="E263">
        <v>30625.650713399998</v>
      </c>
      <c r="F263">
        <v>316.7</v>
      </c>
      <c r="G263">
        <v>96.065999122333196</v>
      </c>
      <c r="H263">
        <v>0.98539303085699703</v>
      </c>
      <c r="I263">
        <v>-28.342727489099801</v>
      </c>
      <c r="J263">
        <v>2.5232820535038698</v>
      </c>
      <c r="K263">
        <v>323.02782821603802</v>
      </c>
      <c r="L263">
        <v>298.61709607311599</v>
      </c>
      <c r="M263">
        <v>42.257463400751199</v>
      </c>
      <c r="N263">
        <v>0.55614219237833595</v>
      </c>
      <c r="O263">
        <v>31.291443005999302</v>
      </c>
      <c r="P263">
        <v>133.46848507187599</v>
      </c>
      <c r="Q263">
        <v>0.101066038448216</v>
      </c>
    </row>
    <row r="264" spans="1:17" x14ac:dyDescent="0.3">
      <c r="A264" t="s">
        <v>627</v>
      </c>
      <c r="B264" t="s">
        <v>628</v>
      </c>
      <c r="C264" t="s">
        <v>3148</v>
      </c>
      <c r="D264" t="s">
        <v>195</v>
      </c>
      <c r="E264">
        <v>30304.012500000001</v>
      </c>
      <c r="F264">
        <v>694.25</v>
      </c>
      <c r="G264">
        <v>12.868858724457199</v>
      </c>
      <c r="H264">
        <v>-3.2074583073814198</v>
      </c>
      <c r="I264">
        <v>43.471624914585597</v>
      </c>
      <c r="J264">
        <v>-2.8555052345327998</v>
      </c>
      <c r="K264">
        <v>753.83345623070204</v>
      </c>
      <c r="L264">
        <v>658.62765466647897</v>
      </c>
      <c r="M264">
        <v>24.099224852714801</v>
      </c>
      <c r="N264">
        <v>0.66952880763088296</v>
      </c>
      <c r="O264">
        <v>23.874684911775201</v>
      </c>
      <c r="P264">
        <v>66.446895228961793</v>
      </c>
      <c r="Q264">
        <v>1.0794295133348E-2</v>
      </c>
    </row>
    <row r="265" spans="1:17" x14ac:dyDescent="0.3">
      <c r="A265" t="s">
        <v>629</v>
      </c>
      <c r="B265" t="s">
        <v>630</v>
      </c>
      <c r="C265" t="s">
        <v>3160</v>
      </c>
      <c r="D265" t="s">
        <v>168</v>
      </c>
      <c r="E265">
        <v>30290.521454199999</v>
      </c>
      <c r="F265">
        <v>1189</v>
      </c>
      <c r="G265">
        <v>-5.2926991681824003</v>
      </c>
      <c r="H265">
        <v>9.4538330725108697</v>
      </c>
      <c r="I265">
        <v>-5.2951805336049098</v>
      </c>
      <c r="J265">
        <v>-7.4966430343127399</v>
      </c>
      <c r="K265">
        <v>1085.3198982587201</v>
      </c>
      <c r="L265">
        <v>1066.3574132641099</v>
      </c>
      <c r="M265">
        <v>68.391825616695201</v>
      </c>
      <c r="N265">
        <v>2.9257809190814901</v>
      </c>
      <c r="O265">
        <v>13.4566862910008</v>
      </c>
      <c r="P265">
        <v>27.438370846730901</v>
      </c>
      <c r="Q265">
        <v>5.0485103716599996E-3</v>
      </c>
    </row>
    <row r="266" spans="1:17" x14ac:dyDescent="0.3">
      <c r="A266" t="s">
        <v>631</v>
      </c>
      <c r="B266" t="s">
        <v>632</v>
      </c>
      <c r="C266" t="s">
        <v>3160</v>
      </c>
      <c r="D266" t="s">
        <v>249</v>
      </c>
      <c r="E266">
        <v>30194.482940959999</v>
      </c>
      <c r="F266">
        <v>611.65</v>
      </c>
      <c r="G266">
        <v>120.72614549015</v>
      </c>
      <c r="H266">
        <v>3.1799824140599599E-2</v>
      </c>
      <c r="I266">
        <v>62.763628454563097</v>
      </c>
      <c r="J266">
        <v>-2.5033854870308399</v>
      </c>
      <c r="K266">
        <v>579.85004842971898</v>
      </c>
      <c r="L266">
        <v>435.38524509241199</v>
      </c>
      <c r="M266">
        <v>38.641443615953399</v>
      </c>
      <c r="N266">
        <v>0.82425238514322596</v>
      </c>
      <c r="O266">
        <v>12.597073489740801</v>
      </c>
      <c r="P266">
        <v>173.05803571428501</v>
      </c>
      <c r="Q266">
        <v>0.242216395511681</v>
      </c>
    </row>
    <row r="267" spans="1:17" x14ac:dyDescent="0.3">
      <c r="A267" t="s">
        <v>633</v>
      </c>
      <c r="B267" t="s">
        <v>634</v>
      </c>
      <c r="C267" t="s">
        <v>3150</v>
      </c>
      <c r="D267" t="s">
        <v>51</v>
      </c>
      <c r="E267">
        <v>30097.43076992</v>
      </c>
      <c r="F267">
        <v>228.1</v>
      </c>
      <c r="G267">
        <v>116.37175395128401</v>
      </c>
      <c r="H267">
        <v>6.4680733069256897</v>
      </c>
      <c r="I267">
        <v>49.535872239633001</v>
      </c>
      <c r="J267">
        <v>3.0080746442117001</v>
      </c>
      <c r="K267">
        <v>211.211778599909</v>
      </c>
      <c r="L267">
        <v>169.19718354743301</v>
      </c>
      <c r="M267">
        <v>55.178150923865303</v>
      </c>
      <c r="N267">
        <v>0.62078245960849199</v>
      </c>
      <c r="O267">
        <v>6.9662428759316102</v>
      </c>
      <c r="P267">
        <v>160.685714285714</v>
      </c>
      <c r="Q267">
        <v>2.3310934152100001E-2</v>
      </c>
    </row>
    <row r="268" spans="1:17" x14ac:dyDescent="0.3">
      <c r="A268" t="s">
        <v>635</v>
      </c>
      <c r="B268" t="s">
        <v>636</v>
      </c>
      <c r="C268" t="s">
        <v>3160</v>
      </c>
      <c r="D268" t="s">
        <v>406</v>
      </c>
      <c r="E268">
        <v>29937.725164879899</v>
      </c>
      <c r="F268">
        <v>6661.4</v>
      </c>
      <c r="G268">
        <v>6.03356403749771</v>
      </c>
      <c r="H268">
        <v>9.8740303213419303</v>
      </c>
      <c r="I268">
        <v>6.0980179356201001</v>
      </c>
      <c r="J268">
        <v>-1.0839937075206001</v>
      </c>
      <c r="K268">
        <v>6490.0637094329804</v>
      </c>
      <c r="L268">
        <v>6027.58257352488</v>
      </c>
      <c r="M268">
        <v>54.194250960524101</v>
      </c>
      <c r="N268">
        <v>0.99501741744938699</v>
      </c>
      <c r="O268">
        <v>8.0381000990782798</v>
      </c>
      <c r="P268">
        <v>38.407197323858703</v>
      </c>
      <c r="Q268">
        <v>4.231813904956E-3</v>
      </c>
    </row>
    <row r="269" spans="1:17" x14ac:dyDescent="0.3">
      <c r="A269" t="s">
        <v>637</v>
      </c>
      <c r="B269" t="s">
        <v>638</v>
      </c>
      <c r="C269" t="s">
        <v>3156</v>
      </c>
      <c r="D269" t="s">
        <v>300</v>
      </c>
      <c r="E269">
        <v>29809.17081765</v>
      </c>
      <c r="F269">
        <v>2349.5500000000002</v>
      </c>
      <c r="G269">
        <v>16.1505785728802</v>
      </c>
      <c r="H269">
        <v>16.185312095886299</v>
      </c>
      <c r="I269">
        <v>42.104454567766098</v>
      </c>
      <c r="J269">
        <v>0.19891689556452699</v>
      </c>
      <c r="K269">
        <v>2191.8998807542298</v>
      </c>
      <c r="L269">
        <v>1845.7759038807001</v>
      </c>
      <c r="M269">
        <v>56.524105946354503</v>
      </c>
      <c r="N269">
        <v>1.06745197434964</v>
      </c>
      <c r="O269">
        <v>3.8496733417037099</v>
      </c>
      <c r="P269">
        <v>98.090380237754005</v>
      </c>
      <c r="Q269">
        <v>-3.4672974843125003E-2</v>
      </c>
    </row>
    <row r="270" spans="1:17" x14ac:dyDescent="0.3">
      <c r="A270" t="s">
        <v>639</v>
      </c>
      <c r="B270" t="s">
        <v>640</v>
      </c>
      <c r="C270" t="s">
        <v>3146</v>
      </c>
      <c r="D270" t="s">
        <v>24</v>
      </c>
      <c r="E270">
        <v>29785.248827924999</v>
      </c>
      <c r="F270">
        <v>184.89</v>
      </c>
      <c r="G270">
        <v>-43.257997363151901</v>
      </c>
      <c r="H270">
        <v>-5.19002401573906</v>
      </c>
      <c r="I270">
        <v>-9.6315420674647498</v>
      </c>
      <c r="J270">
        <v>-7.4835490936638802</v>
      </c>
      <c r="K270">
        <v>197.58073187264301</v>
      </c>
      <c r="L270">
        <v>203.14825761794901</v>
      </c>
      <c r="M270">
        <v>36.585239813801799</v>
      </c>
      <c r="N270">
        <v>1.2971644804014899</v>
      </c>
      <c r="O270">
        <v>42.3008275190654</v>
      </c>
      <c r="P270">
        <v>9.3053502808158193</v>
      </c>
      <c r="Q270">
        <v>-8.3755722157474996E-2</v>
      </c>
    </row>
    <row r="271" spans="1:17" x14ac:dyDescent="0.3">
      <c r="A271" t="s">
        <v>641</v>
      </c>
      <c r="B271" t="s">
        <v>642</v>
      </c>
      <c r="C271" t="s">
        <v>3163</v>
      </c>
      <c r="D271" t="s">
        <v>643</v>
      </c>
      <c r="E271">
        <v>29751.418386900001</v>
      </c>
      <c r="F271">
        <v>754.95</v>
      </c>
      <c r="G271">
        <v>-7.2754526556875101</v>
      </c>
      <c r="H271">
        <v>-2.50034033792411</v>
      </c>
      <c r="I271">
        <v>11.8990257096108</v>
      </c>
      <c r="J271">
        <v>-2.05676747928876</v>
      </c>
      <c r="K271">
        <v>801.58249202590605</v>
      </c>
      <c r="L271">
        <v>734.08748359595904</v>
      </c>
      <c r="M271">
        <v>20.8732431850122</v>
      </c>
      <c r="N271">
        <v>0.46572009656867702</v>
      </c>
      <c r="O271">
        <v>21.9948340949731</v>
      </c>
      <c r="P271">
        <v>33.007399577167</v>
      </c>
      <c r="Q271">
        <v>1.5278451942443001E-2</v>
      </c>
    </row>
    <row r="272" spans="1:17" x14ac:dyDescent="0.3">
      <c r="A272" t="s">
        <v>644</v>
      </c>
      <c r="B272" t="s">
        <v>645</v>
      </c>
      <c r="C272" t="s">
        <v>3150</v>
      </c>
      <c r="D272" t="s">
        <v>51</v>
      </c>
      <c r="E272">
        <v>29603.702736840001</v>
      </c>
      <c r="F272">
        <v>1906.05</v>
      </c>
      <c r="G272">
        <v>21.254749821464198</v>
      </c>
      <c r="H272">
        <v>2.7347166581323799</v>
      </c>
      <c r="I272">
        <v>-5.2883800823762597</v>
      </c>
      <c r="J272">
        <v>6.0396055646636597</v>
      </c>
      <c r="K272">
        <v>1864.4890012205201</v>
      </c>
      <c r="L272">
        <v>1751.56860564167</v>
      </c>
      <c r="M272">
        <v>65.014732024138297</v>
      </c>
      <c r="N272">
        <v>1.3108907387520901</v>
      </c>
      <c r="O272">
        <v>6.5029773615592399</v>
      </c>
      <c r="P272">
        <v>53.164048374784002</v>
      </c>
      <c r="Q272">
        <v>9.6395901646959006E-2</v>
      </c>
    </row>
    <row r="273" spans="1:17" x14ac:dyDescent="0.3">
      <c r="A273" t="s">
        <v>646</v>
      </c>
      <c r="B273" t="s">
        <v>647</v>
      </c>
      <c r="C273" t="s">
        <v>3148</v>
      </c>
      <c r="D273" t="s">
        <v>234</v>
      </c>
      <c r="E273">
        <v>29350.925649050001</v>
      </c>
      <c r="F273">
        <v>2194.25</v>
      </c>
      <c r="G273">
        <v>57.997072485516902</v>
      </c>
      <c r="H273">
        <v>9.1068224504016797</v>
      </c>
      <c r="I273">
        <v>14.2089879892699</v>
      </c>
      <c r="J273">
        <v>5.5913510137338802</v>
      </c>
      <c r="K273">
        <v>2020.79619164462</v>
      </c>
      <c r="L273">
        <v>1767.13347285089</v>
      </c>
      <c r="M273">
        <v>58.731846027719598</v>
      </c>
      <c r="N273">
        <v>0.63782914779245203</v>
      </c>
      <c r="O273">
        <v>6.3096730090007798</v>
      </c>
      <c r="P273">
        <v>92.267250821467698</v>
      </c>
      <c r="Q273">
        <v>8.1137014116794998E-2</v>
      </c>
    </row>
    <row r="274" spans="1:17" x14ac:dyDescent="0.3">
      <c r="A274" t="s">
        <v>648</v>
      </c>
      <c r="B274" t="s">
        <v>649</v>
      </c>
      <c r="C274" t="s">
        <v>3146</v>
      </c>
      <c r="D274" t="s">
        <v>54</v>
      </c>
      <c r="E274">
        <v>29297.516277800001</v>
      </c>
      <c r="F274">
        <v>376.7</v>
      </c>
      <c r="G274">
        <v>-19.314848805268401</v>
      </c>
      <c r="H274">
        <v>-3.59893011267887</v>
      </c>
      <c r="I274">
        <v>-35.584584310141402</v>
      </c>
      <c r="J274">
        <v>-0.19034518507054901</v>
      </c>
      <c r="K274">
        <v>390.305014300425</v>
      </c>
      <c r="L274">
        <v>409.89414093622298</v>
      </c>
      <c r="M274">
        <v>36.562851232594497</v>
      </c>
      <c r="N274">
        <v>0.481025215593818</v>
      </c>
      <c r="O274">
        <v>37.961242367932002</v>
      </c>
      <c r="P274">
        <v>12.0130835563484</v>
      </c>
      <c r="Q274">
        <v>9.1369983904043994E-2</v>
      </c>
    </row>
    <row r="275" spans="1:17" x14ac:dyDescent="0.3">
      <c r="A275" t="s">
        <v>650</v>
      </c>
      <c r="B275" t="s">
        <v>651</v>
      </c>
      <c r="C275" t="s">
        <v>3152</v>
      </c>
      <c r="D275" t="s">
        <v>188</v>
      </c>
      <c r="E275">
        <v>29286.641568750001</v>
      </c>
      <c r="F275">
        <v>1393.75</v>
      </c>
      <c r="G275">
        <v>-19.283521126693401</v>
      </c>
      <c r="H275">
        <v>2.2801631961311499</v>
      </c>
      <c r="I275">
        <v>18.637781244934299</v>
      </c>
      <c r="J275">
        <v>-1.9148828520165899</v>
      </c>
      <c r="K275">
        <v>1392.16124030995</v>
      </c>
      <c r="L275">
        <v>1291.06378171041</v>
      </c>
      <c r="M275">
        <v>40.706995747361098</v>
      </c>
      <c r="N275">
        <v>0.95932905770314503</v>
      </c>
      <c r="O275">
        <v>8.0502242152466295</v>
      </c>
      <c r="P275">
        <v>38.951198843527202</v>
      </c>
      <c r="Q275">
        <v>5.5937833907235002E-2</v>
      </c>
    </row>
    <row r="276" spans="1:17" x14ac:dyDescent="0.3">
      <c r="A276" t="s">
        <v>652</v>
      </c>
      <c r="B276" t="s">
        <v>653</v>
      </c>
      <c r="C276" t="s">
        <v>3157</v>
      </c>
      <c r="D276" t="s">
        <v>446</v>
      </c>
      <c r="E276">
        <v>28761.81354372</v>
      </c>
      <c r="F276">
        <v>388.2</v>
      </c>
      <c r="G276">
        <v>-33.375615442078299</v>
      </c>
      <c r="H276">
        <v>-4.5840756012951704</v>
      </c>
      <c r="I276">
        <v>-25.646209653625501</v>
      </c>
      <c r="J276">
        <v>-2.4033172368856102</v>
      </c>
      <c r="K276">
        <v>413.79274982296198</v>
      </c>
      <c r="L276">
        <v>416.11259736878299</v>
      </c>
      <c r="M276">
        <v>22.392660125113501</v>
      </c>
      <c r="N276">
        <v>0.43886069142421202</v>
      </c>
      <c r="O276">
        <v>25.7083977331272</v>
      </c>
      <c r="P276">
        <v>9.5990965556182992</v>
      </c>
      <c r="Q276">
        <v>-7.3888271974205E-2</v>
      </c>
    </row>
    <row r="277" spans="1:17" x14ac:dyDescent="0.3">
      <c r="A277" t="s">
        <v>654</v>
      </c>
      <c r="B277" t="s">
        <v>655</v>
      </c>
      <c r="C277" t="s">
        <v>3155</v>
      </c>
      <c r="D277" t="s">
        <v>159</v>
      </c>
      <c r="E277">
        <v>28297.544628735999</v>
      </c>
      <c r="F277">
        <v>217.04</v>
      </c>
      <c r="G277">
        <v>300.96516846461202</v>
      </c>
      <c r="H277">
        <v>-11.1488388957548</v>
      </c>
      <c r="I277">
        <v>34.646023772442497</v>
      </c>
      <c r="J277">
        <v>2.64171977835653</v>
      </c>
      <c r="K277">
        <v>218.27470627059</v>
      </c>
      <c r="L277">
        <v>166.452586952903</v>
      </c>
      <c r="M277">
        <v>42.405200070282099</v>
      </c>
      <c r="N277">
        <v>0.74081099557972296</v>
      </c>
      <c r="O277">
        <v>20.669001105786901</v>
      </c>
      <c r="P277">
        <v>358.13192612137198</v>
      </c>
      <c r="Q277">
        <v>0.19318628956411199</v>
      </c>
    </row>
    <row r="278" spans="1:17" x14ac:dyDescent="0.3">
      <c r="A278" t="s">
        <v>656</v>
      </c>
      <c r="B278" t="s">
        <v>657</v>
      </c>
      <c r="C278" t="s">
        <v>3148</v>
      </c>
      <c r="D278" t="s">
        <v>195</v>
      </c>
      <c r="E278">
        <v>28195.173639674998</v>
      </c>
      <c r="F278">
        <v>8652.75</v>
      </c>
      <c r="G278">
        <v>12.0130356826535</v>
      </c>
      <c r="H278">
        <v>2.8844883126470502</v>
      </c>
      <c r="I278">
        <v>22.101644030199001</v>
      </c>
      <c r="J278">
        <v>-1.8576317196776899</v>
      </c>
      <c r="K278">
        <v>8610.5590032016607</v>
      </c>
      <c r="L278">
        <v>7556.4974222044102</v>
      </c>
      <c r="M278">
        <v>34.29290525095</v>
      </c>
      <c r="N278">
        <v>0.70995096994259799</v>
      </c>
      <c r="O278">
        <v>10.485105891190599</v>
      </c>
      <c r="P278">
        <v>45.276651472032597</v>
      </c>
      <c r="Q278">
        <v>3.6173318825131001E-2</v>
      </c>
    </row>
    <row r="279" spans="1:17" x14ac:dyDescent="0.3">
      <c r="A279" t="s">
        <v>658</v>
      </c>
      <c r="B279" t="s">
        <v>659</v>
      </c>
      <c r="C279" t="s">
        <v>3150</v>
      </c>
      <c r="D279" t="s">
        <v>263</v>
      </c>
      <c r="E279">
        <v>28146.451107420002</v>
      </c>
      <c r="F279">
        <v>1048.0999999999999</v>
      </c>
      <c r="G279">
        <v>12.9507654020837</v>
      </c>
      <c r="H279">
        <v>-1.18602126224686</v>
      </c>
      <c r="I279">
        <v>-38.2239274017195</v>
      </c>
      <c r="J279">
        <v>3.1677520304276299</v>
      </c>
      <c r="K279">
        <v>1089.2052433681299</v>
      </c>
      <c r="L279">
        <v>1117.62877448617</v>
      </c>
      <c r="M279">
        <v>48.963515099472403</v>
      </c>
      <c r="N279">
        <v>1.37698333374235</v>
      </c>
      <c r="O279">
        <v>44.442324205705503</v>
      </c>
      <c r="P279">
        <v>48.036723163841799</v>
      </c>
    </row>
    <row r="280" spans="1:17" x14ac:dyDescent="0.3">
      <c r="A280" t="s">
        <v>660</v>
      </c>
      <c r="B280" t="s">
        <v>661</v>
      </c>
      <c r="C280" t="s">
        <v>3152</v>
      </c>
      <c r="D280" t="s">
        <v>552</v>
      </c>
      <c r="E280">
        <v>28113.825339587998</v>
      </c>
      <c r="F280">
        <v>63.59</v>
      </c>
      <c r="G280">
        <v>-23.322712227642601</v>
      </c>
      <c r="H280">
        <v>-3.78342873476196</v>
      </c>
      <c r="I280">
        <v>-20.528767680322002</v>
      </c>
      <c r="J280">
        <v>-1.78995441187075</v>
      </c>
      <c r="K280">
        <v>68.628719638053994</v>
      </c>
      <c r="L280">
        <v>68.201102549700295</v>
      </c>
      <c r="M280">
        <v>21.088667524500099</v>
      </c>
      <c r="N280">
        <v>1.2374400874861899</v>
      </c>
      <c r="O280">
        <v>25.8059443308696</v>
      </c>
      <c r="P280">
        <v>9.9222126188418294</v>
      </c>
      <c r="Q280">
        <v>1.8913876470721E-2</v>
      </c>
    </row>
    <row r="281" spans="1:17" x14ac:dyDescent="0.3">
      <c r="A281" t="s">
        <v>662</v>
      </c>
      <c r="B281" t="s">
        <v>663</v>
      </c>
      <c r="C281" t="s">
        <v>3144</v>
      </c>
      <c r="D281" t="s">
        <v>18</v>
      </c>
      <c r="E281">
        <v>27734.875646025001</v>
      </c>
      <c r="F281">
        <v>158.25</v>
      </c>
      <c r="G281">
        <v>38.296503109584499</v>
      </c>
      <c r="H281">
        <v>-5.8675618704360799</v>
      </c>
      <c r="I281">
        <v>-40.993172574649002</v>
      </c>
      <c r="J281">
        <v>-4.0851128720467198</v>
      </c>
      <c r="K281">
        <v>187.17359976185401</v>
      </c>
      <c r="L281">
        <v>188.54675287107</v>
      </c>
      <c r="M281">
        <v>13.767225015066099</v>
      </c>
      <c r="N281">
        <v>0.57419883464397703</v>
      </c>
      <c r="O281">
        <v>82.780410742496002</v>
      </c>
      <c r="P281">
        <v>71.081081081081095</v>
      </c>
      <c r="Q281">
        <v>0.108416781639746</v>
      </c>
    </row>
    <row r="282" spans="1:17" x14ac:dyDescent="0.3">
      <c r="A282" t="s">
        <v>664</v>
      </c>
      <c r="B282" t="s">
        <v>665</v>
      </c>
      <c r="C282" t="s">
        <v>3149</v>
      </c>
      <c r="D282" t="s">
        <v>48</v>
      </c>
      <c r="E282">
        <v>27696.6</v>
      </c>
      <c r="F282">
        <v>102.58</v>
      </c>
      <c r="G282">
        <v>119.78132013137299</v>
      </c>
      <c r="H282">
        <v>-3.50702411815457</v>
      </c>
      <c r="I282">
        <v>11.005650813306501</v>
      </c>
      <c r="J282">
        <v>-4.1329226297833301</v>
      </c>
      <c r="K282">
        <v>115.31626682114</v>
      </c>
      <c r="L282">
        <v>98.188629746647294</v>
      </c>
      <c r="M282">
        <v>17.0214906664763</v>
      </c>
      <c r="N282">
        <v>0.196582961820396</v>
      </c>
      <c r="O282">
        <v>36.316370962500798</v>
      </c>
      <c r="P282">
        <v>153.28395061728301</v>
      </c>
      <c r="Q282">
        <v>0.13171716177599199</v>
      </c>
    </row>
    <row r="283" spans="1:17" x14ac:dyDescent="0.3">
      <c r="A283" t="s">
        <v>666</v>
      </c>
      <c r="B283" t="s">
        <v>667</v>
      </c>
      <c r="C283" t="s">
        <v>3155</v>
      </c>
      <c r="D283" t="s">
        <v>268</v>
      </c>
      <c r="E283">
        <v>27692.838581520002</v>
      </c>
      <c r="F283">
        <v>1455.15</v>
      </c>
      <c r="G283">
        <v>5.2650303538066598</v>
      </c>
      <c r="H283">
        <v>1.7268240687795999</v>
      </c>
      <c r="I283">
        <v>1.2067095018081999</v>
      </c>
      <c r="J283">
        <v>2.3928814680210202</v>
      </c>
      <c r="K283">
        <v>1513.3106041481001</v>
      </c>
      <c r="L283">
        <v>1443.80833902979</v>
      </c>
      <c r="M283">
        <v>41.565056801377096</v>
      </c>
      <c r="N283">
        <v>1.1350621423371801</v>
      </c>
      <c r="O283">
        <v>26.526474933855599</v>
      </c>
      <c r="P283">
        <v>41.882800312012499</v>
      </c>
      <c r="Q283">
        <v>5.7837946681588003E-2</v>
      </c>
    </row>
    <row r="284" spans="1:17" x14ac:dyDescent="0.3">
      <c r="A284" t="s">
        <v>668</v>
      </c>
      <c r="B284" t="s">
        <v>669</v>
      </c>
      <c r="C284" t="s">
        <v>3146</v>
      </c>
      <c r="D284" t="s">
        <v>526</v>
      </c>
      <c r="E284">
        <v>27617.5233248599</v>
      </c>
      <c r="F284">
        <v>849.8</v>
      </c>
      <c r="G284">
        <v>3.0839677607787901</v>
      </c>
      <c r="H284">
        <v>-0.86826751870142205</v>
      </c>
      <c r="I284">
        <v>5.6199453257553103</v>
      </c>
      <c r="J284">
        <v>5.9976854857859596</v>
      </c>
      <c r="K284">
        <v>840.49618305903698</v>
      </c>
      <c r="L284">
        <v>771.46755481688103</v>
      </c>
      <c r="M284">
        <v>45.950438212030697</v>
      </c>
      <c r="N284">
        <v>0.51714777151473401</v>
      </c>
      <c r="O284">
        <v>8.54907036949872</v>
      </c>
      <c r="P284">
        <v>36.722709355643097</v>
      </c>
      <c r="Q284">
        <v>-1.7941617344875E-2</v>
      </c>
    </row>
    <row r="285" spans="1:17" x14ac:dyDescent="0.3">
      <c r="A285" t="s">
        <v>670</v>
      </c>
      <c r="B285" t="s">
        <v>671</v>
      </c>
      <c r="C285" t="s">
        <v>3150</v>
      </c>
      <c r="D285" t="s">
        <v>51</v>
      </c>
      <c r="E285">
        <v>27600.856154190002</v>
      </c>
      <c r="F285">
        <v>1675.3</v>
      </c>
      <c r="G285">
        <v>-16.537331803475102</v>
      </c>
      <c r="H285">
        <v>-5.6184704736970197</v>
      </c>
      <c r="I285">
        <v>-17.6115333842504</v>
      </c>
      <c r="J285">
        <v>-1.44063039896555</v>
      </c>
      <c r="K285">
        <v>1804.5921261328001</v>
      </c>
      <c r="L285">
        <v>1820.24581738807</v>
      </c>
      <c r="M285">
        <v>38.989942424635103</v>
      </c>
      <c r="N285">
        <v>0.67209504423967503</v>
      </c>
      <c r="O285">
        <v>32.570285918939803</v>
      </c>
      <c r="P285">
        <v>13.575810989457899</v>
      </c>
      <c r="Q285">
        <v>-0.117164298613774</v>
      </c>
    </row>
    <row r="286" spans="1:17" hidden="1" x14ac:dyDescent="0.3">
      <c r="A286" t="s">
        <v>672</v>
      </c>
      <c r="B286" t="s">
        <v>673</v>
      </c>
      <c r="C286" t="s">
        <v>3161</v>
      </c>
      <c r="D286" t="s">
        <v>51</v>
      </c>
      <c r="E286">
        <v>27478.826294304999</v>
      </c>
      <c r="F286">
        <v>1453.15</v>
      </c>
      <c r="G286">
        <v>-19.889131069744899</v>
      </c>
      <c r="H286">
        <v>6.8548729252897598</v>
      </c>
      <c r="I286">
        <v>-4.9776229486375403</v>
      </c>
      <c r="J286">
        <v>2.5452919266586398</v>
      </c>
      <c r="K286">
        <v>1414.1990406785701</v>
      </c>
      <c r="M286">
        <v>46.372494299608803</v>
      </c>
      <c r="N286">
        <v>1.06420399016309</v>
      </c>
      <c r="O286">
        <v>8.7293121838764005</v>
      </c>
      <c r="P286">
        <v>18.624489795918301</v>
      </c>
    </row>
    <row r="287" spans="1:17" x14ac:dyDescent="0.3">
      <c r="A287" t="s">
        <v>674</v>
      </c>
      <c r="B287" t="s">
        <v>675</v>
      </c>
      <c r="C287" t="s">
        <v>3150</v>
      </c>
      <c r="D287" t="s">
        <v>263</v>
      </c>
      <c r="E287">
        <v>27461.15253648</v>
      </c>
      <c r="F287">
        <v>3296.8</v>
      </c>
      <c r="G287">
        <v>8.1767666026879002</v>
      </c>
      <c r="H287">
        <v>5.7853037259925104</v>
      </c>
      <c r="I287">
        <v>33.814766764335801</v>
      </c>
      <c r="J287">
        <v>-3.1158371187629501</v>
      </c>
      <c r="K287">
        <v>3311.8718448898599</v>
      </c>
      <c r="L287">
        <v>2892.1127191579699</v>
      </c>
      <c r="M287">
        <v>35.400641351266003</v>
      </c>
      <c r="N287">
        <v>0.80818710757408696</v>
      </c>
      <c r="O287">
        <v>10.833232225188</v>
      </c>
      <c r="P287">
        <v>69.614652466944406</v>
      </c>
      <c r="Q287">
        <v>-2.722857384091E-2</v>
      </c>
    </row>
    <row r="288" spans="1:17" x14ac:dyDescent="0.3">
      <c r="A288" t="s">
        <v>676</v>
      </c>
      <c r="B288" t="s">
        <v>677</v>
      </c>
      <c r="C288" t="s">
        <v>3155</v>
      </c>
      <c r="D288" t="s">
        <v>268</v>
      </c>
      <c r="E288">
        <v>27437.913694850002</v>
      </c>
      <c r="F288">
        <v>3647.75</v>
      </c>
      <c r="G288">
        <v>-4.5247047704452701</v>
      </c>
      <c r="H288">
        <v>-2.3804233159501802</v>
      </c>
      <c r="I288">
        <v>8.27990776550911</v>
      </c>
      <c r="J288">
        <v>-1.40362743729322</v>
      </c>
      <c r="K288">
        <v>3794.9078284500501</v>
      </c>
      <c r="L288">
        <v>3639.6925601380699</v>
      </c>
      <c r="M288">
        <v>38.5373063283389</v>
      </c>
      <c r="N288">
        <v>0.42942684760391298</v>
      </c>
      <c r="O288">
        <v>32.078678637516198</v>
      </c>
      <c r="P288">
        <v>44.493959199841498</v>
      </c>
      <c r="Q288">
        <v>7.4310366157031002E-2</v>
      </c>
    </row>
    <row r="289" spans="1:17" x14ac:dyDescent="0.3">
      <c r="A289" t="s">
        <v>678</v>
      </c>
      <c r="B289" t="s">
        <v>679</v>
      </c>
      <c r="C289" t="s">
        <v>3146</v>
      </c>
      <c r="D289" t="s">
        <v>526</v>
      </c>
      <c r="E289">
        <v>27192.69507519</v>
      </c>
      <c r="F289">
        <v>3016.35</v>
      </c>
      <c r="G289">
        <v>8.1514940476341007</v>
      </c>
      <c r="H289">
        <v>23.232048223532601</v>
      </c>
      <c r="I289">
        <v>-5.1467094658789696</v>
      </c>
      <c r="J289">
        <v>16.0912010048959</v>
      </c>
      <c r="K289">
        <v>2634.5901367810302</v>
      </c>
      <c r="L289">
        <v>2547.3474607856801</v>
      </c>
      <c r="M289">
        <v>61.536530792269801</v>
      </c>
      <c r="N289">
        <v>2.3327598073906901</v>
      </c>
      <c r="O289">
        <v>29.162729789314898</v>
      </c>
      <c r="P289">
        <v>48.955555555555499</v>
      </c>
      <c r="Q289">
        <v>9.3602748896679994E-2</v>
      </c>
    </row>
    <row r="290" spans="1:17" x14ac:dyDescent="0.3">
      <c r="A290" t="s">
        <v>680</v>
      </c>
      <c r="B290" t="s">
        <v>681</v>
      </c>
      <c r="C290" t="s">
        <v>3155</v>
      </c>
      <c r="D290" t="s">
        <v>268</v>
      </c>
      <c r="E290">
        <v>26588.300800000001</v>
      </c>
      <c r="F290">
        <v>2401.4</v>
      </c>
      <c r="G290">
        <v>-11.219927610103399</v>
      </c>
      <c r="H290">
        <v>6.9196229948275496</v>
      </c>
      <c r="I290">
        <v>5.3421137468092699</v>
      </c>
      <c r="J290">
        <v>2.0340511385455202</v>
      </c>
      <c r="K290">
        <v>2446.48966269322</v>
      </c>
      <c r="L290">
        <v>2376.1699882431199</v>
      </c>
      <c r="M290">
        <v>42.107201732646402</v>
      </c>
      <c r="N290">
        <v>1.14243791029464</v>
      </c>
      <c r="O290">
        <v>23.2614308320146</v>
      </c>
      <c r="P290">
        <v>28.061006825938499</v>
      </c>
      <c r="Q290">
        <v>3.3162080784995003E-2</v>
      </c>
    </row>
    <row r="291" spans="1:17" x14ac:dyDescent="0.3">
      <c r="A291" t="s">
        <v>682</v>
      </c>
      <c r="B291" t="s">
        <v>683</v>
      </c>
      <c r="C291" t="s">
        <v>3152</v>
      </c>
      <c r="D291" t="s">
        <v>188</v>
      </c>
      <c r="E291">
        <v>26518.674028320002</v>
      </c>
      <c r="F291">
        <v>13981.05</v>
      </c>
      <c r="G291">
        <v>-36.1771899251439</v>
      </c>
      <c r="H291">
        <v>-8.4404116060051209</v>
      </c>
      <c r="I291">
        <v>-13.049632454728201</v>
      </c>
      <c r="J291">
        <v>-5.9055510095827604</v>
      </c>
      <c r="K291">
        <v>15592.354009308699</v>
      </c>
      <c r="L291">
        <v>15247.740266318</v>
      </c>
      <c r="M291">
        <v>26.251714488166499</v>
      </c>
      <c r="N291">
        <v>1.68673339236452</v>
      </c>
      <c r="O291">
        <v>30.533829719513101</v>
      </c>
      <c r="P291">
        <v>7.7537572254335201</v>
      </c>
      <c r="Q291">
        <v>6.3053823690132002E-2</v>
      </c>
    </row>
    <row r="292" spans="1:17" x14ac:dyDescent="0.3">
      <c r="A292" t="s">
        <v>684</v>
      </c>
      <c r="B292" t="s">
        <v>685</v>
      </c>
      <c r="C292" t="s">
        <v>3160</v>
      </c>
      <c r="D292" t="s">
        <v>249</v>
      </c>
      <c r="E292">
        <v>26322.450387960002</v>
      </c>
      <c r="F292">
        <v>527.35</v>
      </c>
      <c r="G292">
        <v>4.4906860642081803</v>
      </c>
      <c r="H292">
        <v>1.69409154570153</v>
      </c>
      <c r="I292">
        <v>17.295412769874201</v>
      </c>
      <c r="J292">
        <v>1.38946036335864</v>
      </c>
      <c r="K292">
        <v>542.91127001704297</v>
      </c>
      <c r="L292">
        <v>481.67785284779802</v>
      </c>
      <c r="M292">
        <v>36.625830100376902</v>
      </c>
      <c r="N292">
        <v>0.469665256592327</v>
      </c>
      <c r="O292">
        <v>19.142884232483102</v>
      </c>
      <c r="P292">
        <v>56.9027075275215</v>
      </c>
      <c r="Q292">
        <v>2.7879726093612001E-2</v>
      </c>
    </row>
    <row r="293" spans="1:17" x14ac:dyDescent="0.3">
      <c r="A293" t="s">
        <v>686</v>
      </c>
      <c r="B293" t="s">
        <v>687</v>
      </c>
      <c r="C293" t="s">
        <v>3155</v>
      </c>
      <c r="D293" t="s">
        <v>268</v>
      </c>
      <c r="E293">
        <v>26228.32251039</v>
      </c>
      <c r="F293">
        <v>5305.3</v>
      </c>
      <c r="G293">
        <v>-21.186122362575599</v>
      </c>
      <c r="H293">
        <v>3.02988383768793</v>
      </c>
      <c r="I293">
        <v>4.1122373561578298</v>
      </c>
      <c r="J293">
        <v>-0.387127792092408</v>
      </c>
      <c r="K293">
        <v>5407.1871572288501</v>
      </c>
      <c r="L293">
        <v>5286.9611125152896</v>
      </c>
      <c r="M293">
        <v>40.598452419953901</v>
      </c>
      <c r="N293">
        <v>0.95243021130611905</v>
      </c>
      <c r="O293">
        <v>38.540704578440398</v>
      </c>
      <c r="P293">
        <v>31.825071437445601</v>
      </c>
      <c r="Q293">
        <v>4.4185396736372E-2</v>
      </c>
    </row>
    <row r="294" spans="1:17" hidden="1" x14ac:dyDescent="0.3">
      <c r="A294" t="s">
        <v>688</v>
      </c>
      <c r="B294" t="s">
        <v>689</v>
      </c>
      <c r="C294" t="s">
        <v>3161</v>
      </c>
      <c r="D294" t="s">
        <v>125</v>
      </c>
      <c r="E294">
        <v>26194.082575460001</v>
      </c>
      <c r="F294">
        <v>1175.95</v>
      </c>
      <c r="G294">
        <v>-22.9227094962427</v>
      </c>
      <c r="H294">
        <v>0.284583176656168</v>
      </c>
      <c r="I294">
        <v>2.9171269888920599</v>
      </c>
      <c r="J294">
        <v>2.3794666334710302</v>
      </c>
      <c r="K294">
        <v>1187.28666306234</v>
      </c>
      <c r="L294">
        <v>1141.2653905746099</v>
      </c>
      <c r="M294">
        <v>59.781528597238001</v>
      </c>
      <c r="N294">
        <v>0.74873733833581102</v>
      </c>
      <c r="O294">
        <v>19.052680811258899</v>
      </c>
      <c r="P294">
        <v>22.5011719360383</v>
      </c>
      <c r="Q294">
        <v>-5.8632663262762001E-2</v>
      </c>
    </row>
    <row r="295" spans="1:17" x14ac:dyDescent="0.3">
      <c r="A295" t="s">
        <v>690</v>
      </c>
      <c r="B295" t="s">
        <v>691</v>
      </c>
      <c r="C295" t="s">
        <v>3144</v>
      </c>
      <c r="D295" t="s">
        <v>438</v>
      </c>
      <c r="E295">
        <v>26130.195</v>
      </c>
      <c r="F295">
        <v>744.45</v>
      </c>
      <c r="G295">
        <v>118.36191488241499</v>
      </c>
      <c r="H295">
        <v>1.16009034407548</v>
      </c>
      <c r="I295">
        <v>33.776967806792001</v>
      </c>
      <c r="J295">
        <v>7.4498052786678803</v>
      </c>
      <c r="K295">
        <v>754.32417290901901</v>
      </c>
      <c r="L295">
        <v>656.34910571964701</v>
      </c>
      <c r="M295">
        <v>60.401260242242799</v>
      </c>
      <c r="N295">
        <v>1.12975972418575</v>
      </c>
      <c r="O295">
        <v>30.297535093021601</v>
      </c>
      <c r="P295">
        <v>165.875</v>
      </c>
      <c r="Q295">
        <v>0.122842752646455</v>
      </c>
    </row>
    <row r="296" spans="1:17" x14ac:dyDescent="0.3">
      <c r="A296" t="s">
        <v>692</v>
      </c>
      <c r="B296" t="s">
        <v>693</v>
      </c>
      <c r="C296" t="s">
        <v>3149</v>
      </c>
      <c r="D296" t="s">
        <v>48</v>
      </c>
      <c r="E296">
        <v>26122.205999999998</v>
      </c>
      <c r="F296">
        <v>981.3</v>
      </c>
      <c r="G296">
        <v>29.3905636037784</v>
      </c>
      <c r="H296">
        <v>6.3317528778694498</v>
      </c>
      <c r="I296">
        <v>21.245154182774598</v>
      </c>
      <c r="J296">
        <v>0.26867043821665898</v>
      </c>
      <c r="K296">
        <v>963.10145427719704</v>
      </c>
      <c r="L296">
        <v>826.48589487296204</v>
      </c>
      <c r="M296">
        <v>38.792819170187897</v>
      </c>
      <c r="N296">
        <v>0.35494711077496</v>
      </c>
      <c r="O296">
        <v>8.8352185875878799</v>
      </c>
      <c r="P296">
        <v>78.401963457867396</v>
      </c>
      <c r="Q296">
        <v>7.6561929586885999E-2</v>
      </c>
    </row>
    <row r="297" spans="1:17" x14ac:dyDescent="0.3">
      <c r="A297" t="s">
        <v>694</v>
      </c>
      <c r="B297" t="s">
        <v>695</v>
      </c>
      <c r="C297" t="s">
        <v>3156</v>
      </c>
      <c r="D297" t="s">
        <v>300</v>
      </c>
      <c r="E297">
        <v>26048.508741509999</v>
      </c>
      <c r="F297">
        <v>404.7</v>
      </c>
      <c r="G297">
        <v>17.859661026403302</v>
      </c>
      <c r="H297">
        <v>-4.1631309310200999</v>
      </c>
      <c r="I297">
        <v>19.844571040942299</v>
      </c>
      <c r="J297">
        <v>-3.6904466408085002</v>
      </c>
      <c r="K297">
        <v>434.02462397711599</v>
      </c>
      <c r="L297">
        <v>388.43867990496898</v>
      </c>
      <c r="M297">
        <v>23.438424932572399</v>
      </c>
      <c r="N297">
        <v>0.75251362546199396</v>
      </c>
      <c r="O297">
        <v>19.594761551766702</v>
      </c>
      <c r="P297">
        <v>54.909090909090899</v>
      </c>
      <c r="Q297">
        <v>-5.5362423326928999E-2</v>
      </c>
    </row>
    <row r="298" spans="1:17" x14ac:dyDescent="0.3">
      <c r="A298" t="s">
        <v>696</v>
      </c>
      <c r="B298" t="s">
        <v>697</v>
      </c>
      <c r="C298" t="s">
        <v>3150</v>
      </c>
      <c r="D298" t="s">
        <v>263</v>
      </c>
      <c r="E298">
        <v>25893.19796415</v>
      </c>
      <c r="F298">
        <v>1274.9000000000001</v>
      </c>
      <c r="G298">
        <v>-1.4463196084344401</v>
      </c>
      <c r="H298">
        <v>5.0481043121111604</v>
      </c>
      <c r="I298">
        <v>-10.352552947299801</v>
      </c>
      <c r="J298">
        <v>4.7521225308357904</v>
      </c>
      <c r="K298">
        <v>1256.3114785105099</v>
      </c>
      <c r="L298">
        <v>1223.02777869239</v>
      </c>
      <c r="M298">
        <v>60.480662843027901</v>
      </c>
      <c r="N298">
        <v>0.672185228297416</v>
      </c>
      <c r="O298">
        <v>13.334379166993401</v>
      </c>
      <c r="P298">
        <v>30.098474411959799</v>
      </c>
      <c r="Q298">
        <v>0.111278318151227</v>
      </c>
    </row>
    <row r="299" spans="1:17" x14ac:dyDescent="0.3">
      <c r="A299" t="s">
        <v>698</v>
      </c>
      <c r="B299" t="s">
        <v>699</v>
      </c>
      <c r="C299" t="s">
        <v>3150</v>
      </c>
      <c r="D299" t="s">
        <v>51</v>
      </c>
      <c r="E299">
        <v>25608.894157620001</v>
      </c>
      <c r="F299">
        <v>5597.85</v>
      </c>
      <c r="G299">
        <v>15.679032385711499</v>
      </c>
      <c r="H299">
        <v>7.5206051286882802</v>
      </c>
      <c r="I299">
        <v>23.210734262203498</v>
      </c>
      <c r="J299">
        <v>-0.78317377046746395</v>
      </c>
      <c r="K299">
        <v>5670.5765147060401</v>
      </c>
      <c r="L299">
        <v>5037.9385885818801</v>
      </c>
      <c r="M299">
        <v>40.8274248731122</v>
      </c>
      <c r="N299">
        <v>0.78619102005853303</v>
      </c>
      <c r="O299">
        <v>15.2433523584947</v>
      </c>
      <c r="P299">
        <v>45.853309015112004</v>
      </c>
      <c r="Q299">
        <v>-3.4995323591513E-2</v>
      </c>
    </row>
    <row r="300" spans="1:17" x14ac:dyDescent="0.3">
      <c r="A300" t="s">
        <v>700</v>
      </c>
      <c r="B300" t="s">
        <v>701</v>
      </c>
      <c r="C300" t="s">
        <v>3151</v>
      </c>
      <c r="D300" t="s">
        <v>57</v>
      </c>
      <c r="E300">
        <v>25534.46319309</v>
      </c>
      <c r="F300">
        <v>192.63</v>
      </c>
      <c r="G300">
        <v>99.419091710938801</v>
      </c>
      <c r="H300">
        <v>9.1103952872081599</v>
      </c>
      <c r="I300">
        <v>22.296467429395801</v>
      </c>
      <c r="J300">
        <v>7.4530137742918701</v>
      </c>
      <c r="K300">
        <v>188.85263573885601</v>
      </c>
      <c r="L300">
        <v>158.426799277139</v>
      </c>
      <c r="M300">
        <v>50.1435629792404</v>
      </c>
      <c r="N300">
        <v>0.49133390058659099</v>
      </c>
      <c r="O300">
        <v>10.309920573119401</v>
      </c>
      <c r="P300">
        <v>134.058323207776</v>
      </c>
      <c r="Q300">
        <v>0.10236414112586301</v>
      </c>
    </row>
    <row r="301" spans="1:17" x14ac:dyDescent="0.3">
      <c r="A301" t="s">
        <v>702</v>
      </c>
      <c r="B301" t="s">
        <v>703</v>
      </c>
      <c r="C301" t="s">
        <v>3146</v>
      </c>
      <c r="D301" t="s">
        <v>54</v>
      </c>
      <c r="E301">
        <v>25427.313442825001</v>
      </c>
      <c r="F301">
        <v>869.35</v>
      </c>
      <c r="G301">
        <v>-8.2116708231736801</v>
      </c>
      <c r="H301">
        <v>13.257868633906</v>
      </c>
      <c r="I301">
        <v>13.427033628336</v>
      </c>
      <c r="J301">
        <v>12.373597235065899</v>
      </c>
      <c r="K301">
        <v>796.36072990001696</v>
      </c>
      <c r="L301">
        <v>752.61912024957599</v>
      </c>
      <c r="M301">
        <v>61.774965535992202</v>
      </c>
      <c r="N301">
        <v>1.38949696860975</v>
      </c>
      <c r="O301">
        <v>6.0217403807442302</v>
      </c>
      <c r="P301">
        <v>44.8795933672194</v>
      </c>
    </row>
    <row r="302" spans="1:17" x14ac:dyDescent="0.3">
      <c r="A302" t="s">
        <v>704</v>
      </c>
      <c r="B302" t="s">
        <v>705</v>
      </c>
      <c r="C302" t="s">
        <v>3155</v>
      </c>
      <c r="D302" t="s">
        <v>451</v>
      </c>
      <c r="E302">
        <v>25177.396860000001</v>
      </c>
      <c r="F302">
        <v>3592.05</v>
      </c>
      <c r="G302">
        <v>8.9231020930354195</v>
      </c>
      <c r="H302">
        <v>2.6714601622598599</v>
      </c>
      <c r="I302">
        <v>12.301985183802501</v>
      </c>
      <c r="J302">
        <v>4.3064902444094004</v>
      </c>
      <c r="K302">
        <v>3622.5194894977099</v>
      </c>
      <c r="L302">
        <v>3368.88104805183</v>
      </c>
      <c r="M302">
        <v>46.068914122621202</v>
      </c>
      <c r="N302">
        <v>0.51949329914680697</v>
      </c>
      <c r="O302">
        <v>10.7584805334001</v>
      </c>
      <c r="P302">
        <v>40.2131272322735</v>
      </c>
      <c r="Q302">
        <v>0.113546949120106</v>
      </c>
    </row>
    <row r="303" spans="1:17" x14ac:dyDescent="0.3">
      <c r="A303" t="s">
        <v>706</v>
      </c>
      <c r="B303" t="s">
        <v>707</v>
      </c>
      <c r="C303" t="s">
        <v>3159</v>
      </c>
      <c r="D303" t="s">
        <v>130</v>
      </c>
      <c r="E303">
        <v>25101.619085260001</v>
      </c>
      <c r="F303">
        <v>734.2</v>
      </c>
      <c r="G303">
        <v>201.62242649202199</v>
      </c>
      <c r="H303">
        <v>8.4253647491956691</v>
      </c>
      <c r="I303">
        <v>97.101450622140703</v>
      </c>
      <c r="J303">
        <v>3.8244088989612899</v>
      </c>
      <c r="K303">
        <v>665.91081509891796</v>
      </c>
      <c r="L303">
        <v>483.93595841333399</v>
      </c>
      <c r="M303">
        <v>46.213626998896501</v>
      </c>
      <c r="N303">
        <v>0.66578414027935595</v>
      </c>
      <c r="O303">
        <v>8.4513756469626706</v>
      </c>
      <c r="P303">
        <v>233.72727272727201</v>
      </c>
      <c r="Q303">
        <v>0.27923732860864597</v>
      </c>
    </row>
    <row r="304" spans="1:17" x14ac:dyDescent="0.3">
      <c r="A304" t="s">
        <v>708</v>
      </c>
      <c r="B304" t="s">
        <v>709</v>
      </c>
      <c r="C304" t="s">
        <v>3150</v>
      </c>
      <c r="D304" t="s">
        <v>51</v>
      </c>
      <c r="E304">
        <v>25084.387083850001</v>
      </c>
      <c r="F304">
        <v>465.25</v>
      </c>
      <c r="G304">
        <v>1.57502449544203</v>
      </c>
      <c r="H304">
        <v>5.2592340955270203</v>
      </c>
      <c r="I304">
        <v>-3.7086154526339801</v>
      </c>
      <c r="J304">
        <v>1.3803354432017001</v>
      </c>
      <c r="K304">
        <v>464.434034176696</v>
      </c>
      <c r="L304">
        <v>438.63798815600097</v>
      </c>
      <c r="M304">
        <v>47.060059466937297</v>
      </c>
      <c r="N304">
        <v>0.88254938968820695</v>
      </c>
      <c r="O304">
        <v>11.3379903277807</v>
      </c>
      <c r="P304">
        <v>33.156840297653098</v>
      </c>
      <c r="Q304">
        <v>-4.4205132203502001E-2</v>
      </c>
    </row>
    <row r="305" spans="1:17" x14ac:dyDescent="0.3">
      <c r="A305" t="s">
        <v>710</v>
      </c>
      <c r="B305" t="s">
        <v>711</v>
      </c>
      <c r="C305" t="s">
        <v>3146</v>
      </c>
      <c r="D305" t="s">
        <v>398</v>
      </c>
      <c r="E305">
        <v>24942.3444108</v>
      </c>
      <c r="F305">
        <v>6983.4</v>
      </c>
      <c r="G305">
        <v>150.87028217680299</v>
      </c>
      <c r="H305">
        <v>7.2329120587209701</v>
      </c>
      <c r="I305">
        <v>21.004457145881702</v>
      </c>
      <c r="J305">
        <v>7.3319290494557396</v>
      </c>
      <c r="K305">
        <v>6486.3935392237399</v>
      </c>
      <c r="L305">
        <v>5169.7885970795996</v>
      </c>
      <c r="M305">
        <v>57.849037349433402</v>
      </c>
      <c r="N305">
        <v>1.0662014279034899</v>
      </c>
      <c r="O305">
        <v>5.9011369819858599</v>
      </c>
      <c r="P305">
        <v>183.84920231683699</v>
      </c>
    </row>
    <row r="306" spans="1:17" x14ac:dyDescent="0.3">
      <c r="A306" t="s">
        <v>712</v>
      </c>
      <c r="B306" t="s">
        <v>713</v>
      </c>
      <c r="C306" t="s">
        <v>3150</v>
      </c>
      <c r="D306" t="s">
        <v>714</v>
      </c>
      <c r="E306">
        <v>24821.759406075002</v>
      </c>
      <c r="F306">
        <v>2450.5500000000002</v>
      </c>
      <c r="G306">
        <v>61.105984798429397</v>
      </c>
      <c r="H306">
        <v>8.7366516685929305</v>
      </c>
      <c r="I306">
        <v>46.308355639877099</v>
      </c>
      <c r="J306">
        <v>2.3831565209769598</v>
      </c>
      <c r="K306">
        <v>2312.59126030057</v>
      </c>
      <c r="L306">
        <v>1933.1785236606399</v>
      </c>
      <c r="M306">
        <v>62.303402316773202</v>
      </c>
      <c r="N306">
        <v>0.88795807337610799</v>
      </c>
      <c r="O306">
        <v>9.6325314725265603</v>
      </c>
      <c r="P306">
        <v>96.028317734581194</v>
      </c>
      <c r="Q306">
        <v>0.10430588293019601</v>
      </c>
    </row>
    <row r="307" spans="1:17" hidden="1" x14ac:dyDescent="0.3">
      <c r="A307" t="s">
        <v>715</v>
      </c>
      <c r="B307" t="s">
        <v>716</v>
      </c>
      <c r="C307" t="s">
        <v>3155</v>
      </c>
      <c r="D307" t="s">
        <v>717</v>
      </c>
      <c r="E307">
        <v>24627.647065839999</v>
      </c>
      <c r="F307">
        <v>1082.9000000000001</v>
      </c>
      <c r="G307">
        <v>122.59597927462499</v>
      </c>
      <c r="H307">
        <v>-1.6273218594076799</v>
      </c>
      <c r="I307">
        <v>27.709229071591999</v>
      </c>
      <c r="J307">
        <v>-0.51227019060111401</v>
      </c>
      <c r="K307">
        <v>1145.0208643968899</v>
      </c>
      <c r="M307">
        <v>35.465119735619297</v>
      </c>
      <c r="N307">
        <v>0.44737194975716699</v>
      </c>
      <c r="O307">
        <v>33.8950965001385</v>
      </c>
      <c r="P307">
        <v>194.26630434782601</v>
      </c>
    </row>
    <row r="308" spans="1:17" x14ac:dyDescent="0.3">
      <c r="A308" t="s">
        <v>718</v>
      </c>
      <c r="B308" t="s">
        <v>719</v>
      </c>
      <c r="C308" t="s">
        <v>3158</v>
      </c>
      <c r="D308" t="s">
        <v>283</v>
      </c>
      <c r="E308">
        <v>24601.826919879899</v>
      </c>
      <c r="F308">
        <v>393.4</v>
      </c>
      <c r="G308">
        <v>54.610506825472498</v>
      </c>
      <c r="H308">
        <v>12.967893241724401</v>
      </c>
      <c r="I308">
        <v>-29.626876248371701</v>
      </c>
      <c r="J308">
        <v>-5.8547465621489998</v>
      </c>
      <c r="K308">
        <v>397.01334369079802</v>
      </c>
      <c r="L308">
        <v>381.85286937110601</v>
      </c>
      <c r="M308">
        <v>37.462838016215301</v>
      </c>
      <c r="N308">
        <v>1.1477215670907901</v>
      </c>
      <c r="O308">
        <v>27.6563294356888</v>
      </c>
      <c r="P308">
        <v>91.388956458282607</v>
      </c>
      <c r="Q308">
        <v>0.121317020609541</v>
      </c>
    </row>
    <row r="309" spans="1:17" x14ac:dyDescent="0.3">
      <c r="A309" t="s">
        <v>720</v>
      </c>
      <c r="B309" t="s">
        <v>721</v>
      </c>
      <c r="C309" t="s">
        <v>3150</v>
      </c>
      <c r="D309" t="s">
        <v>51</v>
      </c>
      <c r="E309">
        <v>24597.158447099999</v>
      </c>
      <c r="F309">
        <v>1373.3</v>
      </c>
      <c r="G309">
        <v>43.410448501763497</v>
      </c>
      <c r="H309">
        <v>-2.3945572842777398</v>
      </c>
      <c r="I309">
        <v>24.657945354231501</v>
      </c>
      <c r="J309">
        <v>-1.8841802396146199</v>
      </c>
      <c r="K309">
        <v>1422.38348988243</v>
      </c>
      <c r="L309">
        <v>1197.01483058806</v>
      </c>
      <c r="M309">
        <v>35.879776635096697</v>
      </c>
      <c r="N309">
        <v>0.89173492564661405</v>
      </c>
      <c r="O309">
        <v>19.3475569795383</v>
      </c>
      <c r="P309">
        <v>89.6299364816348</v>
      </c>
      <c r="Q309">
        <v>4.9432185337746001E-2</v>
      </c>
    </row>
    <row r="310" spans="1:17" x14ac:dyDescent="0.3">
      <c r="A310" t="s">
        <v>722</v>
      </c>
      <c r="B310" t="s">
        <v>723</v>
      </c>
      <c r="C310" t="s">
        <v>3155</v>
      </c>
      <c r="D310" t="s">
        <v>117</v>
      </c>
      <c r="E310">
        <v>24459.0527389899</v>
      </c>
      <c r="F310">
        <v>879.7</v>
      </c>
      <c r="G310">
        <v>75.331730199246707</v>
      </c>
      <c r="H310">
        <v>1.19119643004882</v>
      </c>
      <c r="I310">
        <v>32.734321028098101</v>
      </c>
      <c r="J310">
        <v>-0.37749838145164599</v>
      </c>
      <c r="K310">
        <v>853.89943358428297</v>
      </c>
      <c r="L310">
        <v>703.90226374748295</v>
      </c>
      <c r="M310">
        <v>33.232155810230502</v>
      </c>
      <c r="N310">
        <v>0.33377318066098</v>
      </c>
      <c r="O310">
        <v>8.7757189951119496</v>
      </c>
      <c r="P310">
        <v>109.352689195621</v>
      </c>
      <c r="Q310">
        <v>0.120435821024547</v>
      </c>
    </row>
    <row r="311" spans="1:17" x14ac:dyDescent="0.3">
      <c r="A311" t="s">
        <v>724</v>
      </c>
      <c r="B311" t="s">
        <v>725</v>
      </c>
      <c r="C311" t="s">
        <v>3152</v>
      </c>
      <c r="D311" t="s">
        <v>506</v>
      </c>
      <c r="E311">
        <v>24346.949046099999</v>
      </c>
      <c r="F311">
        <v>1330.25</v>
      </c>
      <c r="G311">
        <v>88.7245937242743</v>
      </c>
      <c r="H311">
        <v>-0.26735515126232001</v>
      </c>
      <c r="I311">
        <v>15.8429903862947</v>
      </c>
      <c r="J311">
        <v>-3.67006243478238</v>
      </c>
      <c r="K311">
        <v>1415.8206138702801</v>
      </c>
      <c r="L311">
        <v>1233.68865202647</v>
      </c>
      <c r="M311">
        <v>33.761120219352797</v>
      </c>
      <c r="N311">
        <v>0.76690261593949205</v>
      </c>
      <c r="O311">
        <v>33.504980266867101</v>
      </c>
      <c r="P311">
        <v>122.078464106844</v>
      </c>
      <c r="Q311">
        <v>7.8736848942193002E-2</v>
      </c>
    </row>
    <row r="312" spans="1:17" x14ac:dyDescent="0.3">
      <c r="A312" t="s">
        <v>726</v>
      </c>
      <c r="B312" t="s">
        <v>727</v>
      </c>
      <c r="C312" t="s">
        <v>3155</v>
      </c>
      <c r="D312" t="s">
        <v>159</v>
      </c>
      <c r="E312">
        <v>24328.709536455</v>
      </c>
      <c r="F312">
        <v>765.35</v>
      </c>
      <c r="G312">
        <v>94.298349487255194</v>
      </c>
      <c r="H312">
        <v>10.4988484260899</v>
      </c>
      <c r="I312">
        <v>32.280727014263398</v>
      </c>
      <c r="J312">
        <v>-0.36701847425305301</v>
      </c>
      <c r="K312">
        <v>727.56896941457705</v>
      </c>
      <c r="L312">
        <v>606.42968992002295</v>
      </c>
      <c r="M312">
        <v>51.526894329324797</v>
      </c>
      <c r="N312">
        <v>1.05922386257429</v>
      </c>
      <c r="O312">
        <v>10.2698111974913</v>
      </c>
      <c r="P312">
        <v>145.30448717948701</v>
      </c>
      <c r="Q312">
        <v>0.15008632159032001</v>
      </c>
    </row>
    <row r="313" spans="1:17" x14ac:dyDescent="0.3">
      <c r="A313" t="s">
        <v>728</v>
      </c>
      <c r="B313" t="s">
        <v>729</v>
      </c>
      <c r="C313" t="s">
        <v>3146</v>
      </c>
      <c r="D313" t="s">
        <v>592</v>
      </c>
      <c r="E313">
        <v>23778.21929501</v>
      </c>
      <c r="F313">
        <v>915.1</v>
      </c>
      <c r="G313">
        <v>1.17184621077617</v>
      </c>
      <c r="H313">
        <v>-4.1924542222289798</v>
      </c>
      <c r="I313">
        <v>6.9658819457676504</v>
      </c>
      <c r="J313">
        <v>-2.99222965829511</v>
      </c>
      <c r="K313">
        <v>945.48411102387195</v>
      </c>
      <c r="L313">
        <v>829.45298980682196</v>
      </c>
      <c r="M313">
        <v>28.633445001657499</v>
      </c>
      <c r="N313">
        <v>0.40346415034788102</v>
      </c>
      <c r="O313">
        <v>31.373620369358498</v>
      </c>
      <c r="P313">
        <v>51.506622516556199</v>
      </c>
      <c r="Q313">
        <v>8.9587445528212004E-2</v>
      </c>
    </row>
    <row r="314" spans="1:17" x14ac:dyDescent="0.3">
      <c r="A314" t="s">
        <v>730</v>
      </c>
      <c r="B314" t="s">
        <v>731</v>
      </c>
      <c r="C314" t="s">
        <v>3146</v>
      </c>
      <c r="D314" t="s">
        <v>398</v>
      </c>
      <c r="E314">
        <v>23146.013532720001</v>
      </c>
      <c r="F314">
        <v>1031.5999999999999</v>
      </c>
      <c r="G314">
        <v>-20.646226820002902</v>
      </c>
      <c r="H314">
        <v>1.7389390735421799</v>
      </c>
      <c r="I314">
        <v>11.3780828243413</v>
      </c>
      <c r="J314">
        <v>-2.7205671256480901</v>
      </c>
      <c r="K314">
        <v>1041.60896398771</v>
      </c>
      <c r="L314">
        <v>969.56007773860097</v>
      </c>
      <c r="M314">
        <v>38.247147465265101</v>
      </c>
      <c r="N314">
        <v>0.67794605454514101</v>
      </c>
      <c r="O314">
        <v>10.8763086467623</v>
      </c>
      <c r="P314">
        <v>40.048873201194603</v>
      </c>
      <c r="Q314">
        <v>-6.8837300534595997E-2</v>
      </c>
    </row>
    <row r="315" spans="1:17" x14ac:dyDescent="0.3">
      <c r="A315" t="s">
        <v>732</v>
      </c>
      <c r="B315" t="s">
        <v>733</v>
      </c>
      <c r="C315" t="s">
        <v>3147</v>
      </c>
      <c r="D315" t="s">
        <v>734</v>
      </c>
      <c r="E315">
        <v>23144.030806639999</v>
      </c>
      <c r="F315">
        <v>1318.6</v>
      </c>
      <c r="G315">
        <v>32.4556065988765</v>
      </c>
      <c r="H315">
        <v>-0.186215216559424</v>
      </c>
      <c r="I315">
        <v>33.502695127804103</v>
      </c>
      <c r="J315">
        <v>1.10325735755938</v>
      </c>
      <c r="K315">
        <v>1230.70734690053</v>
      </c>
      <c r="L315">
        <v>1115.4509971585601</v>
      </c>
      <c r="M315">
        <v>70.793768286153906</v>
      </c>
      <c r="N315">
        <v>2.6782497331742099</v>
      </c>
      <c r="O315">
        <v>13.377824965872801</v>
      </c>
      <c r="P315">
        <v>102.47216890595</v>
      </c>
      <c r="Q315">
        <v>0.10205501902562</v>
      </c>
    </row>
    <row r="316" spans="1:17" hidden="1" x14ac:dyDescent="0.3">
      <c r="A316" t="s">
        <v>735</v>
      </c>
      <c r="B316" t="s">
        <v>736</v>
      </c>
      <c r="C316" t="s">
        <v>3161</v>
      </c>
      <c r="D316" t="s">
        <v>737</v>
      </c>
      <c r="E316">
        <v>23025.673136879999</v>
      </c>
      <c r="F316">
        <v>95.58</v>
      </c>
      <c r="G316">
        <v>54.974926211485702</v>
      </c>
      <c r="H316">
        <v>2.5558048741093198</v>
      </c>
      <c r="I316">
        <v>2.6144963322146499</v>
      </c>
      <c r="J316">
        <v>0.53374221594750704</v>
      </c>
      <c r="K316">
        <v>98.659134913112297</v>
      </c>
      <c r="L316">
        <v>88.357331253200599</v>
      </c>
      <c r="M316">
        <v>50.681017208567297</v>
      </c>
      <c r="N316">
        <v>0.59437572190987198</v>
      </c>
      <c r="O316">
        <v>11.529608704749901</v>
      </c>
      <c r="P316">
        <v>86.134371957156702</v>
      </c>
      <c r="Q316">
        <v>2.0612820630179999E-2</v>
      </c>
    </row>
    <row r="317" spans="1:17" x14ac:dyDescent="0.3">
      <c r="A317" t="s">
        <v>738</v>
      </c>
      <c r="B317" t="s">
        <v>739</v>
      </c>
      <c r="C317" t="s">
        <v>3146</v>
      </c>
      <c r="D317" t="s">
        <v>398</v>
      </c>
      <c r="E317">
        <v>22890.45317991</v>
      </c>
      <c r="F317">
        <v>4644.7</v>
      </c>
      <c r="G317">
        <v>65.533850349049004</v>
      </c>
      <c r="H317">
        <v>8.7585988339451095</v>
      </c>
      <c r="I317">
        <v>31.525412546496501</v>
      </c>
      <c r="J317">
        <v>6.0614025631478397</v>
      </c>
      <c r="K317">
        <v>4406.5217005080003</v>
      </c>
      <c r="L317">
        <v>3724.4922225887799</v>
      </c>
      <c r="M317">
        <v>54.052240613211502</v>
      </c>
      <c r="N317">
        <v>1.0636408091746701</v>
      </c>
      <c r="O317">
        <v>7.0004521282321903</v>
      </c>
      <c r="P317">
        <v>108.282511210762</v>
      </c>
      <c r="Q317">
        <v>3.9382848894795E-2</v>
      </c>
    </row>
    <row r="318" spans="1:17" x14ac:dyDescent="0.3">
      <c r="A318" t="s">
        <v>740</v>
      </c>
      <c r="B318" t="s">
        <v>741</v>
      </c>
      <c r="C318" t="s">
        <v>3157</v>
      </c>
      <c r="D318" t="s">
        <v>742</v>
      </c>
      <c r="E318">
        <v>22582.522818825</v>
      </c>
      <c r="F318">
        <v>327.64999999999998</v>
      </c>
      <c r="G318">
        <v>78.104099993787401</v>
      </c>
      <c r="H318">
        <v>10.1915374050295</v>
      </c>
      <c r="I318">
        <v>52.0132432676806</v>
      </c>
      <c r="J318">
        <v>5.75140462559163</v>
      </c>
      <c r="K318">
        <v>307.63676809003903</v>
      </c>
      <c r="L318">
        <v>246.966194601513</v>
      </c>
      <c r="M318">
        <v>54.944505286243697</v>
      </c>
      <c r="N318">
        <v>0.42190216903094602</v>
      </c>
      <c r="O318">
        <v>5.7836105600488503</v>
      </c>
      <c r="P318">
        <v>120.937289278489</v>
      </c>
      <c r="Q318">
        <v>5.2627375205241002E-2</v>
      </c>
    </row>
    <row r="319" spans="1:17" x14ac:dyDescent="0.3">
      <c r="A319" t="s">
        <v>743</v>
      </c>
      <c r="B319" t="s">
        <v>744</v>
      </c>
      <c r="C319" t="s">
        <v>3156</v>
      </c>
      <c r="D319" t="s">
        <v>98</v>
      </c>
      <c r="E319">
        <v>22542.146943029999</v>
      </c>
      <c r="F319">
        <v>278.85000000000002</v>
      </c>
      <c r="G319">
        <v>-39.377721857363603</v>
      </c>
      <c r="H319">
        <v>-1.0819970348043899</v>
      </c>
      <c r="I319">
        <v>-9.6572299157487507</v>
      </c>
      <c r="J319">
        <v>0.294877138584204</v>
      </c>
      <c r="K319">
        <v>295.14708949507599</v>
      </c>
      <c r="L319">
        <v>294.29863436281198</v>
      </c>
      <c r="M319">
        <v>31.073766013683699</v>
      </c>
      <c r="N319">
        <v>0.40820404914035102</v>
      </c>
      <c r="O319">
        <v>28.133405056481902</v>
      </c>
      <c r="P319">
        <v>10.720667063728399</v>
      </c>
      <c r="Q319">
        <v>-8.6930622589285994E-2</v>
      </c>
    </row>
    <row r="320" spans="1:17" x14ac:dyDescent="0.3">
      <c r="A320" t="s">
        <v>745</v>
      </c>
      <c r="B320" t="s">
        <v>746</v>
      </c>
      <c r="C320" t="s">
        <v>3147</v>
      </c>
      <c r="D320" t="s">
        <v>734</v>
      </c>
      <c r="E320">
        <v>22479.949914510002</v>
      </c>
      <c r="F320">
        <v>233.95</v>
      </c>
      <c r="G320">
        <v>-38.488872539300502</v>
      </c>
      <c r="H320">
        <v>-10.839450836535899</v>
      </c>
      <c r="I320">
        <v>-28.175692674615</v>
      </c>
      <c r="J320">
        <v>-2.5804567152299702</v>
      </c>
      <c r="K320">
        <v>270.72983576943801</v>
      </c>
      <c r="L320">
        <v>275.00802807034302</v>
      </c>
      <c r="M320">
        <v>23.4865175359745</v>
      </c>
      <c r="N320">
        <v>0.39786341022152399</v>
      </c>
      <c r="O320">
        <v>64.265868775379303</v>
      </c>
      <c r="P320">
        <v>3.2663871110130098</v>
      </c>
      <c r="Q320">
        <v>6.6977647993872999E-2</v>
      </c>
    </row>
    <row r="321" spans="1:17" x14ac:dyDescent="0.3">
      <c r="A321" t="s">
        <v>747</v>
      </c>
      <c r="B321" t="s">
        <v>748</v>
      </c>
      <c r="C321" t="s">
        <v>3150</v>
      </c>
      <c r="D321" t="s">
        <v>51</v>
      </c>
      <c r="E321">
        <v>22421.95555468</v>
      </c>
      <c r="F321">
        <v>1140.7</v>
      </c>
      <c r="G321">
        <v>24.461191960247302</v>
      </c>
      <c r="H321">
        <v>7.0031745817310904</v>
      </c>
      <c r="I321">
        <v>7.91513339980696</v>
      </c>
      <c r="J321">
        <v>0.398855542203153</v>
      </c>
      <c r="K321">
        <v>1154.26450808355</v>
      </c>
      <c r="L321">
        <v>1020.11762459906</v>
      </c>
      <c r="M321">
        <v>38.332872733998101</v>
      </c>
      <c r="N321">
        <v>0.66317439386682697</v>
      </c>
      <c r="O321">
        <v>14.307004470938899</v>
      </c>
      <c r="P321">
        <v>61.309481722406801</v>
      </c>
      <c r="Q321">
        <v>2.9248916646703E-2</v>
      </c>
    </row>
    <row r="322" spans="1:17" x14ac:dyDescent="0.3">
      <c r="A322" t="s">
        <v>749</v>
      </c>
      <c r="B322" t="s">
        <v>750</v>
      </c>
      <c r="C322" t="s">
        <v>3160</v>
      </c>
      <c r="D322" t="s">
        <v>168</v>
      </c>
      <c r="E322">
        <v>22381.916568550001</v>
      </c>
      <c r="F322">
        <v>7602.1</v>
      </c>
      <c r="G322">
        <v>-7.8607156468298696</v>
      </c>
      <c r="H322">
        <v>4.8699422580739604</v>
      </c>
      <c r="I322">
        <v>17.135865044474802</v>
      </c>
      <c r="J322">
        <v>-0.79091049082413301</v>
      </c>
      <c r="K322">
        <v>7690.8224808823597</v>
      </c>
      <c r="L322">
        <v>7081.6427544964399</v>
      </c>
      <c r="M322">
        <v>36.461706906076799</v>
      </c>
      <c r="N322">
        <v>0.707532728818559</v>
      </c>
      <c r="O322">
        <v>7.6018468581049801</v>
      </c>
      <c r="P322">
        <v>46.904741200228003</v>
      </c>
      <c r="Q322">
        <v>-8.1865130438624006E-2</v>
      </c>
    </row>
    <row r="323" spans="1:17" x14ac:dyDescent="0.3">
      <c r="A323" t="s">
        <v>751</v>
      </c>
      <c r="B323" t="s">
        <v>752</v>
      </c>
      <c r="C323" t="s">
        <v>3148</v>
      </c>
      <c r="D323" t="s">
        <v>125</v>
      </c>
      <c r="E323">
        <v>22284.014019999999</v>
      </c>
      <c r="F323">
        <v>890</v>
      </c>
      <c r="G323">
        <v>58.862873878033497</v>
      </c>
      <c r="H323">
        <v>-1.2251042456268499</v>
      </c>
      <c r="I323">
        <v>61.241198846481701</v>
      </c>
      <c r="J323">
        <v>6.36044957081711</v>
      </c>
      <c r="K323">
        <v>862.40019860088796</v>
      </c>
      <c r="L323">
        <v>702.33235530319701</v>
      </c>
      <c r="M323">
        <v>48.933196839638001</v>
      </c>
      <c r="N323">
        <v>0.66576590250635503</v>
      </c>
      <c r="O323">
        <v>13.252808988764</v>
      </c>
      <c r="P323">
        <v>97.689915593069699</v>
      </c>
    </row>
    <row r="324" spans="1:17" x14ac:dyDescent="0.3">
      <c r="A324" t="s">
        <v>753</v>
      </c>
      <c r="B324" t="s">
        <v>754</v>
      </c>
      <c r="C324" t="s">
        <v>3144</v>
      </c>
      <c r="D324" t="s">
        <v>181</v>
      </c>
      <c r="E324">
        <v>22057.843744720001</v>
      </c>
      <c r="F324">
        <v>390.95</v>
      </c>
      <c r="G324">
        <v>17.138080638907098</v>
      </c>
      <c r="H324">
        <v>3.2207316724872901</v>
      </c>
      <c r="I324">
        <v>16.771749721829199</v>
      </c>
      <c r="J324">
        <v>-1.1406729601596399</v>
      </c>
      <c r="K324">
        <v>394.80295108922201</v>
      </c>
      <c r="L324">
        <v>348.92220488979501</v>
      </c>
      <c r="M324">
        <v>31.138801039401599</v>
      </c>
      <c r="N324">
        <v>0.30798557438638702</v>
      </c>
      <c r="O324">
        <v>20.143240823634699</v>
      </c>
      <c r="P324">
        <v>53.614931237721002</v>
      </c>
      <c r="Q324">
        <v>1.5191603476818E-2</v>
      </c>
    </row>
    <row r="325" spans="1:17" x14ac:dyDescent="0.3">
      <c r="A325" t="s">
        <v>755</v>
      </c>
      <c r="B325" t="s">
        <v>756</v>
      </c>
      <c r="C325" t="s">
        <v>3155</v>
      </c>
      <c r="D325" t="s">
        <v>451</v>
      </c>
      <c r="E325">
        <v>21873.022597839899</v>
      </c>
      <c r="F325">
        <v>343.6</v>
      </c>
      <c r="G325">
        <v>61.3141356254878</v>
      </c>
      <c r="H325">
        <v>6.15484895591268</v>
      </c>
      <c r="I325">
        <v>27.6676220411454</v>
      </c>
      <c r="J325">
        <v>4.4418478585515899</v>
      </c>
      <c r="K325">
        <v>347.07920151580402</v>
      </c>
      <c r="L325">
        <v>287.48456282503201</v>
      </c>
      <c r="M325">
        <v>32.749164075709999</v>
      </c>
      <c r="N325">
        <v>0.65676077943901701</v>
      </c>
      <c r="O325">
        <v>11.714202561117499</v>
      </c>
      <c r="P325">
        <v>108.24242424242399</v>
      </c>
      <c r="Q325">
        <v>0.185781564033836</v>
      </c>
    </row>
    <row r="326" spans="1:17" hidden="1" x14ac:dyDescent="0.3">
      <c r="A326" t="s">
        <v>757</v>
      </c>
      <c r="B326" t="s">
        <v>758</v>
      </c>
      <c r="C326" t="s">
        <v>3161</v>
      </c>
      <c r="D326" t="s">
        <v>117</v>
      </c>
      <c r="E326">
        <v>21824.341857359999</v>
      </c>
      <c r="F326">
        <v>359.1</v>
      </c>
      <c r="G326">
        <v>-29.0909326158793</v>
      </c>
      <c r="H326">
        <v>-1.5703118242269201</v>
      </c>
      <c r="I326">
        <v>-29.389402340016801</v>
      </c>
      <c r="J326">
        <v>-1.07660139749798</v>
      </c>
      <c r="K326">
        <v>392.20444259821397</v>
      </c>
      <c r="L326">
        <v>398.45992284961397</v>
      </c>
      <c r="M326">
        <v>37.322487922974503</v>
      </c>
      <c r="N326">
        <v>0.80386153574300601</v>
      </c>
      <c r="O326">
        <v>60.776942355889702</v>
      </c>
      <c r="P326">
        <v>18.5931307793923</v>
      </c>
      <c r="Q326">
        <v>3.1246153787309001E-2</v>
      </c>
    </row>
    <row r="327" spans="1:17" x14ac:dyDescent="0.3">
      <c r="A327" t="s">
        <v>759</v>
      </c>
      <c r="B327" t="s">
        <v>760</v>
      </c>
      <c r="C327" t="s">
        <v>3150</v>
      </c>
      <c r="D327" t="s">
        <v>263</v>
      </c>
      <c r="E327">
        <v>21801.569873475</v>
      </c>
      <c r="F327">
        <v>544.85</v>
      </c>
      <c r="G327">
        <v>18.499739399786598</v>
      </c>
      <c r="H327">
        <v>3.02569413296228</v>
      </c>
      <c r="I327">
        <v>26.9038951915282</v>
      </c>
      <c r="J327">
        <v>-0.70413075219434595</v>
      </c>
      <c r="K327">
        <v>520.42134477479897</v>
      </c>
      <c r="L327">
        <v>450.02287126431497</v>
      </c>
      <c r="M327">
        <v>49.429632046836602</v>
      </c>
      <c r="N327">
        <v>0.65327579705847605</v>
      </c>
      <c r="O327">
        <v>6.4513168762044604</v>
      </c>
      <c r="P327">
        <v>55.6714285714285</v>
      </c>
      <c r="Q327">
        <v>0.113363830930445</v>
      </c>
    </row>
    <row r="328" spans="1:17" x14ac:dyDescent="0.3">
      <c r="A328" t="s">
        <v>761</v>
      </c>
      <c r="B328" t="s">
        <v>762</v>
      </c>
      <c r="C328" t="s">
        <v>3146</v>
      </c>
      <c r="D328" t="s">
        <v>222</v>
      </c>
      <c r="E328">
        <v>21721.71019011</v>
      </c>
      <c r="F328">
        <v>753.45</v>
      </c>
      <c r="G328">
        <v>46.481350207093399</v>
      </c>
      <c r="H328">
        <v>3.1597711941412001</v>
      </c>
      <c r="I328">
        <v>35.480372920526698</v>
      </c>
      <c r="J328">
        <v>11.4533175950912</v>
      </c>
      <c r="K328">
        <v>719.85385672665302</v>
      </c>
      <c r="L328">
        <v>618.79906504246503</v>
      </c>
      <c r="M328">
        <v>59.712608371169402</v>
      </c>
      <c r="N328">
        <v>2.0503968437895801</v>
      </c>
      <c r="O328">
        <v>6.7091379653593401</v>
      </c>
      <c r="P328">
        <v>78.120567375886495</v>
      </c>
      <c r="Q328">
        <v>-1.1526588279982999E-2</v>
      </c>
    </row>
    <row r="329" spans="1:17" x14ac:dyDescent="0.3">
      <c r="A329" t="s">
        <v>763</v>
      </c>
      <c r="B329" t="s">
        <v>764</v>
      </c>
      <c r="C329" t="s">
        <v>3155</v>
      </c>
      <c r="D329" t="s">
        <v>765</v>
      </c>
      <c r="E329">
        <v>21713.07520635</v>
      </c>
      <c r="F329">
        <v>511.5</v>
      </c>
      <c r="G329">
        <v>46.408462672205403</v>
      </c>
      <c r="H329">
        <v>1.51015062571382</v>
      </c>
      <c r="I329">
        <v>16.834111610496802</v>
      </c>
      <c r="J329">
        <v>4.1690235814577798</v>
      </c>
      <c r="K329">
        <v>534.32506414376496</v>
      </c>
      <c r="L329">
        <v>489.83294645758599</v>
      </c>
      <c r="M329">
        <v>48.050744113277197</v>
      </c>
      <c r="N329">
        <v>0.89063312329265398</v>
      </c>
      <c r="O329">
        <v>46.2561094819159</v>
      </c>
      <c r="P329">
        <v>91.716641679160404</v>
      </c>
      <c r="Q329">
        <v>0.249594025551332</v>
      </c>
    </row>
    <row r="330" spans="1:17" x14ac:dyDescent="0.3">
      <c r="A330" t="s">
        <v>766</v>
      </c>
      <c r="B330" t="s">
        <v>767</v>
      </c>
      <c r="C330" t="s">
        <v>3156</v>
      </c>
      <c r="D330" t="s">
        <v>768</v>
      </c>
      <c r="E330">
        <v>21573.129317999999</v>
      </c>
      <c r="F330">
        <v>1354.6</v>
      </c>
      <c r="G330">
        <v>-15.9541545003778</v>
      </c>
      <c r="H330">
        <v>-3.57470650329596</v>
      </c>
      <c r="I330">
        <v>2.1682635194704698</v>
      </c>
      <c r="J330">
        <v>0.85668198067677204</v>
      </c>
      <c r="K330">
        <v>1421.3691600300999</v>
      </c>
      <c r="L330">
        <v>1356.6085041351901</v>
      </c>
      <c r="M330">
        <v>22.114937969767499</v>
      </c>
      <c r="N330">
        <v>0.80003133995001796</v>
      </c>
      <c r="O330">
        <v>16.543629115605999</v>
      </c>
      <c r="P330">
        <v>21.997568334309001</v>
      </c>
      <c r="Q330">
        <v>-1.2316195225817001E-2</v>
      </c>
    </row>
    <row r="331" spans="1:17" x14ac:dyDescent="0.3">
      <c r="A331" t="s">
        <v>769</v>
      </c>
      <c r="B331" t="s">
        <v>770</v>
      </c>
      <c r="C331" t="s">
        <v>3144</v>
      </c>
      <c r="D331" t="s">
        <v>249</v>
      </c>
      <c r="E331">
        <v>21462.966610415999</v>
      </c>
      <c r="F331">
        <v>216.99</v>
      </c>
      <c r="G331">
        <v>30.4909034530897</v>
      </c>
      <c r="H331">
        <v>-7.9853712178766001</v>
      </c>
      <c r="I331">
        <v>-7.6467729042294001</v>
      </c>
      <c r="J331">
        <v>-1.4911680533017999</v>
      </c>
      <c r="K331">
        <v>240.799481005774</v>
      </c>
      <c r="L331">
        <v>217.63508075469801</v>
      </c>
      <c r="M331">
        <v>25.0619004769481</v>
      </c>
      <c r="N331">
        <v>0.48519759821455399</v>
      </c>
      <c r="O331">
        <v>31.0659477395271</v>
      </c>
      <c r="P331">
        <v>63.889728096676698</v>
      </c>
      <c r="Q331">
        <v>4.1601091534594001E-2</v>
      </c>
    </row>
    <row r="332" spans="1:17" x14ac:dyDescent="0.3">
      <c r="A332" t="s">
        <v>771</v>
      </c>
      <c r="B332" t="s">
        <v>772</v>
      </c>
      <c r="C332" t="s">
        <v>3156</v>
      </c>
      <c r="D332" t="s">
        <v>300</v>
      </c>
      <c r="E332">
        <v>21429.208460170001</v>
      </c>
      <c r="F332">
        <v>6344.45</v>
      </c>
      <c r="G332">
        <v>100.27699649498901</v>
      </c>
      <c r="H332">
        <v>26.002054870956901</v>
      </c>
      <c r="I332">
        <v>61.525360708953997</v>
      </c>
      <c r="J332">
        <v>8.4078174932140808</v>
      </c>
      <c r="K332">
        <v>4801.5692632942901</v>
      </c>
      <c r="L332">
        <v>4108.5422450876003</v>
      </c>
      <c r="M332">
        <v>85.948758816298493</v>
      </c>
      <c r="N332">
        <v>2.1144257155777999</v>
      </c>
      <c r="O332">
        <v>2.20350069745998</v>
      </c>
      <c r="P332">
        <v>133.161830910861</v>
      </c>
      <c r="Q332">
        <v>4.4926738731106003E-2</v>
      </c>
    </row>
    <row r="333" spans="1:17" x14ac:dyDescent="0.3">
      <c r="A333" t="s">
        <v>773</v>
      </c>
      <c r="B333" t="s">
        <v>774</v>
      </c>
      <c r="C333" t="s">
        <v>3150</v>
      </c>
      <c r="D333" t="s">
        <v>263</v>
      </c>
      <c r="E333">
        <v>21326.714178359998</v>
      </c>
      <c r="F333">
        <v>428.3</v>
      </c>
      <c r="G333">
        <v>2.7667072484161102</v>
      </c>
      <c r="H333">
        <v>3.2729973898871698</v>
      </c>
      <c r="I333">
        <v>-28.461354116722902</v>
      </c>
      <c r="J333">
        <v>2.6303354432016999</v>
      </c>
      <c r="K333">
        <v>407.78655770193899</v>
      </c>
      <c r="L333">
        <v>385.75772114219598</v>
      </c>
      <c r="M333">
        <v>61.210156775619303</v>
      </c>
      <c r="N333">
        <v>0.40709087998101101</v>
      </c>
      <c r="O333">
        <v>30.282512257763202</v>
      </c>
      <c r="P333">
        <v>37.672774027643797</v>
      </c>
      <c r="Q333">
        <v>0.12413018530657099</v>
      </c>
    </row>
    <row r="334" spans="1:17" x14ac:dyDescent="0.3">
      <c r="A334" t="s">
        <v>775</v>
      </c>
      <c r="B334" t="s">
        <v>776</v>
      </c>
      <c r="C334" t="s">
        <v>3145</v>
      </c>
      <c r="D334" t="s">
        <v>777</v>
      </c>
      <c r="E334">
        <v>21020.575090900002</v>
      </c>
      <c r="F334">
        <v>1497.65</v>
      </c>
      <c r="G334">
        <v>17.755592480645699</v>
      </c>
      <c r="H334">
        <v>3.0579258176642901</v>
      </c>
      <c r="I334">
        <v>29.260860950226</v>
      </c>
      <c r="J334">
        <v>-3.4757141194805099</v>
      </c>
      <c r="K334">
        <v>1549.4409377105901</v>
      </c>
      <c r="L334">
        <v>1356.58105692041</v>
      </c>
      <c r="M334">
        <v>26.539023833735399</v>
      </c>
      <c r="N334">
        <v>0.49837958686179901</v>
      </c>
      <c r="O334">
        <v>14.5127366207057</v>
      </c>
      <c r="P334">
        <v>51.560997824216898</v>
      </c>
      <c r="Q334">
        <v>3.5206710482474E-2</v>
      </c>
    </row>
    <row r="335" spans="1:17" x14ac:dyDescent="0.3">
      <c r="A335" t="s">
        <v>778</v>
      </c>
      <c r="B335" t="s">
        <v>779</v>
      </c>
      <c r="C335" t="s">
        <v>3158</v>
      </c>
      <c r="D335" t="s">
        <v>520</v>
      </c>
      <c r="E335">
        <v>20853.933142864</v>
      </c>
      <c r="F335">
        <v>172.88</v>
      </c>
      <c r="G335">
        <v>-35.479280665083103</v>
      </c>
      <c r="H335">
        <v>-12.3659968763622</v>
      </c>
      <c r="I335">
        <v>-5.83236051580612</v>
      </c>
      <c r="J335">
        <v>-3.3665344533687902</v>
      </c>
      <c r="K335">
        <v>183.053534957392</v>
      </c>
      <c r="L335">
        <v>176.271761137223</v>
      </c>
      <c r="M335">
        <v>29.631718484549399</v>
      </c>
      <c r="N335">
        <v>0.55135582897709001</v>
      </c>
      <c r="O335">
        <v>28.840814437760201</v>
      </c>
      <c r="P335">
        <v>21.532513181019301</v>
      </c>
      <c r="Q335">
        <v>2.9957831919996E-2</v>
      </c>
    </row>
    <row r="336" spans="1:17" x14ac:dyDescent="0.3">
      <c r="A336" t="s">
        <v>780</v>
      </c>
      <c r="B336" t="s">
        <v>781</v>
      </c>
      <c r="C336" t="s">
        <v>3159</v>
      </c>
      <c r="D336" t="s">
        <v>130</v>
      </c>
      <c r="E336">
        <v>20838.438028754899</v>
      </c>
      <c r="F336">
        <v>1483.05</v>
      </c>
      <c r="G336">
        <v>153.465026401952</v>
      </c>
      <c r="H336">
        <v>1.2272082176252499</v>
      </c>
      <c r="I336">
        <v>8.5472692037819105</v>
      </c>
      <c r="J336">
        <v>0.92922269843126803</v>
      </c>
      <c r="K336">
        <v>1501.22688460367</v>
      </c>
      <c r="L336">
        <v>1284.6329260575999</v>
      </c>
      <c r="M336">
        <v>35.858917814479902</v>
      </c>
      <c r="N336">
        <v>0.65153025538895504</v>
      </c>
      <c r="O336">
        <v>11.0549206028117</v>
      </c>
      <c r="P336">
        <v>189.09356725146199</v>
      </c>
    </row>
    <row r="337" spans="1:17" x14ac:dyDescent="0.3">
      <c r="A337" t="s">
        <v>782</v>
      </c>
      <c r="B337" t="s">
        <v>783</v>
      </c>
      <c r="C337" t="s">
        <v>3149</v>
      </c>
      <c r="D337" t="s">
        <v>209</v>
      </c>
      <c r="E337">
        <v>20746.8103026799</v>
      </c>
      <c r="F337">
        <v>1277.1500000000001</v>
      </c>
      <c r="G337">
        <v>55.202762288332899</v>
      </c>
      <c r="H337">
        <v>0.100513324952652</v>
      </c>
      <c r="I337">
        <v>-5.5221614646275503</v>
      </c>
      <c r="J337">
        <v>-0.54383409583089903</v>
      </c>
      <c r="K337">
        <v>1317.7063103796099</v>
      </c>
      <c r="L337">
        <v>1149.6726048862899</v>
      </c>
      <c r="M337">
        <v>32.542148844489901</v>
      </c>
      <c r="N337">
        <v>1.0250421701630299</v>
      </c>
      <c r="O337">
        <v>13.455741298986</v>
      </c>
      <c r="P337">
        <v>112.41580041580001</v>
      </c>
      <c r="Q337">
        <v>0.15496945391202499</v>
      </c>
    </row>
    <row r="338" spans="1:17" x14ac:dyDescent="0.3">
      <c r="A338" t="s">
        <v>784</v>
      </c>
      <c r="B338" t="s">
        <v>785</v>
      </c>
      <c r="C338" t="s">
        <v>3155</v>
      </c>
      <c r="D338" t="s">
        <v>293</v>
      </c>
      <c r="E338">
        <v>20666.32632</v>
      </c>
      <c r="F338">
        <v>1804.1</v>
      </c>
      <c r="G338">
        <v>131.052281848495</v>
      </c>
      <c r="H338">
        <v>-0.95509919171848801</v>
      </c>
      <c r="I338">
        <v>95.796383614691806</v>
      </c>
      <c r="J338">
        <v>1.96458076923909</v>
      </c>
      <c r="K338">
        <v>1794.20226111189</v>
      </c>
      <c r="L338">
        <v>1508.52301513421</v>
      </c>
      <c r="M338">
        <v>61.996818693079199</v>
      </c>
      <c r="N338">
        <v>1.3068390240308201</v>
      </c>
      <c r="O338">
        <v>57.075550135801798</v>
      </c>
      <c r="P338">
        <v>178.28165972543499</v>
      </c>
      <c r="Q338">
        <v>0.18309038802243599</v>
      </c>
    </row>
    <row r="339" spans="1:17" x14ac:dyDescent="0.3">
      <c r="A339" t="s">
        <v>786</v>
      </c>
      <c r="B339" t="s">
        <v>787</v>
      </c>
      <c r="C339" t="s">
        <v>3152</v>
      </c>
      <c r="D339" t="s">
        <v>188</v>
      </c>
      <c r="E339">
        <v>20641.219361920001</v>
      </c>
      <c r="F339">
        <v>1745.6</v>
      </c>
      <c r="G339">
        <v>23.911410922122901</v>
      </c>
      <c r="H339">
        <v>-7.5401164751537104</v>
      </c>
      <c r="I339">
        <v>-13.0712464409417</v>
      </c>
      <c r="J339">
        <v>-2.5808110714946801</v>
      </c>
      <c r="K339">
        <v>1856.0930127546501</v>
      </c>
      <c r="L339">
        <v>1819.0772955912601</v>
      </c>
      <c r="M339">
        <v>43.491331522817198</v>
      </c>
      <c r="N339">
        <v>0.51494017694621697</v>
      </c>
      <c r="O339">
        <v>39.112626031163998</v>
      </c>
      <c r="P339">
        <v>56.788072034849698</v>
      </c>
      <c r="Q339">
        <v>0.18995088127376999</v>
      </c>
    </row>
    <row r="340" spans="1:17" x14ac:dyDescent="0.3">
      <c r="A340" t="s">
        <v>788</v>
      </c>
      <c r="B340" t="s">
        <v>789</v>
      </c>
      <c r="C340" t="s">
        <v>3155</v>
      </c>
      <c r="D340" t="s">
        <v>268</v>
      </c>
      <c r="E340">
        <v>20516.864146299999</v>
      </c>
      <c r="F340">
        <v>648.5</v>
      </c>
      <c r="G340">
        <v>9.1486600765435604</v>
      </c>
      <c r="H340">
        <v>-4.6053125789601799</v>
      </c>
      <c r="I340">
        <v>-6.1887387339150299</v>
      </c>
      <c r="J340">
        <v>-0.291680679810919</v>
      </c>
      <c r="K340">
        <v>681.38009575938395</v>
      </c>
      <c r="L340">
        <v>644.68094756763196</v>
      </c>
      <c r="M340">
        <v>32.7267012574452</v>
      </c>
      <c r="N340">
        <v>0.63178923756307404</v>
      </c>
      <c r="O340">
        <v>23.1996915959907</v>
      </c>
      <c r="P340">
        <v>38.924592973436098</v>
      </c>
      <c r="Q340">
        <v>0.113680679492545</v>
      </c>
    </row>
    <row r="341" spans="1:17" x14ac:dyDescent="0.3">
      <c r="A341" t="s">
        <v>790</v>
      </c>
      <c r="B341" t="s">
        <v>791</v>
      </c>
      <c r="C341" t="s">
        <v>3150</v>
      </c>
      <c r="D341" t="s">
        <v>51</v>
      </c>
      <c r="E341">
        <v>20454.560206079899</v>
      </c>
      <c r="F341">
        <v>1955.2</v>
      </c>
      <c r="G341">
        <v>42.023034843136003</v>
      </c>
      <c r="H341">
        <v>-16.619613422941701</v>
      </c>
      <c r="I341">
        <v>11.5874063755072</v>
      </c>
      <c r="J341">
        <v>7.5990837983782802</v>
      </c>
      <c r="K341">
        <v>1905.0446904386299</v>
      </c>
      <c r="L341">
        <v>1620.4606398322801</v>
      </c>
      <c r="M341">
        <v>46.437145212871599</v>
      </c>
      <c r="N341">
        <v>0.42449751529819602</v>
      </c>
      <c r="O341">
        <v>36.2520458265139</v>
      </c>
      <c r="P341">
        <v>73.7106303584914</v>
      </c>
    </row>
    <row r="342" spans="1:17" x14ac:dyDescent="0.3">
      <c r="A342" t="s">
        <v>792</v>
      </c>
      <c r="B342" t="s">
        <v>793</v>
      </c>
      <c r="C342" t="s">
        <v>3160</v>
      </c>
      <c r="D342" t="s">
        <v>429</v>
      </c>
      <c r="E342">
        <v>20179.033596959998</v>
      </c>
      <c r="F342">
        <v>1946.55</v>
      </c>
      <c r="G342">
        <v>-17.405454378049001</v>
      </c>
      <c r="H342">
        <v>1.7328452657428299</v>
      </c>
      <c r="I342">
        <v>6.8273193103373204</v>
      </c>
      <c r="J342">
        <v>-1.2147067136115499</v>
      </c>
      <c r="K342">
        <v>1980.1676608507801</v>
      </c>
      <c r="L342">
        <v>1875.5588267693199</v>
      </c>
      <c r="M342">
        <v>41.591649336720899</v>
      </c>
      <c r="N342">
        <v>0.86251672774267996</v>
      </c>
      <c r="O342">
        <v>19.698954560632899</v>
      </c>
      <c r="P342">
        <v>33.124743537135799</v>
      </c>
      <c r="Q342">
        <v>-3.8226262260969E-2</v>
      </c>
    </row>
    <row r="343" spans="1:17" hidden="1" x14ac:dyDescent="0.3">
      <c r="A343" t="s">
        <v>794</v>
      </c>
      <c r="B343" t="s">
        <v>795</v>
      </c>
      <c r="C343" t="s">
        <v>3161</v>
      </c>
      <c r="D343" t="s">
        <v>130</v>
      </c>
      <c r="E343">
        <v>20173.740000000002</v>
      </c>
      <c r="F343">
        <v>144.97</v>
      </c>
      <c r="G343">
        <v>-12.8530095579594</v>
      </c>
      <c r="H343">
        <v>6.3089866634640401</v>
      </c>
      <c r="I343">
        <v>-3.5939940877368799</v>
      </c>
      <c r="J343">
        <v>1.6376372512684401</v>
      </c>
      <c r="K343">
        <v>142.05626432949899</v>
      </c>
      <c r="L343">
        <v>135.77672051275701</v>
      </c>
      <c r="M343">
        <v>53.328059728626101</v>
      </c>
      <c r="N343">
        <v>0.21229996938746801</v>
      </c>
      <c r="O343">
        <v>6.8152031454783604</v>
      </c>
      <c r="P343">
        <v>20.5571725571725</v>
      </c>
    </row>
    <row r="344" spans="1:17" x14ac:dyDescent="0.3">
      <c r="A344" t="s">
        <v>796</v>
      </c>
      <c r="B344" t="s">
        <v>797</v>
      </c>
      <c r="C344" t="s">
        <v>3153</v>
      </c>
      <c r="D344" t="s">
        <v>117</v>
      </c>
      <c r="E344">
        <v>20171.703620159999</v>
      </c>
      <c r="F344">
        <v>1105.5999999999999</v>
      </c>
      <c r="G344">
        <v>59.2913984010249</v>
      </c>
      <c r="H344">
        <v>2.2277760313883102</v>
      </c>
      <c r="I344">
        <v>-1.3392379326714701</v>
      </c>
      <c r="J344">
        <v>-2.5302790819379601</v>
      </c>
      <c r="K344">
        <v>1049.7192735505801</v>
      </c>
      <c r="L344">
        <v>909.85713640213203</v>
      </c>
      <c r="M344">
        <v>53.149172743650603</v>
      </c>
      <c r="N344">
        <v>1.03209473907272</v>
      </c>
      <c r="O344">
        <v>18.849493487699</v>
      </c>
      <c r="P344">
        <v>108.78104050608999</v>
      </c>
      <c r="Q344">
        <v>0.245471340026754</v>
      </c>
    </row>
    <row r="345" spans="1:17" hidden="1" x14ac:dyDescent="0.3">
      <c r="A345" t="s">
        <v>798</v>
      </c>
      <c r="B345" t="s">
        <v>799</v>
      </c>
      <c r="C345" t="s">
        <v>3161</v>
      </c>
      <c r="D345" t="s">
        <v>130</v>
      </c>
      <c r="E345">
        <v>20155.501969815999</v>
      </c>
      <c r="F345">
        <v>373.52</v>
      </c>
      <c r="G345">
        <v>-6.9412814840062502</v>
      </c>
      <c r="H345">
        <v>9.8025829416497601</v>
      </c>
      <c r="I345">
        <v>-3.4541689113366498</v>
      </c>
      <c r="J345">
        <v>3.7266115244508198</v>
      </c>
      <c r="K345">
        <v>354.56273543926397</v>
      </c>
      <c r="L345">
        <v>342.21384271733803</v>
      </c>
      <c r="M345">
        <v>42.778347382377802</v>
      </c>
      <c r="N345">
        <v>0.95158381882959298</v>
      </c>
      <c r="O345">
        <v>0.39623045620047398</v>
      </c>
      <c r="P345">
        <v>22.6666666666666</v>
      </c>
      <c r="Q345">
        <v>-0.10379904096142301</v>
      </c>
    </row>
    <row r="346" spans="1:17" x14ac:dyDescent="0.3">
      <c r="A346" t="s">
        <v>800</v>
      </c>
      <c r="B346" t="s">
        <v>801</v>
      </c>
      <c r="C346" t="s">
        <v>3149</v>
      </c>
      <c r="D346" t="s">
        <v>48</v>
      </c>
      <c r="E346">
        <v>20116.690521190001</v>
      </c>
      <c r="F346">
        <v>213.89</v>
      </c>
      <c r="G346">
        <v>22.872878240863599</v>
      </c>
      <c r="H346">
        <v>-1.50567779542423</v>
      </c>
      <c r="I346">
        <v>-15.6985224420237</v>
      </c>
      <c r="J346">
        <v>-0.88087141535165203</v>
      </c>
      <c r="K346">
        <v>238.518398548769</v>
      </c>
      <c r="L346">
        <v>232.15243019518999</v>
      </c>
      <c r="M346">
        <v>33.162901655127598</v>
      </c>
      <c r="N346">
        <v>0.61065759800374597</v>
      </c>
      <c r="O346">
        <v>64.383561643835606</v>
      </c>
      <c r="P346">
        <v>68.086444007858503</v>
      </c>
      <c r="Q346">
        <v>0.154814735854158</v>
      </c>
    </row>
    <row r="347" spans="1:17" x14ac:dyDescent="0.3">
      <c r="A347" t="s">
        <v>802</v>
      </c>
      <c r="B347" t="s">
        <v>803</v>
      </c>
      <c r="C347" t="s">
        <v>3152</v>
      </c>
      <c r="D347" t="s">
        <v>188</v>
      </c>
      <c r="E347">
        <v>20102.412357229899</v>
      </c>
      <c r="F347">
        <v>529.9</v>
      </c>
      <c r="G347">
        <v>-8.8662020826689307</v>
      </c>
      <c r="H347">
        <v>-5.7124138163531901</v>
      </c>
      <c r="I347">
        <v>-0.80356345853354905</v>
      </c>
      <c r="J347">
        <v>-0.107099885697053</v>
      </c>
      <c r="K347">
        <v>555.47490550130203</v>
      </c>
      <c r="L347">
        <v>530.46986651084001</v>
      </c>
      <c r="M347">
        <v>37.351085749151402</v>
      </c>
      <c r="N347">
        <v>0.95669289585737805</v>
      </c>
      <c r="O347">
        <v>17.456123796942801</v>
      </c>
      <c r="P347">
        <v>30.260570304818</v>
      </c>
      <c r="Q347">
        <v>7.3462425453262994E-2</v>
      </c>
    </row>
    <row r="348" spans="1:17" x14ac:dyDescent="0.3">
      <c r="A348" t="s">
        <v>804</v>
      </c>
      <c r="B348" t="s">
        <v>805</v>
      </c>
      <c r="C348" t="s">
        <v>3155</v>
      </c>
      <c r="D348" t="s">
        <v>451</v>
      </c>
      <c r="E348">
        <v>19912.799310524999</v>
      </c>
      <c r="F348">
        <v>322.05</v>
      </c>
      <c r="G348">
        <v>32.114100692780902</v>
      </c>
      <c r="H348">
        <v>13.365000445544601</v>
      </c>
      <c r="I348">
        <v>16.669164042439299</v>
      </c>
      <c r="J348">
        <v>10.903345184552</v>
      </c>
      <c r="K348">
        <v>301.55981338070399</v>
      </c>
      <c r="L348">
        <v>279.42333019928998</v>
      </c>
      <c r="M348">
        <v>65.847235956552595</v>
      </c>
      <c r="N348">
        <v>2.9456128816841098</v>
      </c>
      <c r="O348">
        <v>10.510790249961101</v>
      </c>
      <c r="P348">
        <v>73.331539289558606</v>
      </c>
      <c r="Q348">
        <v>3.8046199863287E-2</v>
      </c>
    </row>
    <row r="349" spans="1:17" x14ac:dyDescent="0.3">
      <c r="A349" t="s">
        <v>806</v>
      </c>
      <c r="B349" t="s">
        <v>807</v>
      </c>
      <c r="C349" t="s">
        <v>3156</v>
      </c>
      <c r="D349" t="s">
        <v>808</v>
      </c>
      <c r="E349">
        <v>19783.393894550001</v>
      </c>
      <c r="F349">
        <v>890.45</v>
      </c>
      <c r="G349">
        <v>14.6932720559783</v>
      </c>
      <c r="H349">
        <v>2.7231959983837899</v>
      </c>
      <c r="I349">
        <v>27.413235973670702</v>
      </c>
      <c r="J349">
        <v>-7.4310574497410103E-2</v>
      </c>
      <c r="K349">
        <v>835.57653456143203</v>
      </c>
      <c r="L349">
        <v>742.62720686194496</v>
      </c>
      <c r="M349">
        <v>52.881399720354104</v>
      </c>
      <c r="N349">
        <v>0.66215799254030305</v>
      </c>
      <c r="O349">
        <v>5.0030883261272301</v>
      </c>
      <c r="P349">
        <v>49.907407407407398</v>
      </c>
      <c r="Q349">
        <v>5.3359300893097997E-2</v>
      </c>
    </row>
    <row r="350" spans="1:17" x14ac:dyDescent="0.3">
      <c r="A350" t="s">
        <v>809</v>
      </c>
      <c r="B350" t="s">
        <v>810</v>
      </c>
      <c r="C350" t="s">
        <v>3154</v>
      </c>
      <c r="D350" t="s">
        <v>77</v>
      </c>
      <c r="E350">
        <v>19729.232268100001</v>
      </c>
      <c r="F350">
        <v>834.95</v>
      </c>
      <c r="G350">
        <v>-41.200050954351198</v>
      </c>
      <c r="H350">
        <v>5.2667916633558098</v>
      </c>
      <c r="I350">
        <v>-7.0202567141132199</v>
      </c>
      <c r="J350">
        <v>0.190619234043789</v>
      </c>
      <c r="K350">
        <v>844.33906896309202</v>
      </c>
      <c r="L350">
        <v>844.73989446783798</v>
      </c>
      <c r="M350">
        <v>27.959311588200102</v>
      </c>
      <c r="N350">
        <v>0.63027842183521499</v>
      </c>
      <c r="O350">
        <v>26.738128031618601</v>
      </c>
      <c r="P350">
        <v>19.2785714285714</v>
      </c>
      <c r="Q350">
        <v>-9.1030156776385998E-2</v>
      </c>
    </row>
    <row r="351" spans="1:17" x14ac:dyDescent="0.3">
      <c r="A351" t="s">
        <v>811</v>
      </c>
      <c r="B351" t="s">
        <v>812</v>
      </c>
      <c r="C351" t="s">
        <v>3145</v>
      </c>
      <c r="D351" t="s">
        <v>278</v>
      </c>
      <c r="E351">
        <v>19711.25820742</v>
      </c>
      <c r="F351">
        <v>1791.05</v>
      </c>
      <c r="G351">
        <v>-15.739237925849</v>
      </c>
      <c r="H351">
        <v>-7.5850110062378802</v>
      </c>
      <c r="I351">
        <v>-19.4929569911145</v>
      </c>
      <c r="J351">
        <v>-0.34551473260417898</v>
      </c>
      <c r="K351">
        <v>1907.09253218048</v>
      </c>
      <c r="L351">
        <v>1867.9075477123799</v>
      </c>
      <c r="M351">
        <v>27.657753550787898</v>
      </c>
      <c r="N351">
        <v>0.39442499434671202</v>
      </c>
      <c r="O351">
        <v>37.290974567990801</v>
      </c>
      <c r="P351">
        <v>16.143570455871799</v>
      </c>
      <c r="Q351">
        <v>5.3654700771019997E-2</v>
      </c>
    </row>
    <row r="352" spans="1:17" x14ac:dyDescent="0.3">
      <c r="A352" t="s">
        <v>813</v>
      </c>
      <c r="B352" t="s">
        <v>814</v>
      </c>
      <c r="C352" t="s">
        <v>3155</v>
      </c>
      <c r="D352" t="s">
        <v>552</v>
      </c>
      <c r="E352">
        <v>19667.235070275001</v>
      </c>
      <c r="F352">
        <v>1285.95</v>
      </c>
      <c r="G352">
        <v>16.524028214641</v>
      </c>
      <c r="H352">
        <v>-1.1239340519396099</v>
      </c>
      <c r="I352">
        <v>19.580576673674098</v>
      </c>
      <c r="J352">
        <v>2.9377407905491202</v>
      </c>
      <c r="K352">
        <v>1396.3401191268899</v>
      </c>
      <c r="L352">
        <v>1286.76161950286</v>
      </c>
      <c r="M352">
        <v>33.894226351166203</v>
      </c>
      <c r="N352">
        <v>0.96621288687808904</v>
      </c>
      <c r="O352">
        <v>32.197985924802602</v>
      </c>
      <c r="P352">
        <v>54.700751879699197</v>
      </c>
      <c r="Q352">
        <v>0.122025859353788</v>
      </c>
    </row>
    <row r="353" spans="1:17" x14ac:dyDescent="0.3">
      <c r="A353" t="s">
        <v>815</v>
      </c>
      <c r="B353" t="s">
        <v>816</v>
      </c>
      <c r="C353" t="s">
        <v>3155</v>
      </c>
      <c r="D353" t="s">
        <v>117</v>
      </c>
      <c r="E353">
        <v>19632.991375379999</v>
      </c>
      <c r="F353">
        <v>13113.85</v>
      </c>
      <c r="G353">
        <v>144.705873917166</v>
      </c>
      <c r="H353">
        <v>-0.85688898163685001</v>
      </c>
      <c r="I353">
        <v>58.587618400906898</v>
      </c>
      <c r="J353">
        <v>-1.6289966318743101</v>
      </c>
      <c r="K353">
        <v>13604.4517490496</v>
      </c>
      <c r="L353">
        <v>11039.814846027901</v>
      </c>
      <c r="M353">
        <v>35.815887567874498</v>
      </c>
      <c r="N353">
        <v>0.91158788376172695</v>
      </c>
      <c r="O353">
        <v>19.736766853364902</v>
      </c>
      <c r="P353">
        <v>193.41738731582799</v>
      </c>
    </row>
    <row r="354" spans="1:17" x14ac:dyDescent="0.3">
      <c r="A354" t="s">
        <v>817</v>
      </c>
      <c r="B354" t="s">
        <v>818</v>
      </c>
      <c r="C354" t="s">
        <v>3157</v>
      </c>
      <c r="D354" t="s">
        <v>446</v>
      </c>
      <c r="E354">
        <v>19578.630181420001</v>
      </c>
      <c r="F354">
        <v>8251.2999999999993</v>
      </c>
      <c r="G354">
        <v>-2.4356350910362399</v>
      </c>
      <c r="H354">
        <v>5.8639724957867996</v>
      </c>
      <c r="I354">
        <v>18.564719635128299</v>
      </c>
      <c r="J354">
        <v>1.046341202537</v>
      </c>
      <c r="K354">
        <v>8277.6024723518494</v>
      </c>
      <c r="L354">
        <v>7593.46948681089</v>
      </c>
      <c r="M354">
        <v>39.594452725919197</v>
      </c>
      <c r="N354">
        <v>0.54948128731496904</v>
      </c>
      <c r="O354">
        <v>14.9964248057882</v>
      </c>
      <c r="P354">
        <v>50.390041191265901</v>
      </c>
      <c r="Q354">
        <v>1.3586350972569999E-3</v>
      </c>
    </row>
    <row r="355" spans="1:17" x14ac:dyDescent="0.3">
      <c r="A355" t="s">
        <v>819</v>
      </c>
      <c r="B355" t="s">
        <v>820</v>
      </c>
      <c r="C355" t="s">
        <v>3148</v>
      </c>
      <c r="D355" t="s">
        <v>260</v>
      </c>
      <c r="E355">
        <v>19540.318314</v>
      </c>
      <c r="F355">
        <v>2800.6</v>
      </c>
      <c r="G355">
        <v>69.383923526227207</v>
      </c>
      <c r="H355">
        <v>4.4323746869574201</v>
      </c>
      <c r="I355">
        <v>66.454376143868501</v>
      </c>
      <c r="J355">
        <v>1.89907174912504</v>
      </c>
      <c r="K355">
        <v>2575.3111213943298</v>
      </c>
      <c r="L355">
        <v>2046.03008491937</v>
      </c>
      <c r="M355">
        <v>64.410737155525197</v>
      </c>
      <c r="N355">
        <v>0.88475694132998794</v>
      </c>
      <c r="O355">
        <v>6.2272370206384302</v>
      </c>
      <c r="P355">
        <v>122.393393154927</v>
      </c>
      <c r="Q355">
        <v>9.8415948300312001E-2</v>
      </c>
    </row>
    <row r="356" spans="1:17" x14ac:dyDescent="0.3">
      <c r="A356" t="s">
        <v>821</v>
      </c>
      <c r="B356" t="s">
        <v>822</v>
      </c>
      <c r="C356" t="s">
        <v>3160</v>
      </c>
      <c r="D356" t="s">
        <v>406</v>
      </c>
      <c r="E356">
        <v>19521.783171325002</v>
      </c>
      <c r="F356">
        <v>487.25</v>
      </c>
      <c r="G356">
        <v>48.907006696881403</v>
      </c>
      <c r="H356">
        <v>6.26113569988431</v>
      </c>
      <c r="I356">
        <v>18.9643534407342</v>
      </c>
      <c r="J356">
        <v>4.95369641142544E-2</v>
      </c>
      <c r="K356">
        <v>502.31586818106001</v>
      </c>
      <c r="L356">
        <v>444.10963364821799</v>
      </c>
      <c r="M356">
        <v>35.551198052310902</v>
      </c>
      <c r="N356">
        <v>0.48547808456804498</v>
      </c>
      <c r="O356">
        <v>17.875833760902999</v>
      </c>
      <c r="P356">
        <v>84.949705826532494</v>
      </c>
      <c r="Q356">
        <v>1.8081082771237E-2</v>
      </c>
    </row>
    <row r="357" spans="1:17" x14ac:dyDescent="0.3">
      <c r="A357" t="s">
        <v>823</v>
      </c>
      <c r="B357" t="s">
        <v>824</v>
      </c>
      <c r="C357" t="s">
        <v>3159</v>
      </c>
      <c r="D357" t="s">
        <v>130</v>
      </c>
      <c r="E357">
        <v>19354.648301624999</v>
      </c>
      <c r="F357">
        <v>1708.3</v>
      </c>
      <c r="G357">
        <v>117.06027661896999</v>
      </c>
      <c r="H357">
        <v>-11.6687688067728</v>
      </c>
      <c r="I357">
        <v>-3.5809499554825401</v>
      </c>
      <c r="J357">
        <v>2.64626874161273</v>
      </c>
      <c r="K357">
        <v>1798.3056233278301</v>
      </c>
      <c r="L357">
        <v>1608.44362420729</v>
      </c>
      <c r="M357">
        <v>35.015164972209803</v>
      </c>
      <c r="N357">
        <v>0.81369304671492804</v>
      </c>
      <c r="O357">
        <v>26.488521540244498</v>
      </c>
      <c r="P357">
        <v>159.515003275015</v>
      </c>
      <c r="Q357">
        <v>8.8716974272223997E-2</v>
      </c>
    </row>
    <row r="358" spans="1:17" hidden="1" x14ac:dyDescent="0.3">
      <c r="A358" t="s">
        <v>825</v>
      </c>
      <c r="B358" t="s">
        <v>826</v>
      </c>
      <c r="C358" t="s">
        <v>3161</v>
      </c>
      <c r="D358" t="s">
        <v>597</v>
      </c>
      <c r="E358">
        <v>19310.166116019998</v>
      </c>
      <c r="F358">
        <v>775.7</v>
      </c>
      <c r="G358">
        <v>-39.804321066818197</v>
      </c>
      <c r="H358">
        <v>-2.71094930711571</v>
      </c>
      <c r="I358">
        <v>-16.417065492459699</v>
      </c>
      <c r="J358">
        <v>-5.02166112475066E-2</v>
      </c>
      <c r="K358">
        <v>809.01368257929698</v>
      </c>
      <c r="L358">
        <v>834.24572355836301</v>
      </c>
      <c r="M358">
        <v>29.350224315365399</v>
      </c>
      <c r="N358">
        <v>0.57702640769886104</v>
      </c>
      <c r="O358">
        <v>23.6302694340595</v>
      </c>
      <c r="P358">
        <v>2.30135179690076</v>
      </c>
      <c r="Q358">
        <v>-0.18577606678153</v>
      </c>
    </row>
    <row r="359" spans="1:17" x14ac:dyDescent="0.3">
      <c r="A359" t="s">
        <v>827</v>
      </c>
      <c r="B359" t="s">
        <v>828</v>
      </c>
      <c r="C359" t="s">
        <v>3149</v>
      </c>
      <c r="D359" t="s">
        <v>48</v>
      </c>
      <c r="E359">
        <v>19187.10371852</v>
      </c>
      <c r="F359">
        <v>1649.8</v>
      </c>
      <c r="G359">
        <v>198.79178186719</v>
      </c>
      <c r="H359">
        <v>17.082617718326201</v>
      </c>
      <c r="I359">
        <v>58.619441566044401</v>
      </c>
      <c r="J359">
        <v>0.60096581569454399</v>
      </c>
      <c r="K359">
        <v>1622.6048496747001</v>
      </c>
      <c r="L359">
        <v>1279.3630318850001</v>
      </c>
      <c r="M359">
        <v>41.870718969105901</v>
      </c>
      <c r="N359">
        <v>1.2455560266680501</v>
      </c>
      <c r="O359">
        <v>10.4376288034913</v>
      </c>
      <c r="P359">
        <v>243.708333333333</v>
      </c>
      <c r="Q359">
        <v>0.20983584373328401</v>
      </c>
    </row>
    <row r="360" spans="1:17" x14ac:dyDescent="0.3">
      <c r="A360" t="s">
        <v>829</v>
      </c>
      <c r="B360" t="s">
        <v>830</v>
      </c>
      <c r="C360" t="s">
        <v>3155</v>
      </c>
      <c r="D360" t="s">
        <v>159</v>
      </c>
      <c r="E360">
        <v>19166.5794456</v>
      </c>
      <c r="F360">
        <v>801.6</v>
      </c>
      <c r="G360">
        <v>129.82996655858099</v>
      </c>
      <c r="H360">
        <v>9.3550112002330295</v>
      </c>
      <c r="I360">
        <v>-2.7508141643983901</v>
      </c>
      <c r="J360">
        <v>-2.0385677073233799</v>
      </c>
      <c r="K360">
        <v>815.90804512263003</v>
      </c>
      <c r="L360">
        <v>715.34792661275196</v>
      </c>
      <c r="M360">
        <v>39.277442200185</v>
      </c>
      <c r="N360">
        <v>0.87813417400041105</v>
      </c>
      <c r="O360">
        <v>22.255489021955999</v>
      </c>
      <c r="P360">
        <v>167.2</v>
      </c>
      <c r="Q360">
        <v>0.200883472091204</v>
      </c>
    </row>
    <row r="361" spans="1:17" x14ac:dyDescent="0.3">
      <c r="A361" t="s">
        <v>831</v>
      </c>
      <c r="B361" t="s">
        <v>832</v>
      </c>
      <c r="C361" t="s">
        <v>3155</v>
      </c>
      <c r="D361" t="s">
        <v>552</v>
      </c>
      <c r="E361">
        <v>19049.471311515001</v>
      </c>
      <c r="F361">
        <v>1684.95</v>
      </c>
      <c r="G361">
        <v>-1.99410721905391</v>
      </c>
      <c r="H361">
        <v>3.8111729282861901</v>
      </c>
      <c r="I361">
        <v>-8.86702030719578</v>
      </c>
      <c r="J361">
        <v>1.66841924939987</v>
      </c>
      <c r="K361">
        <v>1700.30149295612</v>
      </c>
      <c r="L361">
        <v>1627.5010928808399</v>
      </c>
      <c r="M361">
        <v>35.322130670150599</v>
      </c>
      <c r="N361">
        <v>0.59265333961252997</v>
      </c>
      <c r="O361">
        <v>12.8787204368082</v>
      </c>
      <c r="P361">
        <v>28.818807339449499</v>
      </c>
    </row>
    <row r="362" spans="1:17" x14ac:dyDescent="0.3">
      <c r="A362" t="s">
        <v>833</v>
      </c>
      <c r="B362" t="s">
        <v>834</v>
      </c>
      <c r="C362" t="s">
        <v>3149</v>
      </c>
      <c r="D362" t="s">
        <v>48</v>
      </c>
      <c r="E362">
        <v>19036.308548159999</v>
      </c>
      <c r="F362">
        <v>303.2</v>
      </c>
      <c r="G362">
        <v>82.514767862447997</v>
      </c>
      <c r="H362">
        <v>2.2393664216723201</v>
      </c>
      <c r="I362">
        <v>13.1372176259938</v>
      </c>
      <c r="J362">
        <v>5.2213508072631498</v>
      </c>
      <c r="K362">
        <v>309.96374601104998</v>
      </c>
      <c r="L362">
        <v>275.34546867526598</v>
      </c>
      <c r="M362">
        <v>46.819115471839702</v>
      </c>
      <c r="N362">
        <v>0.49286037345191702</v>
      </c>
      <c r="O362">
        <v>20.2176781002638</v>
      </c>
      <c r="P362">
        <v>122.04320761625701</v>
      </c>
      <c r="Q362">
        <v>0.17889743623228399</v>
      </c>
    </row>
    <row r="363" spans="1:17" x14ac:dyDescent="0.3">
      <c r="A363" t="s">
        <v>835</v>
      </c>
      <c r="B363" t="s">
        <v>836</v>
      </c>
      <c r="C363" t="s">
        <v>3148</v>
      </c>
      <c r="D363" t="s">
        <v>37</v>
      </c>
      <c r="E363">
        <v>19003.047327</v>
      </c>
      <c r="F363">
        <v>517.5</v>
      </c>
      <c r="G363">
        <v>20.651684362526201</v>
      </c>
      <c r="H363">
        <v>-1.9051689007992501</v>
      </c>
      <c r="I363">
        <v>12.2665585049538</v>
      </c>
      <c r="J363">
        <v>-1.75944136784426</v>
      </c>
      <c r="K363">
        <v>531.40990444640704</v>
      </c>
      <c r="L363">
        <v>478.00438357607601</v>
      </c>
      <c r="M363">
        <v>40.437073041213303</v>
      </c>
      <c r="N363">
        <v>0.35452083354869801</v>
      </c>
      <c r="O363">
        <v>15.140096618357401</v>
      </c>
      <c r="P363">
        <v>55.405405405405297</v>
      </c>
      <c r="Q363">
        <v>0.14351421736629899</v>
      </c>
    </row>
    <row r="364" spans="1:17" x14ac:dyDescent="0.3">
      <c r="A364" t="s">
        <v>837</v>
      </c>
      <c r="B364" t="s">
        <v>838</v>
      </c>
      <c r="C364" t="s">
        <v>3158</v>
      </c>
      <c r="D364" t="s">
        <v>283</v>
      </c>
      <c r="E364">
        <v>18912.101324114999</v>
      </c>
      <c r="F364">
        <v>866.55</v>
      </c>
      <c r="G364">
        <v>27.0566424652894</v>
      </c>
      <c r="H364">
        <v>1.7093501961112001</v>
      </c>
      <c r="I364">
        <v>-14.2597740927825</v>
      </c>
      <c r="J364">
        <v>-0.90790445833125499</v>
      </c>
      <c r="K364">
        <v>862.003913329292</v>
      </c>
      <c r="L364">
        <v>791.468676893007</v>
      </c>
      <c r="M364">
        <v>43.5935327631042</v>
      </c>
      <c r="N364">
        <v>0.65417921995674899</v>
      </c>
      <c r="O364">
        <v>10.553343719346801</v>
      </c>
      <c r="P364">
        <v>61.941693141468797</v>
      </c>
      <c r="Q364">
        <v>0.17079188450713101</v>
      </c>
    </row>
    <row r="365" spans="1:17" x14ac:dyDescent="0.3">
      <c r="A365" t="s">
        <v>839</v>
      </c>
      <c r="B365" t="s">
        <v>840</v>
      </c>
      <c r="C365" t="s">
        <v>3156</v>
      </c>
      <c r="D365" t="s">
        <v>37</v>
      </c>
      <c r="E365">
        <v>18906.654485229999</v>
      </c>
      <c r="F365">
        <v>855.95</v>
      </c>
      <c r="G365">
        <v>-18.689770559544801</v>
      </c>
      <c r="H365">
        <v>2.8462453590825101</v>
      </c>
      <c r="I365">
        <v>-14.8637266461715</v>
      </c>
      <c r="J365">
        <v>-0.85112990444597403</v>
      </c>
      <c r="K365">
        <v>893.296566214221</v>
      </c>
      <c r="L365">
        <v>868.47951958836495</v>
      </c>
      <c r="M365">
        <v>29.228657364801499</v>
      </c>
      <c r="N365">
        <v>0.45799466266366001</v>
      </c>
      <c r="O365">
        <v>19.749985396343199</v>
      </c>
      <c r="P365">
        <v>20.352924634420599</v>
      </c>
    </row>
    <row r="366" spans="1:17" x14ac:dyDescent="0.3">
      <c r="A366" t="s">
        <v>841</v>
      </c>
      <c r="B366" t="s">
        <v>842</v>
      </c>
      <c r="C366" t="s">
        <v>3150</v>
      </c>
      <c r="D366" t="s">
        <v>51</v>
      </c>
      <c r="E366">
        <v>18740.809723949998</v>
      </c>
      <c r="F366">
        <v>1183.5</v>
      </c>
      <c r="G366">
        <v>203.32030468238699</v>
      </c>
      <c r="H366">
        <v>1.2142670427268201</v>
      </c>
      <c r="I366">
        <v>61.8693201829552</v>
      </c>
      <c r="J366">
        <v>3.7760647952263602</v>
      </c>
      <c r="K366">
        <v>1064.7802217929</v>
      </c>
      <c r="L366">
        <v>802.27750396548799</v>
      </c>
      <c r="M366">
        <v>54.2565946657719</v>
      </c>
      <c r="N366">
        <v>0.27106269344585299</v>
      </c>
      <c r="O366">
        <v>5.3781157583438999</v>
      </c>
      <c r="P366">
        <v>271.29411764705799</v>
      </c>
      <c r="Q366">
        <v>7.1192083509377002E-2</v>
      </c>
    </row>
    <row r="367" spans="1:17" x14ac:dyDescent="0.3">
      <c r="A367" t="s">
        <v>843</v>
      </c>
      <c r="B367" t="s">
        <v>844</v>
      </c>
      <c r="C367" t="s">
        <v>3155</v>
      </c>
      <c r="D367" t="s">
        <v>117</v>
      </c>
      <c r="E367">
        <v>18707.196821739999</v>
      </c>
      <c r="F367">
        <v>713.3</v>
      </c>
      <c r="G367">
        <v>46.367881936890001</v>
      </c>
      <c r="H367">
        <v>10.4108652608908</v>
      </c>
      <c r="I367">
        <v>17.702946767686502</v>
      </c>
      <c r="J367">
        <v>2.3621125303609101</v>
      </c>
      <c r="K367">
        <v>694.57446695177703</v>
      </c>
      <c r="L367">
        <v>602.27501591523196</v>
      </c>
      <c r="M367">
        <v>49.7872385813099</v>
      </c>
      <c r="N367">
        <v>0.47721420346714799</v>
      </c>
      <c r="O367">
        <v>11.418757885882499</v>
      </c>
      <c r="P367">
        <v>84.888543286677006</v>
      </c>
      <c r="Q367">
        <v>0.168130812850699</v>
      </c>
    </row>
    <row r="368" spans="1:17" x14ac:dyDescent="0.3">
      <c r="A368" t="s">
        <v>845</v>
      </c>
      <c r="B368" t="s">
        <v>846</v>
      </c>
      <c r="C368" t="s">
        <v>3156</v>
      </c>
      <c r="D368" t="s">
        <v>227</v>
      </c>
      <c r="E368">
        <v>18643.873316865</v>
      </c>
      <c r="F368">
        <v>428.55</v>
      </c>
      <c r="G368">
        <v>17.245201837902201</v>
      </c>
      <c r="H368">
        <v>1.5842596531298101</v>
      </c>
      <c r="I368">
        <v>12.197791166358501</v>
      </c>
      <c r="J368">
        <v>1.86000652588785</v>
      </c>
      <c r="K368">
        <v>448.87382633224598</v>
      </c>
      <c r="L368">
        <v>400.11963044803701</v>
      </c>
      <c r="M368">
        <v>28.206055584800598</v>
      </c>
      <c r="N368">
        <v>0.46456518983651401</v>
      </c>
      <c r="O368">
        <v>34.745070586862603</v>
      </c>
      <c r="P368">
        <v>51.377605086541799</v>
      </c>
      <c r="Q368">
        <v>5.7314903945098999E-2</v>
      </c>
    </row>
    <row r="369" spans="1:17" x14ac:dyDescent="0.3">
      <c r="A369" t="s">
        <v>847</v>
      </c>
      <c r="B369" t="s">
        <v>848</v>
      </c>
      <c r="C369" t="s">
        <v>3146</v>
      </c>
      <c r="D369" t="s">
        <v>526</v>
      </c>
      <c r="E369">
        <v>18533.841547799999</v>
      </c>
      <c r="F369">
        <v>436.65</v>
      </c>
      <c r="G369">
        <v>-53.626791845749402</v>
      </c>
      <c r="H369">
        <v>-11.6119054059644</v>
      </c>
      <c r="I369">
        <v>-4.9659993656841701</v>
      </c>
      <c r="J369">
        <v>-3.5479043204116398</v>
      </c>
      <c r="K369">
        <v>467.49211039460403</v>
      </c>
      <c r="L369">
        <v>474.69407935583098</v>
      </c>
      <c r="M369">
        <v>30.9758006944353</v>
      </c>
      <c r="N369">
        <v>0.57049493389824502</v>
      </c>
      <c r="O369">
        <v>50.090032027046099</v>
      </c>
      <c r="P369">
        <v>43.5026948862889</v>
      </c>
      <c r="Q369">
        <v>3.7231319186151003E-2</v>
      </c>
    </row>
    <row r="370" spans="1:17" x14ac:dyDescent="0.3">
      <c r="A370" t="s">
        <v>849</v>
      </c>
      <c r="B370" t="s">
        <v>850</v>
      </c>
      <c r="C370" t="s">
        <v>3160</v>
      </c>
      <c r="D370" t="s">
        <v>429</v>
      </c>
      <c r="E370">
        <v>18497.54473125</v>
      </c>
      <c r="F370">
        <v>510.25</v>
      </c>
      <c r="G370">
        <v>-14.9696018918088</v>
      </c>
      <c r="H370">
        <v>-5.2265936303755396</v>
      </c>
      <c r="I370">
        <v>-41.045334757794102</v>
      </c>
      <c r="J370">
        <v>0.10914900252373599</v>
      </c>
      <c r="K370">
        <v>584.44985434712896</v>
      </c>
      <c r="L370">
        <v>624.344820584785</v>
      </c>
      <c r="M370">
        <v>23.832951909445601</v>
      </c>
      <c r="N370">
        <v>0.57507145863444198</v>
      </c>
      <c r="O370">
        <v>50.759431651151402</v>
      </c>
      <c r="P370">
        <v>16.495433789954301</v>
      </c>
      <c r="Q370">
        <v>-0.110976664817767</v>
      </c>
    </row>
    <row r="371" spans="1:17" hidden="1" x14ac:dyDescent="0.3">
      <c r="A371" t="s">
        <v>851</v>
      </c>
      <c r="B371" t="s">
        <v>852</v>
      </c>
      <c r="C371" t="s">
        <v>3146</v>
      </c>
      <c r="D371" t="s">
        <v>54</v>
      </c>
      <c r="E371">
        <v>18485.463367575001</v>
      </c>
      <c r="F371">
        <v>430.05</v>
      </c>
      <c r="G371">
        <v>3.73052305699539</v>
      </c>
      <c r="H371">
        <v>-5.7263808714757802</v>
      </c>
      <c r="I371">
        <v>18.642031178102702</v>
      </c>
      <c r="J371">
        <v>0.847938524307283</v>
      </c>
      <c r="K371">
        <v>438.79904176649899</v>
      </c>
      <c r="M371">
        <v>36.456932718845202</v>
      </c>
      <c r="N371">
        <v>0.84685949585392595</v>
      </c>
      <c r="O371">
        <v>20.172073014765701</v>
      </c>
      <c r="P371">
        <v>47.277397260273901</v>
      </c>
    </row>
    <row r="372" spans="1:17" x14ac:dyDescent="0.3">
      <c r="A372" t="s">
        <v>853</v>
      </c>
      <c r="B372" t="s">
        <v>854</v>
      </c>
      <c r="C372" t="s">
        <v>3150</v>
      </c>
      <c r="D372" t="s">
        <v>51</v>
      </c>
      <c r="E372">
        <v>18480.375</v>
      </c>
      <c r="F372">
        <v>7392.15</v>
      </c>
      <c r="G372">
        <v>34.584865288811798</v>
      </c>
      <c r="H372">
        <v>12.294370427952501</v>
      </c>
      <c r="I372">
        <v>29.072936752173401</v>
      </c>
      <c r="J372">
        <v>-2.2086520892491701</v>
      </c>
      <c r="K372">
        <v>7202.2262269409903</v>
      </c>
      <c r="L372">
        <v>6253.83560849488</v>
      </c>
      <c r="M372">
        <v>39.607327391082102</v>
      </c>
      <c r="N372">
        <v>1.51174991234527</v>
      </c>
      <c r="O372">
        <v>10.1032852417767</v>
      </c>
      <c r="P372">
        <v>65.187709497206697</v>
      </c>
      <c r="Q372">
        <v>0.11396521315043399</v>
      </c>
    </row>
    <row r="373" spans="1:17" x14ac:dyDescent="0.3">
      <c r="A373" t="s">
        <v>855</v>
      </c>
      <c r="B373" t="s">
        <v>856</v>
      </c>
      <c r="C373" t="s">
        <v>3156</v>
      </c>
      <c r="D373" t="s">
        <v>597</v>
      </c>
      <c r="E373">
        <v>18389.7204232</v>
      </c>
      <c r="F373">
        <v>1430.8</v>
      </c>
      <c r="G373">
        <v>-35.888617853596301</v>
      </c>
      <c r="H373">
        <v>6.27725781897154</v>
      </c>
      <c r="I373">
        <v>-5.3362721155927497</v>
      </c>
      <c r="J373">
        <v>5.3696877058458901</v>
      </c>
      <c r="K373">
        <v>1434.8199467556899</v>
      </c>
      <c r="L373">
        <v>1465.7310992348901</v>
      </c>
      <c r="M373">
        <v>52.497730038272103</v>
      </c>
      <c r="N373">
        <v>0.80643759632011003</v>
      </c>
      <c r="O373">
        <v>20.5095051719317</v>
      </c>
      <c r="P373">
        <v>12.7501970055161</v>
      </c>
      <c r="Q373">
        <v>-0.12688330242509599</v>
      </c>
    </row>
    <row r="374" spans="1:17" x14ac:dyDescent="0.3">
      <c r="A374" t="s">
        <v>857</v>
      </c>
      <c r="B374" t="s">
        <v>858</v>
      </c>
      <c r="C374" t="s">
        <v>3146</v>
      </c>
      <c r="D374" t="s">
        <v>592</v>
      </c>
      <c r="E374">
        <v>18140.223684000001</v>
      </c>
      <c r="F374">
        <v>363</v>
      </c>
      <c r="G374">
        <v>0.67502749951012198</v>
      </c>
      <c r="H374">
        <v>7.5715240780125299</v>
      </c>
      <c r="I374">
        <v>1.52606795060489</v>
      </c>
      <c r="J374">
        <v>1.3402713406375999</v>
      </c>
      <c r="K374">
        <v>349.20461548881201</v>
      </c>
      <c r="L374">
        <v>328.38519160020701</v>
      </c>
      <c r="M374">
        <v>44.165178031336403</v>
      </c>
      <c r="N374">
        <v>2.5356880402412099</v>
      </c>
      <c r="O374">
        <v>10.6473829201101</v>
      </c>
      <c r="P374">
        <v>30.528586839266399</v>
      </c>
      <c r="Q374">
        <v>-7.2002524906029999E-3</v>
      </c>
    </row>
    <row r="375" spans="1:17" x14ac:dyDescent="0.3">
      <c r="A375" t="s">
        <v>859</v>
      </c>
      <c r="B375" t="s">
        <v>860</v>
      </c>
      <c r="C375" t="s">
        <v>3150</v>
      </c>
      <c r="D375" t="s">
        <v>51</v>
      </c>
      <c r="E375">
        <v>18072.80759072</v>
      </c>
      <c r="F375">
        <v>1327.85</v>
      </c>
      <c r="G375">
        <v>33.902799824146598</v>
      </c>
      <c r="H375">
        <v>4.1502188134574398</v>
      </c>
      <c r="I375">
        <v>38.733026788276497</v>
      </c>
      <c r="J375">
        <v>-1.34913926848623</v>
      </c>
      <c r="K375">
        <v>1309.7039490214099</v>
      </c>
      <c r="L375">
        <v>1089.1296263854199</v>
      </c>
      <c r="M375">
        <v>37.238155197273599</v>
      </c>
      <c r="N375">
        <v>0.336541720491286</v>
      </c>
      <c r="O375">
        <v>14.625145912565401</v>
      </c>
      <c r="P375">
        <v>65.155472636815901</v>
      </c>
      <c r="Q375">
        <v>4.4946410829699003E-2</v>
      </c>
    </row>
    <row r="376" spans="1:17" x14ac:dyDescent="0.3">
      <c r="A376" t="s">
        <v>861</v>
      </c>
      <c r="B376" t="s">
        <v>862</v>
      </c>
      <c r="C376" t="s">
        <v>3147</v>
      </c>
      <c r="D376" t="s">
        <v>734</v>
      </c>
      <c r="E376">
        <v>18020.196764564</v>
      </c>
      <c r="F376">
        <v>124.97</v>
      </c>
      <c r="G376">
        <v>65.901026851022294</v>
      </c>
      <c r="H376">
        <v>-18.044040054410601</v>
      </c>
      <c r="I376">
        <v>19.515332903455398</v>
      </c>
      <c r="J376">
        <v>-5.3995685201036796</v>
      </c>
      <c r="K376">
        <v>140.27395544161701</v>
      </c>
      <c r="L376">
        <v>117.762563194656</v>
      </c>
      <c r="M376">
        <v>23.4172621611586</v>
      </c>
      <c r="N376">
        <v>0.43979948313383199</v>
      </c>
      <c r="O376">
        <v>36.832839881571502</v>
      </c>
      <c r="P376">
        <v>103.20325203252</v>
      </c>
      <c r="Q376">
        <v>6.1976777707649998E-2</v>
      </c>
    </row>
    <row r="377" spans="1:17" x14ac:dyDescent="0.3">
      <c r="A377" t="s">
        <v>863</v>
      </c>
      <c r="B377" t="s">
        <v>864</v>
      </c>
      <c r="C377" t="s">
        <v>3146</v>
      </c>
      <c r="D377" t="s">
        <v>24</v>
      </c>
      <c r="E377">
        <v>17958.732058559999</v>
      </c>
      <c r="F377">
        <v>223.14</v>
      </c>
      <c r="G377">
        <v>32.069826169656899</v>
      </c>
      <c r="H377">
        <v>8.3822439022598001</v>
      </c>
      <c r="I377">
        <v>2.9788766635292099</v>
      </c>
      <c r="J377">
        <v>11.803221015341</v>
      </c>
      <c r="K377">
        <v>212.45941161714401</v>
      </c>
      <c r="L377">
        <v>195.448418836293</v>
      </c>
      <c r="M377">
        <v>76.982029309278104</v>
      </c>
      <c r="N377">
        <v>1.80379164847061</v>
      </c>
      <c r="O377">
        <v>4.3067132741776399</v>
      </c>
      <c r="P377">
        <v>61.2283236994219</v>
      </c>
      <c r="Q377">
        <v>0.18823285117069799</v>
      </c>
    </row>
    <row r="378" spans="1:17" x14ac:dyDescent="0.3">
      <c r="A378" t="s">
        <v>865</v>
      </c>
      <c r="B378" t="s">
        <v>866</v>
      </c>
      <c r="C378" t="s">
        <v>3152</v>
      </c>
      <c r="D378" t="s">
        <v>765</v>
      </c>
      <c r="E378">
        <v>17932.657814189999</v>
      </c>
      <c r="F378">
        <v>992.1</v>
      </c>
      <c r="G378">
        <v>33.146414076122703</v>
      </c>
      <c r="H378">
        <v>4.61088989181951</v>
      </c>
      <c r="I378">
        <v>20.837576164612798</v>
      </c>
      <c r="J378">
        <v>3.8083478842571701</v>
      </c>
      <c r="K378">
        <v>969.05736225941303</v>
      </c>
      <c r="L378">
        <v>833.87675316152001</v>
      </c>
      <c r="M378">
        <v>46.312779179896602</v>
      </c>
      <c r="N378">
        <v>0.94491834365073701</v>
      </c>
      <c r="O378">
        <v>7.2522931156133197</v>
      </c>
      <c r="P378">
        <v>70.025706940874002</v>
      </c>
      <c r="Q378">
        <v>0.18369200283414999</v>
      </c>
    </row>
    <row r="379" spans="1:17" x14ac:dyDescent="0.3">
      <c r="A379" t="s">
        <v>867</v>
      </c>
      <c r="B379" t="s">
        <v>868</v>
      </c>
      <c r="C379" t="s">
        <v>3157</v>
      </c>
      <c r="D379" t="s">
        <v>438</v>
      </c>
      <c r="E379">
        <v>17873.020885589998</v>
      </c>
      <c r="F379">
        <v>1251.9000000000001</v>
      </c>
      <c r="G379">
        <v>24.2809511122679</v>
      </c>
      <c r="H379">
        <v>7.0132076522145104</v>
      </c>
      <c r="I379">
        <v>9.5262015314011101</v>
      </c>
      <c r="J379">
        <v>0.77676891370924295</v>
      </c>
      <c r="K379">
        <v>1269.3052694006401</v>
      </c>
      <c r="L379">
        <v>1142.8050192549199</v>
      </c>
      <c r="M379">
        <v>44.031304189458503</v>
      </c>
      <c r="N379">
        <v>0.60303875289198705</v>
      </c>
      <c r="O379">
        <v>23.3085709721223</v>
      </c>
      <c r="P379">
        <v>72.082474226804095</v>
      </c>
      <c r="Q379">
        <v>0.17506923357898699</v>
      </c>
    </row>
    <row r="380" spans="1:17" x14ac:dyDescent="0.3">
      <c r="A380" t="s">
        <v>869</v>
      </c>
      <c r="B380" t="s">
        <v>870</v>
      </c>
      <c r="C380" t="s">
        <v>3146</v>
      </c>
      <c r="D380" t="s">
        <v>475</v>
      </c>
      <c r="E380">
        <v>17793.036678150002</v>
      </c>
      <c r="F380">
        <v>1037.7</v>
      </c>
      <c r="G380">
        <v>102.242348163599</v>
      </c>
      <c r="H380">
        <v>2.6097838464692802</v>
      </c>
      <c r="I380">
        <v>53.542718647060298</v>
      </c>
      <c r="J380">
        <v>2.8803354432016999</v>
      </c>
      <c r="K380">
        <v>1007.75958736924</v>
      </c>
      <c r="L380">
        <v>798.47865934166305</v>
      </c>
      <c r="M380">
        <v>43.591979514011598</v>
      </c>
      <c r="N380">
        <v>0.511446153683217</v>
      </c>
      <c r="O380">
        <v>14.5803218656644</v>
      </c>
      <c r="P380">
        <v>143.84913641170201</v>
      </c>
    </row>
    <row r="381" spans="1:17" hidden="1" x14ac:dyDescent="0.3">
      <c r="A381" t="s">
        <v>871</v>
      </c>
      <c r="B381" t="s">
        <v>872</v>
      </c>
      <c r="C381" t="s">
        <v>3161</v>
      </c>
      <c r="D381" t="s">
        <v>268</v>
      </c>
      <c r="E381">
        <v>17728.652160000001</v>
      </c>
      <c r="F381">
        <v>16595.2</v>
      </c>
      <c r="G381">
        <v>-8.1731698342254102</v>
      </c>
      <c r="H381">
        <v>8.9289805672176605</v>
      </c>
      <c r="I381">
        <v>-14.535463164383099</v>
      </c>
      <c r="J381">
        <v>-1.09466455679829</v>
      </c>
      <c r="K381">
        <v>16454.323329131999</v>
      </c>
      <c r="L381">
        <v>15558.268896657</v>
      </c>
      <c r="M381">
        <v>41.9648240233604</v>
      </c>
      <c r="N381">
        <v>0.81378613277282097</v>
      </c>
      <c r="O381">
        <v>15.695803605861901</v>
      </c>
      <c r="P381">
        <v>30.441822626411899</v>
      </c>
      <c r="Q381">
        <v>7.1896749654417003E-2</v>
      </c>
    </row>
    <row r="382" spans="1:17" hidden="1" x14ac:dyDescent="0.3">
      <c r="A382" t="s">
        <v>873</v>
      </c>
      <c r="B382" t="s">
        <v>874</v>
      </c>
      <c r="C382" t="s">
        <v>3158</v>
      </c>
      <c r="D382" t="s">
        <v>875</v>
      </c>
      <c r="E382">
        <v>17693.164480610001</v>
      </c>
      <c r="F382">
        <v>1666.3</v>
      </c>
      <c r="G382">
        <v>-8.3169868006194108</v>
      </c>
      <c r="H382">
        <v>-0.25349333013389103</v>
      </c>
      <c r="I382">
        <v>6.59452132048796</v>
      </c>
      <c r="J382">
        <v>-0.86666185580409605</v>
      </c>
      <c r="K382">
        <v>1731.1884722040199</v>
      </c>
      <c r="M382">
        <v>32.366410194049799</v>
      </c>
      <c r="N382">
        <v>0.40594681976462699</v>
      </c>
      <c r="O382">
        <v>20.086419012182599</v>
      </c>
      <c r="P382">
        <v>35.290058052206298</v>
      </c>
    </row>
    <row r="383" spans="1:17" x14ac:dyDescent="0.3">
      <c r="A383" t="s">
        <v>876</v>
      </c>
      <c r="B383" t="s">
        <v>877</v>
      </c>
      <c r="C383" t="s">
        <v>3145</v>
      </c>
      <c r="D383" t="s">
        <v>278</v>
      </c>
      <c r="E383">
        <v>17677.752926015</v>
      </c>
      <c r="F383">
        <v>1263.8499999999999</v>
      </c>
      <c r="G383">
        <v>114.01985788934699</v>
      </c>
      <c r="H383">
        <v>-0.95210405651942898</v>
      </c>
      <c r="I383">
        <v>59.790049894182097</v>
      </c>
      <c r="J383">
        <v>-8.5268961911691505</v>
      </c>
      <c r="K383">
        <v>1201.1719505015999</v>
      </c>
      <c r="L383">
        <v>964.45162937904797</v>
      </c>
      <c r="M383">
        <v>44.873874867903098</v>
      </c>
      <c r="N383">
        <v>1.6786646534326499</v>
      </c>
      <c r="O383">
        <v>22.482889583415702</v>
      </c>
      <c r="P383">
        <v>145.538879984457</v>
      </c>
      <c r="Q383">
        <v>0.164012320390474</v>
      </c>
    </row>
    <row r="384" spans="1:17" x14ac:dyDescent="0.3">
      <c r="A384" t="s">
        <v>878</v>
      </c>
      <c r="B384" t="s">
        <v>879</v>
      </c>
      <c r="C384" t="s">
        <v>3160</v>
      </c>
      <c r="D384" t="s">
        <v>249</v>
      </c>
      <c r="E384">
        <v>17555.78571204</v>
      </c>
      <c r="F384">
        <v>465.1</v>
      </c>
      <c r="G384">
        <v>122.24431312900499</v>
      </c>
      <c r="H384">
        <v>-3.3926517223386399</v>
      </c>
      <c r="I384">
        <v>64.414098737113605</v>
      </c>
      <c r="J384">
        <v>-4.2789354003130997</v>
      </c>
      <c r="K384">
        <v>474.47345326532599</v>
      </c>
      <c r="L384">
        <v>350.91961093554897</v>
      </c>
      <c r="M384">
        <v>24.990540265121901</v>
      </c>
      <c r="N384">
        <v>0.31508107246832101</v>
      </c>
      <c r="O384">
        <v>25.650397763921699</v>
      </c>
      <c r="P384">
        <v>155.54945054945</v>
      </c>
      <c r="Q384">
        <v>0.15866596914633399</v>
      </c>
    </row>
    <row r="385" spans="1:17" x14ac:dyDescent="0.3">
      <c r="A385" t="s">
        <v>880</v>
      </c>
      <c r="B385" t="s">
        <v>881</v>
      </c>
      <c r="C385" t="s">
        <v>3150</v>
      </c>
      <c r="D385" t="s">
        <v>51</v>
      </c>
      <c r="E385">
        <v>17475.142760784998</v>
      </c>
      <c r="F385">
        <v>13620.65</v>
      </c>
      <c r="G385">
        <v>229.20178646602901</v>
      </c>
      <c r="H385">
        <v>13.9514190516454</v>
      </c>
      <c r="I385">
        <v>66.665170770478497</v>
      </c>
      <c r="J385">
        <v>-2.805718978567</v>
      </c>
      <c r="K385">
        <v>12373.3166778007</v>
      </c>
      <c r="L385">
        <v>8928.7655182158196</v>
      </c>
      <c r="M385">
        <v>48.065803498441902</v>
      </c>
      <c r="N385">
        <v>1.2840682766398499</v>
      </c>
      <c r="O385">
        <v>21.3227709397128</v>
      </c>
      <c r="P385">
        <v>277.188391348896</v>
      </c>
      <c r="Q385">
        <v>0.18909125660427401</v>
      </c>
    </row>
    <row r="386" spans="1:17" hidden="1" x14ac:dyDescent="0.3">
      <c r="A386" t="s">
        <v>882</v>
      </c>
      <c r="B386" t="s">
        <v>883</v>
      </c>
      <c r="C386" t="s">
        <v>3161</v>
      </c>
      <c r="D386" t="s">
        <v>429</v>
      </c>
      <c r="E386">
        <v>17458.334775039999</v>
      </c>
      <c r="F386">
        <v>3833.6</v>
      </c>
      <c r="G386">
        <v>30.4029586602595</v>
      </c>
      <c r="H386">
        <v>9.1859747186535703</v>
      </c>
      <c r="I386">
        <v>46.4279219045955</v>
      </c>
      <c r="J386">
        <v>-3.69612086747791</v>
      </c>
      <c r="K386">
        <v>3679.39346657545</v>
      </c>
      <c r="L386">
        <v>3071.13260196695</v>
      </c>
      <c r="M386">
        <v>39.690703872875801</v>
      </c>
      <c r="N386">
        <v>1.46825924401076</v>
      </c>
      <c r="O386">
        <v>21.2698247078464</v>
      </c>
      <c r="P386">
        <v>69.104543449492695</v>
      </c>
      <c r="Q386">
        <v>6.8458782628827999E-2</v>
      </c>
    </row>
    <row r="387" spans="1:17" x14ac:dyDescent="0.3">
      <c r="A387" t="s">
        <v>884</v>
      </c>
      <c r="B387" t="s">
        <v>885</v>
      </c>
      <c r="C387" t="s">
        <v>3153</v>
      </c>
      <c r="D387" t="s">
        <v>117</v>
      </c>
      <c r="E387">
        <v>17280.777480799999</v>
      </c>
      <c r="F387">
        <v>490.4</v>
      </c>
      <c r="G387">
        <v>112.82341592343801</v>
      </c>
      <c r="H387">
        <v>24.133840640467099</v>
      </c>
      <c r="I387">
        <v>104.37971867738101</v>
      </c>
      <c r="J387">
        <v>2.5081925147657298</v>
      </c>
      <c r="K387">
        <v>414.905672949799</v>
      </c>
      <c r="L387">
        <v>302.69201097363202</v>
      </c>
      <c r="M387">
        <v>52.932847119351699</v>
      </c>
      <c r="N387">
        <v>0.62255497392488901</v>
      </c>
      <c r="O387">
        <v>7.05546492659054</v>
      </c>
      <c r="P387">
        <v>172.06657420249601</v>
      </c>
      <c r="Q387">
        <v>0.190377084147452</v>
      </c>
    </row>
    <row r="388" spans="1:17" hidden="1" x14ac:dyDescent="0.3">
      <c r="A388" t="s">
        <v>886</v>
      </c>
      <c r="B388" t="s">
        <v>887</v>
      </c>
      <c r="C388" t="s">
        <v>3161</v>
      </c>
      <c r="D388" t="s">
        <v>48</v>
      </c>
      <c r="E388">
        <v>17243.424978290001</v>
      </c>
      <c r="F388">
        <v>1654.1</v>
      </c>
      <c r="G388">
        <v>502.44117722657398</v>
      </c>
      <c r="H388">
        <v>-1.9819861708346</v>
      </c>
      <c r="I388">
        <v>-45.708530951695202</v>
      </c>
      <c r="J388">
        <v>-3.1955072534275102</v>
      </c>
      <c r="K388">
        <v>1707.5896514650001</v>
      </c>
      <c r="L388">
        <v>1520.7957270531199</v>
      </c>
      <c r="M388">
        <v>34.228550225517402</v>
      </c>
      <c r="N388">
        <v>0.463854972742409</v>
      </c>
      <c r="O388">
        <v>83.649718880357895</v>
      </c>
      <c r="P388">
        <v>589.20833333333303</v>
      </c>
      <c r="Q388">
        <v>0.28358352732154402</v>
      </c>
    </row>
    <row r="389" spans="1:17" x14ac:dyDescent="0.3">
      <c r="A389" t="s">
        <v>888</v>
      </c>
      <c r="B389" t="s">
        <v>889</v>
      </c>
      <c r="C389" t="s">
        <v>3148</v>
      </c>
      <c r="D389" t="s">
        <v>890</v>
      </c>
      <c r="E389">
        <v>17227.892555679999</v>
      </c>
      <c r="F389">
        <v>2838.8</v>
      </c>
      <c r="G389">
        <v>87.274190440243302</v>
      </c>
      <c r="H389">
        <v>11.010900975199601</v>
      </c>
      <c r="I389">
        <v>45.254287244511502</v>
      </c>
      <c r="J389">
        <v>10.013322070244699</v>
      </c>
      <c r="K389">
        <v>2617.2091768182199</v>
      </c>
      <c r="L389">
        <v>1991.84433513877</v>
      </c>
      <c r="M389">
        <v>59.366718709233801</v>
      </c>
      <c r="N389">
        <v>1.1729853237830701</v>
      </c>
      <c r="O389">
        <v>7.0381851486543496</v>
      </c>
      <c r="P389">
        <v>131.62532637075699</v>
      </c>
    </row>
    <row r="390" spans="1:17" x14ac:dyDescent="0.3">
      <c r="A390" t="s">
        <v>891</v>
      </c>
      <c r="B390" t="s">
        <v>892</v>
      </c>
      <c r="C390" t="s">
        <v>3146</v>
      </c>
      <c r="D390" t="s">
        <v>222</v>
      </c>
      <c r="E390">
        <v>17203.53577748</v>
      </c>
      <c r="F390">
        <v>4144.3999999999996</v>
      </c>
      <c r="G390">
        <v>94.353297105145302</v>
      </c>
      <c r="H390">
        <v>13.5956640501766</v>
      </c>
      <c r="I390">
        <v>-8.8299481479813604</v>
      </c>
      <c r="J390">
        <v>7.0296908941395699</v>
      </c>
      <c r="K390">
        <v>3934.1930190713501</v>
      </c>
      <c r="L390">
        <v>3531.8277540005001</v>
      </c>
      <c r="M390">
        <v>57.527437562372199</v>
      </c>
      <c r="N390">
        <v>2.3881915703087802</v>
      </c>
      <c r="O390">
        <v>5.7330373516069901</v>
      </c>
      <c r="P390">
        <v>138.19759756307801</v>
      </c>
      <c r="Q390">
        <v>0.27704430384370798</v>
      </c>
    </row>
    <row r="391" spans="1:17" x14ac:dyDescent="0.3">
      <c r="A391" t="s">
        <v>893</v>
      </c>
      <c r="B391" t="s">
        <v>894</v>
      </c>
      <c r="C391" t="s">
        <v>3152</v>
      </c>
      <c r="D391" t="s">
        <v>188</v>
      </c>
      <c r="E391">
        <v>17159.71822929</v>
      </c>
      <c r="F391">
        <v>705.9</v>
      </c>
      <c r="G391">
        <v>0.20089897821928199</v>
      </c>
      <c r="H391">
        <v>-4.5230813616896803</v>
      </c>
      <c r="I391">
        <v>10.308315238877899</v>
      </c>
      <c r="J391">
        <v>-2.1399348270685601</v>
      </c>
      <c r="K391">
        <v>710.51589266038002</v>
      </c>
      <c r="L391">
        <v>639.65848780537704</v>
      </c>
      <c r="M391">
        <v>34.422368471444898</v>
      </c>
      <c r="N391">
        <v>0.469840433610827</v>
      </c>
      <c r="O391">
        <v>18.1399631675874</v>
      </c>
      <c r="P391">
        <v>40.7436945469045</v>
      </c>
      <c r="Q391">
        <v>5.0312930961221997E-2</v>
      </c>
    </row>
    <row r="392" spans="1:17" x14ac:dyDescent="0.3">
      <c r="A392" t="s">
        <v>895</v>
      </c>
      <c r="B392" t="s">
        <v>896</v>
      </c>
      <c r="C392" t="s">
        <v>589</v>
      </c>
      <c r="D392" t="s">
        <v>589</v>
      </c>
      <c r="E392">
        <v>17089.24534668</v>
      </c>
      <c r="F392">
        <v>33.96</v>
      </c>
      <c r="G392">
        <v>-25.883970187520099</v>
      </c>
      <c r="H392">
        <v>0.906133675411261</v>
      </c>
      <c r="I392">
        <v>-25.039490260208499</v>
      </c>
      <c r="J392">
        <v>0.72988295451392804</v>
      </c>
      <c r="K392">
        <v>36.239466518885102</v>
      </c>
      <c r="L392">
        <v>37.612188898207599</v>
      </c>
      <c r="M392">
        <v>33.532336311596097</v>
      </c>
      <c r="N392">
        <v>0.52538168157403398</v>
      </c>
      <c r="O392">
        <v>55.7714958775029</v>
      </c>
      <c r="P392">
        <v>4.8148148148148202</v>
      </c>
      <c r="Q392">
        <v>-1.5735022280645002E-2</v>
      </c>
    </row>
    <row r="393" spans="1:17" x14ac:dyDescent="0.3">
      <c r="A393" t="s">
        <v>897</v>
      </c>
      <c r="B393" t="s">
        <v>898</v>
      </c>
      <c r="C393" t="s">
        <v>3162</v>
      </c>
      <c r="D393" t="s">
        <v>168</v>
      </c>
      <c r="E393">
        <v>16987.818054899999</v>
      </c>
      <c r="F393">
        <v>1097.25</v>
      </c>
      <c r="G393">
        <v>-14.422363821023801</v>
      </c>
      <c r="H393">
        <v>5.8737634283234303</v>
      </c>
      <c r="I393">
        <v>7.5738710419630797</v>
      </c>
      <c r="J393">
        <v>9.5797950354394796</v>
      </c>
      <c r="K393">
        <v>1068.6101154057901</v>
      </c>
      <c r="L393">
        <v>1023.03755217499</v>
      </c>
      <c r="M393">
        <v>63.000153255497899</v>
      </c>
      <c r="N393">
        <v>0.688890322874953</v>
      </c>
      <c r="O393">
        <v>10.275689223057601</v>
      </c>
      <c r="P393">
        <v>31.8176357520422</v>
      </c>
      <c r="Q393">
        <v>-1.4068185872406E-2</v>
      </c>
    </row>
    <row r="394" spans="1:17" x14ac:dyDescent="0.3">
      <c r="A394" t="s">
        <v>899</v>
      </c>
      <c r="B394" t="s">
        <v>900</v>
      </c>
      <c r="C394" t="s">
        <v>3155</v>
      </c>
      <c r="D394" t="s">
        <v>765</v>
      </c>
      <c r="E394">
        <v>16944.938827499998</v>
      </c>
      <c r="F394">
        <v>4068.95</v>
      </c>
      <c r="G394">
        <v>70.817356283108694</v>
      </c>
      <c r="H394">
        <v>11.164495143985601</v>
      </c>
      <c r="I394">
        <v>5.7297974369978899</v>
      </c>
      <c r="J394">
        <v>7.83781491764194</v>
      </c>
      <c r="K394">
        <v>3884.4866382369401</v>
      </c>
      <c r="L394">
        <v>3649.3903965023201</v>
      </c>
      <c r="M394">
        <v>76.638574111743196</v>
      </c>
      <c r="N394">
        <v>1.3457956212234099</v>
      </c>
      <c r="O394">
        <v>34.875090625345599</v>
      </c>
      <c r="P394">
        <v>113.587569880055</v>
      </c>
      <c r="Q394">
        <v>0.11713777141657</v>
      </c>
    </row>
    <row r="395" spans="1:17" x14ac:dyDescent="0.3">
      <c r="A395" t="s">
        <v>901</v>
      </c>
      <c r="B395" t="s">
        <v>902</v>
      </c>
      <c r="C395" t="s">
        <v>3160</v>
      </c>
      <c r="D395" t="s">
        <v>429</v>
      </c>
      <c r="E395">
        <v>16905.580009770001</v>
      </c>
      <c r="F395">
        <v>1590.9</v>
      </c>
      <c r="G395">
        <v>-7.3099691470050603</v>
      </c>
      <c r="H395">
        <v>7.7248604043779796</v>
      </c>
      <c r="I395">
        <v>10.033021857159399</v>
      </c>
      <c r="J395">
        <v>3.6374783003445499</v>
      </c>
      <c r="K395">
        <v>1553.1049476614101</v>
      </c>
      <c r="L395">
        <v>1474.99147472401</v>
      </c>
      <c r="M395">
        <v>52.939644403849101</v>
      </c>
      <c r="N395">
        <v>0.76026272309512199</v>
      </c>
      <c r="O395">
        <v>6.2291784524483003</v>
      </c>
      <c r="P395">
        <v>27.988736926790001</v>
      </c>
      <c r="Q395">
        <v>-7.5890558465347993E-2</v>
      </c>
    </row>
    <row r="396" spans="1:17" x14ac:dyDescent="0.3">
      <c r="A396" t="s">
        <v>903</v>
      </c>
      <c r="B396" t="s">
        <v>904</v>
      </c>
      <c r="C396" t="s">
        <v>3145</v>
      </c>
      <c r="D396" t="s">
        <v>21</v>
      </c>
      <c r="E396">
        <v>16895.495289359998</v>
      </c>
      <c r="F396">
        <v>608.6</v>
      </c>
      <c r="G396">
        <v>-13.850504150506501</v>
      </c>
      <c r="H396">
        <v>-2.6018537630013698</v>
      </c>
      <c r="I396">
        <v>-20.928909372049901</v>
      </c>
      <c r="J396">
        <v>0.39882063868673401</v>
      </c>
      <c r="K396">
        <v>629.50006578074499</v>
      </c>
      <c r="L396">
        <v>634.90427369478903</v>
      </c>
      <c r="M396">
        <v>46.758678098207596</v>
      </c>
      <c r="N396">
        <v>0.77614507346582096</v>
      </c>
      <c r="O396">
        <v>42.951035162668397</v>
      </c>
      <c r="P396">
        <v>29.599659284497399</v>
      </c>
      <c r="Q396">
        <v>7.3618397109153993E-2</v>
      </c>
    </row>
    <row r="397" spans="1:17" x14ac:dyDescent="0.3">
      <c r="A397" t="s">
        <v>905</v>
      </c>
      <c r="B397" t="s">
        <v>906</v>
      </c>
      <c r="C397" t="s">
        <v>3155</v>
      </c>
      <c r="D397" t="s">
        <v>268</v>
      </c>
      <c r="E397">
        <v>16841.848829729999</v>
      </c>
      <c r="F397">
        <v>1160.6500000000001</v>
      </c>
      <c r="G397">
        <v>90.606039513798606</v>
      </c>
      <c r="H397">
        <v>-0.219496914906681</v>
      </c>
      <c r="I397">
        <v>12.1736334574308</v>
      </c>
      <c r="J397">
        <v>1.3888103785803101</v>
      </c>
      <c r="K397">
        <v>1227.0668768384601</v>
      </c>
      <c r="L397">
        <v>1078.8422251877801</v>
      </c>
      <c r="M397">
        <v>38.531464403755898</v>
      </c>
      <c r="N397">
        <v>0.74752862616495097</v>
      </c>
      <c r="O397">
        <v>24.9299961228621</v>
      </c>
      <c r="P397">
        <v>134.190879741727</v>
      </c>
      <c r="Q397">
        <v>0.186983793879854</v>
      </c>
    </row>
    <row r="398" spans="1:17" x14ac:dyDescent="0.3">
      <c r="A398" t="s">
        <v>907</v>
      </c>
      <c r="B398" t="s">
        <v>908</v>
      </c>
      <c r="C398" t="s">
        <v>3155</v>
      </c>
      <c r="D398" t="s">
        <v>138</v>
      </c>
      <c r="E398">
        <v>16737.446290520002</v>
      </c>
      <c r="F398">
        <v>1862.45</v>
      </c>
      <c r="G398">
        <v>147.81141393170401</v>
      </c>
      <c r="H398">
        <v>14.8591909053603</v>
      </c>
      <c r="I398">
        <v>70.235176941343198</v>
      </c>
      <c r="J398">
        <v>1.1427375319745501</v>
      </c>
      <c r="K398">
        <v>1706.6190421368599</v>
      </c>
      <c r="L398">
        <v>1292.7922969418601</v>
      </c>
      <c r="M398">
        <v>54.319260493054401</v>
      </c>
      <c r="N398">
        <v>1.0792172040881201</v>
      </c>
      <c r="O398">
        <v>7.26193991785013</v>
      </c>
      <c r="P398">
        <v>186.53076923076901</v>
      </c>
      <c r="Q398">
        <v>0.213908652675731</v>
      </c>
    </row>
    <row r="399" spans="1:17" x14ac:dyDescent="0.3">
      <c r="A399" t="s">
        <v>909</v>
      </c>
      <c r="B399" t="s">
        <v>910</v>
      </c>
      <c r="C399" t="s">
        <v>3146</v>
      </c>
      <c r="D399" t="s">
        <v>911</v>
      </c>
      <c r="E399">
        <v>16638.558881174999</v>
      </c>
      <c r="F399">
        <v>187.11</v>
      </c>
      <c r="G399">
        <v>21.342050078385999</v>
      </c>
      <c r="H399">
        <v>-13.7741344180406</v>
      </c>
      <c r="I399">
        <v>13.767807588121601</v>
      </c>
      <c r="J399">
        <v>-4.9934633408735998</v>
      </c>
      <c r="K399">
        <v>200.57362304186299</v>
      </c>
      <c r="L399">
        <v>176.62639972261999</v>
      </c>
      <c r="M399">
        <v>27.2074094188774</v>
      </c>
      <c r="N399">
        <v>0.57515802409805095</v>
      </c>
      <c r="O399">
        <v>30.618352840575</v>
      </c>
      <c r="P399">
        <v>54.190358467243499</v>
      </c>
      <c r="Q399">
        <v>-4.7538746107452998E-2</v>
      </c>
    </row>
    <row r="400" spans="1:17" x14ac:dyDescent="0.3">
      <c r="A400" t="s">
        <v>912</v>
      </c>
      <c r="B400" t="s">
        <v>913</v>
      </c>
      <c r="C400" t="s">
        <v>3145</v>
      </c>
      <c r="D400" t="s">
        <v>21</v>
      </c>
      <c r="E400">
        <v>16522.74532337</v>
      </c>
      <c r="F400">
        <v>597.35</v>
      </c>
      <c r="G400">
        <v>-13.337652559436499</v>
      </c>
      <c r="H400">
        <v>-2.6133918791906301</v>
      </c>
      <c r="I400">
        <v>-21.344975935903101</v>
      </c>
      <c r="J400">
        <v>-3.6635057295472701E-2</v>
      </c>
      <c r="K400">
        <v>618.78911699714797</v>
      </c>
      <c r="L400">
        <v>637.51467038378405</v>
      </c>
      <c r="M400">
        <v>50.769621102218501</v>
      </c>
      <c r="N400">
        <v>0.60621019018282196</v>
      </c>
      <c r="O400">
        <v>44.278898468234601</v>
      </c>
      <c r="P400">
        <v>17.230890000981201</v>
      </c>
      <c r="Q400">
        <v>3.4130125211749997E-2</v>
      </c>
    </row>
    <row r="401" spans="1:17" x14ac:dyDescent="0.3">
      <c r="A401" t="s">
        <v>914</v>
      </c>
      <c r="B401" t="s">
        <v>915</v>
      </c>
      <c r="C401" t="s">
        <v>3155</v>
      </c>
      <c r="D401" t="s">
        <v>916</v>
      </c>
      <c r="E401">
        <v>16495.289570699999</v>
      </c>
      <c r="F401">
        <v>1386.05</v>
      </c>
      <c r="G401">
        <v>67.278657606262897</v>
      </c>
      <c r="H401">
        <v>7.70101383287915E-2</v>
      </c>
      <c r="I401">
        <v>-20.105358829964199</v>
      </c>
      <c r="J401">
        <v>3.6229865904752998</v>
      </c>
      <c r="K401">
        <v>1352.00005015493</v>
      </c>
      <c r="L401">
        <v>1257.3063599577199</v>
      </c>
      <c r="M401">
        <v>56.989286763018903</v>
      </c>
      <c r="N401">
        <v>0.97915171461383099</v>
      </c>
      <c r="O401">
        <v>22.2899606796291</v>
      </c>
      <c r="P401">
        <v>110.870226684923</v>
      </c>
      <c r="Q401">
        <v>0.19811264752864099</v>
      </c>
    </row>
    <row r="402" spans="1:17" x14ac:dyDescent="0.3">
      <c r="A402" t="s">
        <v>917</v>
      </c>
      <c r="B402" t="s">
        <v>918</v>
      </c>
      <c r="C402" t="s">
        <v>3160</v>
      </c>
      <c r="D402" t="s">
        <v>429</v>
      </c>
      <c r="E402">
        <v>16418.0982816</v>
      </c>
      <c r="F402">
        <v>3310.8</v>
      </c>
      <c r="G402">
        <v>-33.0214919651767</v>
      </c>
      <c r="H402">
        <v>5.9574783735503196</v>
      </c>
      <c r="I402">
        <v>-10.911583691641599</v>
      </c>
      <c r="J402">
        <v>0.66415897261346901</v>
      </c>
      <c r="K402">
        <v>3382.1379889610098</v>
      </c>
      <c r="L402">
        <v>3476.45488147181</v>
      </c>
      <c r="M402">
        <v>41.901501310771899</v>
      </c>
      <c r="N402">
        <v>0.91108208926103995</v>
      </c>
      <c r="O402">
        <v>20.196025129877899</v>
      </c>
      <c r="P402">
        <v>15.120221144317499</v>
      </c>
      <c r="Q402">
        <v>-3.9508109670517003E-2</v>
      </c>
    </row>
    <row r="403" spans="1:17" x14ac:dyDescent="0.3">
      <c r="A403" t="s">
        <v>919</v>
      </c>
      <c r="B403" t="s">
        <v>920</v>
      </c>
      <c r="C403" t="s">
        <v>3152</v>
      </c>
      <c r="D403" t="s">
        <v>506</v>
      </c>
      <c r="E403">
        <v>16412.712752660002</v>
      </c>
      <c r="F403">
        <v>592.1</v>
      </c>
      <c r="G403">
        <v>96.040095934042697</v>
      </c>
      <c r="H403">
        <v>0.23940739404925701</v>
      </c>
      <c r="I403">
        <v>18.123856765031</v>
      </c>
      <c r="J403">
        <v>-0.98342030203797104</v>
      </c>
      <c r="K403">
        <v>607.48840021519095</v>
      </c>
      <c r="L403">
        <v>525.91726283040805</v>
      </c>
      <c r="M403">
        <v>35.798689416197099</v>
      </c>
      <c r="N403">
        <v>0.46462957870089</v>
      </c>
      <c r="O403">
        <v>22.276642459044002</v>
      </c>
      <c r="P403">
        <v>132.743710691823</v>
      </c>
      <c r="Q403">
        <v>0.23463591960425101</v>
      </c>
    </row>
    <row r="404" spans="1:17" x14ac:dyDescent="0.3">
      <c r="A404" t="s">
        <v>921</v>
      </c>
      <c r="B404" t="s">
        <v>922</v>
      </c>
      <c r="C404" t="s">
        <v>3153</v>
      </c>
      <c r="D404" t="s">
        <v>923</v>
      </c>
      <c r="E404">
        <v>16411.765425509999</v>
      </c>
      <c r="F404">
        <v>2412.15</v>
      </c>
      <c r="G404">
        <v>123.197372746168</v>
      </c>
      <c r="H404">
        <v>4.7032064016583401</v>
      </c>
      <c r="I404">
        <v>135.58243629755901</v>
      </c>
      <c r="J404">
        <v>0.79318165635632298</v>
      </c>
      <c r="K404">
        <v>2267.28476242733</v>
      </c>
      <c r="L404">
        <v>1599.60491291837</v>
      </c>
      <c r="M404">
        <v>44.389480933171399</v>
      </c>
      <c r="N404">
        <v>0.43907064017228498</v>
      </c>
      <c r="O404">
        <v>11.933337479012399</v>
      </c>
      <c r="P404">
        <v>230.43150684931501</v>
      </c>
      <c r="Q404">
        <v>0.25036222711279499</v>
      </c>
    </row>
    <row r="405" spans="1:17" x14ac:dyDescent="0.3">
      <c r="A405" t="s">
        <v>924</v>
      </c>
      <c r="B405" t="s">
        <v>925</v>
      </c>
      <c r="C405" t="s">
        <v>3150</v>
      </c>
      <c r="D405" t="s">
        <v>51</v>
      </c>
      <c r="E405">
        <v>16364.81586909</v>
      </c>
      <c r="F405">
        <v>1066.6500000000001</v>
      </c>
      <c r="G405">
        <v>344.64229548198898</v>
      </c>
      <c r="H405">
        <v>7.9962600539840496</v>
      </c>
      <c r="I405">
        <v>74.404429691387705</v>
      </c>
      <c r="J405">
        <v>3.61625345954111</v>
      </c>
      <c r="K405">
        <v>979.50226349964805</v>
      </c>
      <c r="L405">
        <v>737.29084232338096</v>
      </c>
      <c r="M405">
        <v>63.097737229762402</v>
      </c>
      <c r="N405">
        <v>1.4339330666288801</v>
      </c>
      <c r="O405">
        <v>5.6110251722682998</v>
      </c>
      <c r="P405">
        <v>400.187573270808</v>
      </c>
      <c r="Q405">
        <v>9.9038454295450995E-2</v>
      </c>
    </row>
    <row r="406" spans="1:17" x14ac:dyDescent="0.3">
      <c r="A406" t="s">
        <v>926</v>
      </c>
      <c r="B406" t="s">
        <v>927</v>
      </c>
      <c r="C406" t="s">
        <v>3162</v>
      </c>
      <c r="D406" t="s">
        <v>589</v>
      </c>
      <c r="E406">
        <v>16320.13276959</v>
      </c>
      <c r="F406">
        <v>520.65</v>
      </c>
      <c r="G406">
        <v>44.856502738084203</v>
      </c>
      <c r="H406">
        <v>-6.5501736440358602</v>
      </c>
      <c r="I406">
        <v>-28.241717921139902</v>
      </c>
      <c r="J406">
        <v>-4.0049535235233398</v>
      </c>
      <c r="K406">
        <v>598.50700281692195</v>
      </c>
      <c r="L406">
        <v>588.39489427151796</v>
      </c>
      <c r="M406">
        <v>27.258614059178999</v>
      </c>
      <c r="N406">
        <v>0.65521552951255202</v>
      </c>
      <c r="O406">
        <v>50.2448861999423</v>
      </c>
      <c r="P406">
        <v>76.312224856078501</v>
      </c>
      <c r="Q406">
        <v>0.13331953552840101</v>
      </c>
    </row>
    <row r="407" spans="1:17" x14ac:dyDescent="0.3">
      <c r="A407" t="s">
        <v>928</v>
      </c>
      <c r="B407" t="s">
        <v>929</v>
      </c>
      <c r="C407" t="s">
        <v>3146</v>
      </c>
      <c r="D407" t="s">
        <v>222</v>
      </c>
      <c r="E407">
        <v>16263.379143495</v>
      </c>
      <c r="F407">
        <v>1275.45</v>
      </c>
      <c r="G407">
        <v>41.404475042733097</v>
      </c>
      <c r="H407">
        <v>3.8647652786381599</v>
      </c>
      <c r="I407">
        <v>25.015907652685499</v>
      </c>
      <c r="J407">
        <v>7.3800870062839801</v>
      </c>
      <c r="K407">
        <v>1202.8495608991</v>
      </c>
      <c r="L407">
        <v>1031.9182801583099</v>
      </c>
      <c r="M407">
        <v>55.978856154462299</v>
      </c>
      <c r="N407">
        <v>1.4698094024074799</v>
      </c>
      <c r="O407">
        <v>5.2256066486338</v>
      </c>
      <c r="P407">
        <v>72.125506072874401</v>
      </c>
      <c r="Q407">
        <v>9.9788372233180003E-3</v>
      </c>
    </row>
    <row r="408" spans="1:17" hidden="1" x14ac:dyDescent="0.3">
      <c r="A408" t="s">
        <v>930</v>
      </c>
      <c r="B408" t="s">
        <v>931</v>
      </c>
      <c r="C408" t="s">
        <v>3161</v>
      </c>
      <c r="D408" t="s">
        <v>57</v>
      </c>
      <c r="E408">
        <v>16252.6645284359</v>
      </c>
      <c r="F408">
        <v>40.46</v>
      </c>
      <c r="G408">
        <v>115.47023077163099</v>
      </c>
      <c r="H408">
        <v>15.186818264202699</v>
      </c>
      <c r="I408">
        <v>31.836307552931601</v>
      </c>
      <c r="J408">
        <v>-0.94364062674767202</v>
      </c>
      <c r="K408">
        <v>38.746717285082497</v>
      </c>
      <c r="L408">
        <v>30.517251303096501</v>
      </c>
      <c r="M408">
        <v>35.169519633693497</v>
      </c>
      <c r="N408">
        <v>0.36906624346835099</v>
      </c>
      <c r="O408">
        <v>32.5753830944142</v>
      </c>
      <c r="P408">
        <v>160.19292604501601</v>
      </c>
      <c r="Q408">
        <v>0.10128501394405399</v>
      </c>
    </row>
    <row r="409" spans="1:17" x14ac:dyDescent="0.3">
      <c r="A409" t="s">
        <v>932</v>
      </c>
      <c r="B409" t="s">
        <v>933</v>
      </c>
      <c r="C409" t="s">
        <v>3146</v>
      </c>
      <c r="D409" t="s">
        <v>54</v>
      </c>
      <c r="E409">
        <v>16175.471342385001</v>
      </c>
      <c r="F409">
        <v>1014.35</v>
      </c>
      <c r="G409">
        <v>-59.513855719046497</v>
      </c>
      <c r="H409">
        <v>-15.7210422596473</v>
      </c>
      <c r="I409">
        <v>-43.455967740346601</v>
      </c>
      <c r="J409">
        <v>-4.0792360840961503</v>
      </c>
      <c r="K409">
        <v>1181.5608950959399</v>
      </c>
      <c r="L409">
        <v>1315.88575622653</v>
      </c>
      <c r="M409">
        <v>18.310736542501999</v>
      </c>
      <c r="N409">
        <v>1.35143635432434</v>
      </c>
      <c r="O409">
        <v>77.059200473209401</v>
      </c>
      <c r="P409">
        <v>2.86482101206773</v>
      </c>
      <c r="Q409">
        <v>4.4387663279272002E-2</v>
      </c>
    </row>
    <row r="410" spans="1:17" x14ac:dyDescent="0.3">
      <c r="A410" t="s">
        <v>934</v>
      </c>
      <c r="B410" t="s">
        <v>935</v>
      </c>
      <c r="C410" t="s">
        <v>3146</v>
      </c>
      <c r="D410" t="s">
        <v>54</v>
      </c>
      <c r="E410">
        <v>15819.873843044001</v>
      </c>
      <c r="F410">
        <v>191.77</v>
      </c>
      <c r="G410">
        <v>-23.0054889661596</v>
      </c>
      <c r="H410">
        <v>-2.5343955736211101</v>
      </c>
      <c r="I410">
        <v>-28.004821320168698</v>
      </c>
      <c r="J410">
        <v>0.123711673330388</v>
      </c>
      <c r="K410">
        <v>205.52297639205401</v>
      </c>
      <c r="L410">
        <v>209.99744523087199</v>
      </c>
      <c r="M410">
        <v>24.618585722385799</v>
      </c>
      <c r="N410">
        <v>0.34953852322951201</v>
      </c>
      <c r="O410">
        <v>50.831725504510601</v>
      </c>
      <c r="P410">
        <v>4.7780357874607198</v>
      </c>
      <c r="Q410">
        <v>3.1185373766706E-2</v>
      </c>
    </row>
    <row r="411" spans="1:17" hidden="1" x14ac:dyDescent="0.3">
      <c r="A411" t="s">
        <v>936</v>
      </c>
      <c r="B411" t="s">
        <v>937</v>
      </c>
      <c r="C411" t="s">
        <v>3150</v>
      </c>
      <c r="D411" t="s">
        <v>475</v>
      </c>
      <c r="E411">
        <v>15605.894330325</v>
      </c>
      <c r="F411">
        <v>653.25</v>
      </c>
      <c r="G411">
        <v>-12.380625581872801</v>
      </c>
      <c r="H411">
        <v>8.0902491365728899</v>
      </c>
      <c r="I411">
        <v>2.53088253923451</v>
      </c>
      <c r="J411">
        <v>3.13204354030885</v>
      </c>
      <c r="K411">
        <v>649.44653345280801</v>
      </c>
      <c r="M411">
        <v>37.868956660067198</v>
      </c>
      <c r="N411">
        <v>0.56634188457967805</v>
      </c>
      <c r="O411">
        <v>12.7133562954458</v>
      </c>
      <c r="P411">
        <v>38.959795788130101</v>
      </c>
    </row>
    <row r="412" spans="1:17" x14ac:dyDescent="0.3">
      <c r="A412" t="s">
        <v>938</v>
      </c>
      <c r="B412" t="s">
        <v>939</v>
      </c>
      <c r="C412" t="s">
        <v>3163</v>
      </c>
      <c r="D412" t="s">
        <v>940</v>
      </c>
      <c r="E412">
        <v>15521.414298719999</v>
      </c>
      <c r="F412">
        <v>1580.7</v>
      </c>
      <c r="G412">
        <v>-29.0622057157697</v>
      </c>
      <c r="H412">
        <v>0.90949665798760304</v>
      </c>
      <c r="I412">
        <v>-1.61359718711603</v>
      </c>
      <c r="J412">
        <v>0.53052942066335695</v>
      </c>
      <c r="K412">
        <v>1584.4110436493399</v>
      </c>
      <c r="L412">
        <v>1513.38604424307</v>
      </c>
      <c r="M412">
        <v>37.8117726440505</v>
      </c>
      <c r="N412">
        <v>1.2027444656855599</v>
      </c>
      <c r="O412">
        <v>15.796798886569199</v>
      </c>
      <c r="P412">
        <v>31.2655705032386</v>
      </c>
      <c r="Q412">
        <v>-4.0359017918340997E-2</v>
      </c>
    </row>
    <row r="413" spans="1:17" hidden="1" x14ac:dyDescent="0.3">
      <c r="A413" t="s">
        <v>941</v>
      </c>
      <c r="B413" t="s">
        <v>942</v>
      </c>
      <c r="C413" t="s">
        <v>3161</v>
      </c>
      <c r="D413" t="s">
        <v>737</v>
      </c>
      <c r="E413">
        <v>15502.9956089399</v>
      </c>
      <c r="F413">
        <v>880.01</v>
      </c>
      <c r="G413">
        <v>-1.32612176939392</v>
      </c>
      <c r="H413">
        <v>0.50696435895435898</v>
      </c>
      <c r="I413">
        <v>-0.75467432923799604</v>
      </c>
      <c r="J413">
        <v>0.90918495683462597</v>
      </c>
      <c r="K413">
        <v>889.39015390580096</v>
      </c>
      <c r="L413">
        <v>833.24817438024002</v>
      </c>
      <c r="M413">
        <v>63.673105172010501</v>
      </c>
      <c r="N413">
        <v>3.0946914913820698</v>
      </c>
      <c r="O413">
        <v>6.6919694094385198</v>
      </c>
      <c r="P413">
        <v>30.755401028201199</v>
      </c>
      <c r="Q413">
        <v>-2.790653939747E-3</v>
      </c>
    </row>
    <row r="414" spans="1:17" x14ac:dyDescent="0.3">
      <c r="A414" t="s">
        <v>943</v>
      </c>
      <c r="B414" t="s">
        <v>944</v>
      </c>
      <c r="C414" t="s">
        <v>3145</v>
      </c>
      <c r="D414" t="s">
        <v>21</v>
      </c>
      <c r="E414">
        <v>15476.6333742799</v>
      </c>
      <c r="F414">
        <v>2745.7</v>
      </c>
      <c r="G414">
        <v>200.687625181285</v>
      </c>
      <c r="H414">
        <v>4.3518503423881301</v>
      </c>
      <c r="I414">
        <v>53.659500523532003</v>
      </c>
      <c r="J414">
        <v>3.5773628822260899</v>
      </c>
      <c r="K414">
        <v>2557.25615744075</v>
      </c>
      <c r="L414">
        <v>2070.5584739723199</v>
      </c>
      <c r="M414">
        <v>69.296841541023198</v>
      </c>
      <c r="N414">
        <v>1.4806931266135199</v>
      </c>
      <c r="O414">
        <v>7.4334413810685804</v>
      </c>
      <c r="P414">
        <v>271.743839696723</v>
      </c>
    </row>
    <row r="415" spans="1:17" x14ac:dyDescent="0.3">
      <c r="A415" t="s">
        <v>945</v>
      </c>
      <c r="B415" t="s">
        <v>946</v>
      </c>
      <c r="C415" t="s">
        <v>3144</v>
      </c>
      <c r="D415" t="s">
        <v>181</v>
      </c>
      <c r="E415">
        <v>15474.03281259</v>
      </c>
      <c r="F415">
        <v>1566.55</v>
      </c>
      <c r="G415">
        <v>26.9665608109392</v>
      </c>
      <c r="H415">
        <v>-12.884794744509399</v>
      </c>
      <c r="I415">
        <v>1.3208594230880299</v>
      </c>
      <c r="J415">
        <v>-12.634826364259601</v>
      </c>
      <c r="K415">
        <v>1804.3457034722401</v>
      </c>
      <c r="L415">
        <v>1573.2187464272599</v>
      </c>
      <c r="M415">
        <v>17.057848918572201</v>
      </c>
      <c r="N415">
        <v>1.3684056152272699</v>
      </c>
      <c r="O415">
        <v>26.903067249688799</v>
      </c>
      <c r="P415">
        <v>60.0561941251596</v>
      </c>
      <c r="Q415">
        <v>4.3640636587380002E-2</v>
      </c>
    </row>
    <row r="416" spans="1:17" x14ac:dyDescent="0.3">
      <c r="A416" t="s">
        <v>947</v>
      </c>
      <c r="B416" t="s">
        <v>948</v>
      </c>
      <c r="C416" t="s">
        <v>3145</v>
      </c>
      <c r="D416" t="s">
        <v>21</v>
      </c>
      <c r="E416">
        <v>15473.720957609999</v>
      </c>
      <c r="F416">
        <v>682.1</v>
      </c>
      <c r="G416">
        <v>15.210188707103301</v>
      </c>
      <c r="H416">
        <v>-1.4876664421250301</v>
      </c>
      <c r="I416">
        <v>7.0841373402184704</v>
      </c>
      <c r="J416">
        <v>0.20142718369898699</v>
      </c>
      <c r="K416">
        <v>720.44059162977396</v>
      </c>
      <c r="L416">
        <v>661.04326337793896</v>
      </c>
      <c r="M416">
        <v>38.298892819408003</v>
      </c>
      <c r="N416">
        <v>0.582181966735416</v>
      </c>
      <c r="O416">
        <v>23.075795337926898</v>
      </c>
      <c r="P416">
        <v>49.484987946526402</v>
      </c>
      <c r="Q416">
        <v>3.4722732258809001E-2</v>
      </c>
    </row>
    <row r="417" spans="1:17" x14ac:dyDescent="0.3">
      <c r="A417" t="s">
        <v>949</v>
      </c>
      <c r="B417" t="s">
        <v>950</v>
      </c>
      <c r="C417" t="s">
        <v>3150</v>
      </c>
      <c r="D417" t="s">
        <v>51</v>
      </c>
      <c r="E417">
        <v>15420.383266319999</v>
      </c>
      <c r="F417">
        <v>6695.6</v>
      </c>
      <c r="G417">
        <v>16.373949980486799</v>
      </c>
      <c r="H417">
        <v>-2.25637700016562</v>
      </c>
      <c r="I417">
        <v>18.330526206591699</v>
      </c>
      <c r="J417">
        <v>-1.5594063071569699</v>
      </c>
      <c r="K417">
        <v>6873.21616570693</v>
      </c>
      <c r="L417">
        <v>6113.0396530690596</v>
      </c>
      <c r="M417">
        <v>33.085528061662302</v>
      </c>
      <c r="N417">
        <v>0.74325765940093702</v>
      </c>
      <c r="O417">
        <v>13.5073779795686</v>
      </c>
      <c r="P417">
        <v>47.656201911251102</v>
      </c>
      <c r="Q417">
        <v>2.0271275029284001E-2</v>
      </c>
    </row>
    <row r="418" spans="1:17" x14ac:dyDescent="0.3">
      <c r="A418" t="s">
        <v>951</v>
      </c>
      <c r="B418" t="s">
        <v>952</v>
      </c>
      <c r="C418" t="s">
        <v>3155</v>
      </c>
      <c r="D418" t="s">
        <v>268</v>
      </c>
      <c r="E418">
        <v>15380.7160675</v>
      </c>
      <c r="F418">
        <v>883.75</v>
      </c>
      <c r="G418">
        <v>21.278697285042998</v>
      </c>
      <c r="H418">
        <v>2.9209962264929401</v>
      </c>
      <c r="I418">
        <v>-16.526377364925899</v>
      </c>
      <c r="J418">
        <v>-3.33547893546152</v>
      </c>
      <c r="K418">
        <v>902.99706924782402</v>
      </c>
      <c r="L418">
        <v>846.19812722609697</v>
      </c>
      <c r="M418">
        <v>41.8235484243042</v>
      </c>
      <c r="N418">
        <v>1.2290685879629899</v>
      </c>
      <c r="O418">
        <v>19.9434229137199</v>
      </c>
      <c r="P418">
        <v>58.111783017855203</v>
      </c>
      <c r="Q418">
        <v>0.14737494625230599</v>
      </c>
    </row>
    <row r="419" spans="1:17" x14ac:dyDescent="0.3">
      <c r="A419" t="s">
        <v>953</v>
      </c>
      <c r="B419" t="s">
        <v>954</v>
      </c>
      <c r="C419" t="s">
        <v>3155</v>
      </c>
      <c r="D419" t="s">
        <v>765</v>
      </c>
      <c r="E419">
        <v>15343.382388239999</v>
      </c>
      <c r="F419">
        <v>1139.3</v>
      </c>
      <c r="G419">
        <v>21.444619015313101</v>
      </c>
      <c r="H419">
        <v>-6.5852266297822997</v>
      </c>
      <c r="I419">
        <v>2.9435037814674798</v>
      </c>
      <c r="J419">
        <v>8.5679473300617008</v>
      </c>
      <c r="K419">
        <v>1276.91366468764</v>
      </c>
      <c r="L419">
        <v>1212.4898353234</v>
      </c>
      <c r="M419">
        <v>45.031476738988502</v>
      </c>
      <c r="N419">
        <v>2.1681397101596902</v>
      </c>
      <c r="O419">
        <v>66.501360484507998</v>
      </c>
      <c r="P419">
        <v>62.224120746119802</v>
      </c>
      <c r="Q419">
        <v>0.23244162992976899</v>
      </c>
    </row>
    <row r="420" spans="1:17" x14ac:dyDescent="0.3">
      <c r="A420" t="s">
        <v>955</v>
      </c>
      <c r="B420" t="s">
        <v>956</v>
      </c>
      <c r="C420" t="s">
        <v>3156</v>
      </c>
      <c r="D420" t="s">
        <v>138</v>
      </c>
      <c r="E420">
        <v>15326.164218059999</v>
      </c>
      <c r="F420">
        <v>586.9</v>
      </c>
      <c r="G420">
        <v>160.30678421367901</v>
      </c>
      <c r="H420">
        <v>3.28648849630863</v>
      </c>
      <c r="I420">
        <v>191.61769280071599</v>
      </c>
      <c r="J420">
        <v>1.59993690721146</v>
      </c>
      <c r="K420">
        <v>565.71688526908599</v>
      </c>
      <c r="L420">
        <v>386.59974275019999</v>
      </c>
      <c r="M420">
        <v>41.457633615473902</v>
      </c>
      <c r="N420">
        <v>0.80752113015746096</v>
      </c>
      <c r="O420">
        <v>18.248423922303601</v>
      </c>
      <c r="P420">
        <v>300.05453120207198</v>
      </c>
      <c r="Q420">
        <v>0.265662585673554</v>
      </c>
    </row>
    <row r="421" spans="1:17" x14ac:dyDescent="0.3">
      <c r="A421" t="s">
        <v>957</v>
      </c>
      <c r="B421" t="s">
        <v>958</v>
      </c>
      <c r="C421" t="s">
        <v>3149</v>
      </c>
      <c r="D421" t="s">
        <v>48</v>
      </c>
      <c r="E421">
        <v>15211.864947825001</v>
      </c>
      <c r="F421">
        <v>1572.75</v>
      </c>
      <c r="G421">
        <v>11.5740874636847</v>
      </c>
      <c r="H421">
        <v>-9.0387665124631103E-2</v>
      </c>
      <c r="I421">
        <v>4.5243659595644203</v>
      </c>
      <c r="J421">
        <v>1.42343889147756</v>
      </c>
      <c r="K421">
        <v>1633.1455832127799</v>
      </c>
      <c r="L421">
        <v>1511.5862599397401</v>
      </c>
      <c r="M421">
        <v>34.794635364590398</v>
      </c>
      <c r="N421">
        <v>0.950840400104217</v>
      </c>
      <c r="O421">
        <v>18.2641869337148</v>
      </c>
      <c r="P421">
        <v>53.446509585833397</v>
      </c>
      <c r="Q421">
        <v>-5.8726362816610998E-2</v>
      </c>
    </row>
    <row r="422" spans="1:17" x14ac:dyDescent="0.3">
      <c r="A422" t="s">
        <v>959</v>
      </c>
      <c r="B422" t="s">
        <v>960</v>
      </c>
      <c r="C422" t="s">
        <v>589</v>
      </c>
      <c r="D422" t="s">
        <v>589</v>
      </c>
      <c r="E422">
        <v>15204.38392722</v>
      </c>
      <c r="F422">
        <v>160.15</v>
      </c>
      <c r="G422">
        <v>-1.5412371021634601</v>
      </c>
      <c r="H422">
        <v>0.25439080437602202</v>
      </c>
      <c r="I422">
        <v>-4.3383038960959297</v>
      </c>
      <c r="J422">
        <v>1.64952249829532</v>
      </c>
      <c r="K422">
        <v>171.70967985076999</v>
      </c>
      <c r="L422">
        <v>158.80521556176299</v>
      </c>
      <c r="M422">
        <v>40.805282481869902</v>
      </c>
      <c r="N422">
        <v>0.47979859472616998</v>
      </c>
      <c r="O422">
        <v>32.969091476740502</v>
      </c>
      <c r="P422">
        <v>33.1808731808731</v>
      </c>
      <c r="Q422">
        <v>9.5049311624909993E-3</v>
      </c>
    </row>
    <row r="423" spans="1:17" x14ac:dyDescent="0.3">
      <c r="A423" t="s">
        <v>961</v>
      </c>
      <c r="B423" t="s">
        <v>962</v>
      </c>
      <c r="C423" t="s">
        <v>3147</v>
      </c>
      <c r="D423" t="s">
        <v>27</v>
      </c>
      <c r="E423">
        <v>15164.374378339</v>
      </c>
      <c r="F423">
        <v>77.569999999999993</v>
      </c>
      <c r="G423">
        <v>-35.760617391197897</v>
      </c>
      <c r="H423">
        <v>-4.84234988100176</v>
      </c>
      <c r="I423">
        <v>-12.0610203763678</v>
      </c>
      <c r="J423">
        <v>-1.3415002702121901</v>
      </c>
      <c r="K423">
        <v>85.5624663196825</v>
      </c>
      <c r="L423">
        <v>85.7164226601449</v>
      </c>
      <c r="M423">
        <v>33.589086963744101</v>
      </c>
      <c r="N423">
        <v>0.31600868083920403</v>
      </c>
      <c r="O423">
        <v>43.612221219543599</v>
      </c>
      <c r="P423">
        <v>19.246733282090698</v>
      </c>
      <c r="Q423">
        <v>5.3991968402720997E-2</v>
      </c>
    </row>
    <row r="424" spans="1:17" x14ac:dyDescent="0.3">
      <c r="A424" t="s">
        <v>963</v>
      </c>
      <c r="B424" t="s">
        <v>964</v>
      </c>
      <c r="C424" t="s">
        <v>3160</v>
      </c>
      <c r="D424" t="s">
        <v>429</v>
      </c>
      <c r="E424">
        <v>15081.642194399999</v>
      </c>
      <c r="F424">
        <v>4919</v>
      </c>
      <c r="G424">
        <v>-21.2019551270735</v>
      </c>
      <c r="H424">
        <v>-0.987832488348941</v>
      </c>
      <c r="I424">
        <v>2.44048312938921</v>
      </c>
      <c r="J424">
        <v>0.72102501705725697</v>
      </c>
      <c r="K424">
        <v>5203.1356572731202</v>
      </c>
      <c r="L424">
        <v>4931.4039344352304</v>
      </c>
      <c r="M424">
        <v>32.984788514112303</v>
      </c>
      <c r="N424">
        <v>0.54518696383836096</v>
      </c>
      <c r="O424">
        <v>21.1394592396828</v>
      </c>
      <c r="P424">
        <v>22.3327530465058</v>
      </c>
      <c r="Q424">
        <v>3.3492188692596001E-2</v>
      </c>
    </row>
    <row r="425" spans="1:17" x14ac:dyDescent="0.3">
      <c r="A425" t="s">
        <v>965</v>
      </c>
      <c r="B425" t="s">
        <v>966</v>
      </c>
      <c r="C425" t="s">
        <v>3150</v>
      </c>
      <c r="D425" t="s">
        <v>51</v>
      </c>
      <c r="E425">
        <v>15067.813154969999</v>
      </c>
      <c r="F425">
        <v>1638.55</v>
      </c>
      <c r="G425">
        <v>210.86608512166299</v>
      </c>
      <c r="H425">
        <v>30.1476968238089</v>
      </c>
      <c r="I425">
        <v>82.3393386292543</v>
      </c>
      <c r="J425">
        <v>4.9175990694530904</v>
      </c>
      <c r="K425">
        <v>1377.72420255668</v>
      </c>
      <c r="L425">
        <v>1029.51961174248</v>
      </c>
      <c r="M425">
        <v>80.241349885284194</v>
      </c>
      <c r="N425">
        <v>0.889548250254932</v>
      </c>
      <c r="O425">
        <v>2.2245277837112001</v>
      </c>
      <c r="P425">
        <v>250.86723768736601</v>
      </c>
      <c r="Q425">
        <v>0.13315261456754399</v>
      </c>
    </row>
    <row r="426" spans="1:17" x14ac:dyDescent="0.3">
      <c r="A426" t="s">
        <v>967</v>
      </c>
      <c r="B426" t="s">
        <v>968</v>
      </c>
      <c r="C426" t="s">
        <v>3158</v>
      </c>
      <c r="D426" t="s">
        <v>742</v>
      </c>
      <c r="E426">
        <v>15064.7313369</v>
      </c>
      <c r="F426">
        <v>366.15</v>
      </c>
      <c r="G426">
        <v>22.1270574477483</v>
      </c>
      <c r="H426">
        <v>0.18778538541641299</v>
      </c>
      <c r="I426">
        <v>-2.2679617060636499</v>
      </c>
      <c r="J426">
        <v>3.2379205825205899</v>
      </c>
      <c r="K426">
        <v>383.36798272589101</v>
      </c>
      <c r="L426">
        <v>352.81306587883103</v>
      </c>
      <c r="M426">
        <v>41.162970638757599</v>
      </c>
      <c r="N426">
        <v>0.58617994806968898</v>
      </c>
      <c r="O426">
        <v>29.564386180527102</v>
      </c>
      <c r="P426">
        <v>59.195652173912997</v>
      </c>
      <c r="Q426">
        <v>0.201658439299089</v>
      </c>
    </row>
    <row r="427" spans="1:17" x14ac:dyDescent="0.3">
      <c r="A427" t="s">
        <v>969</v>
      </c>
      <c r="B427" t="s">
        <v>970</v>
      </c>
      <c r="C427" t="s">
        <v>3158</v>
      </c>
      <c r="D427" t="s">
        <v>122</v>
      </c>
      <c r="E427">
        <v>15040.32233784</v>
      </c>
      <c r="F427">
        <v>2508.6</v>
      </c>
      <c r="G427">
        <v>-33.654329932251898</v>
      </c>
      <c r="H427">
        <v>3.2283091525273999</v>
      </c>
      <c r="I427">
        <v>-15.4776985250635</v>
      </c>
      <c r="J427">
        <v>1.2858394219815401</v>
      </c>
      <c r="K427">
        <v>2934.17776947728</v>
      </c>
      <c r="L427">
        <v>2799.0543024727299</v>
      </c>
      <c r="M427">
        <v>15.748214343242401</v>
      </c>
      <c r="N427">
        <v>2.0413537152154002</v>
      </c>
      <c r="O427">
        <v>27.497408913338099</v>
      </c>
      <c r="P427">
        <v>12.4932735426009</v>
      </c>
      <c r="Q427">
        <v>-6.0275945958715001E-2</v>
      </c>
    </row>
    <row r="428" spans="1:17" x14ac:dyDescent="0.3">
      <c r="A428" t="s">
        <v>971</v>
      </c>
      <c r="B428" t="s">
        <v>972</v>
      </c>
      <c r="C428" t="s">
        <v>3146</v>
      </c>
      <c r="D428" t="s">
        <v>143</v>
      </c>
      <c r="E428">
        <v>14892.241808598001</v>
      </c>
      <c r="F428">
        <v>56.98</v>
      </c>
      <c r="G428">
        <v>140.70651875903599</v>
      </c>
      <c r="H428">
        <v>-12.963772670553199</v>
      </c>
      <c r="I428">
        <v>23.9346568946372</v>
      </c>
      <c r="J428">
        <v>-1.9459322887402399</v>
      </c>
      <c r="K428">
        <v>66.249228766915905</v>
      </c>
      <c r="L428">
        <v>56.714542882869701</v>
      </c>
      <c r="M428">
        <v>25.9703050384698</v>
      </c>
      <c r="N428">
        <v>0.25088774934074498</v>
      </c>
      <c r="O428">
        <v>60.407160407160397</v>
      </c>
      <c r="P428">
        <v>179.31372549019599</v>
      </c>
      <c r="Q428">
        <v>0.13985197595585599</v>
      </c>
    </row>
    <row r="429" spans="1:17" x14ac:dyDescent="0.3">
      <c r="A429" t="s">
        <v>973</v>
      </c>
      <c r="B429" t="s">
        <v>974</v>
      </c>
      <c r="C429" t="s">
        <v>3160</v>
      </c>
      <c r="D429" t="s">
        <v>429</v>
      </c>
      <c r="E429">
        <v>14819.538163020001</v>
      </c>
      <c r="F429">
        <v>788.1</v>
      </c>
      <c r="G429">
        <v>16.603024777832399</v>
      </c>
      <c r="H429">
        <v>-9.2880387561941493</v>
      </c>
      <c r="I429">
        <v>9.0732890234826407</v>
      </c>
      <c r="J429">
        <v>-0.53657738440184199</v>
      </c>
      <c r="K429">
        <v>828.28191330211496</v>
      </c>
      <c r="L429">
        <v>741.73417369463402</v>
      </c>
      <c r="M429">
        <v>42.990072393696003</v>
      </c>
      <c r="N429">
        <v>0.66081420477928099</v>
      </c>
      <c r="O429">
        <v>17.573911940109099</v>
      </c>
      <c r="P429">
        <v>51.194244604316502</v>
      </c>
      <c r="Q429">
        <v>0.128888056886972</v>
      </c>
    </row>
    <row r="430" spans="1:17" hidden="1" x14ac:dyDescent="0.3">
      <c r="A430" t="s">
        <v>975</v>
      </c>
      <c r="B430" t="s">
        <v>976</v>
      </c>
      <c r="C430" t="s">
        <v>3161</v>
      </c>
      <c r="D430" t="s">
        <v>454</v>
      </c>
      <c r="E430">
        <v>14760.822493095</v>
      </c>
      <c r="F430">
        <v>2423.5500000000002</v>
      </c>
      <c r="G430">
        <v>-42.331534119638697</v>
      </c>
      <c r="H430">
        <v>2.3030207543731498</v>
      </c>
      <c r="I430">
        <v>-27.420025998531301</v>
      </c>
      <c r="J430">
        <v>11.4334674342531</v>
      </c>
      <c r="M430">
        <v>65.974014098264206</v>
      </c>
      <c r="O430">
        <v>27.9115347321078</v>
      </c>
      <c r="P430">
        <v>17.871212489664899</v>
      </c>
    </row>
    <row r="431" spans="1:17" x14ac:dyDescent="0.3">
      <c r="A431" t="s">
        <v>977</v>
      </c>
      <c r="B431" t="s">
        <v>978</v>
      </c>
      <c r="C431" t="s">
        <v>3148</v>
      </c>
      <c r="D431" t="s">
        <v>979</v>
      </c>
      <c r="E431">
        <v>14733.952772175</v>
      </c>
      <c r="F431">
        <v>766.35</v>
      </c>
      <c r="G431">
        <v>37.894975093432599</v>
      </c>
      <c r="H431">
        <v>2.8361313438858202</v>
      </c>
      <c r="I431">
        <v>26.812172143883501</v>
      </c>
      <c r="J431">
        <v>3.8548623718770898</v>
      </c>
      <c r="K431">
        <v>771.66406317155997</v>
      </c>
      <c r="L431">
        <v>673.72978582971905</v>
      </c>
      <c r="M431">
        <v>48.567749224899302</v>
      </c>
      <c r="N431">
        <v>0.76185689848076099</v>
      </c>
      <c r="O431">
        <v>14.3994258498075</v>
      </c>
      <c r="P431">
        <v>71.692617900750506</v>
      </c>
      <c r="Q431">
        <v>3.0089360696660002E-3</v>
      </c>
    </row>
    <row r="432" spans="1:17" x14ac:dyDescent="0.3">
      <c r="A432" t="s">
        <v>980</v>
      </c>
      <c r="B432" t="s">
        <v>981</v>
      </c>
      <c r="C432" t="s">
        <v>3155</v>
      </c>
      <c r="D432" t="s">
        <v>268</v>
      </c>
      <c r="E432">
        <v>14591.787197129999</v>
      </c>
      <c r="F432">
        <v>1837.55</v>
      </c>
      <c r="G432">
        <v>77.901515920378003</v>
      </c>
      <c r="H432">
        <v>12.459380403495899</v>
      </c>
      <c r="I432">
        <v>34.928230584358502</v>
      </c>
      <c r="J432">
        <v>7.6922662525263901</v>
      </c>
      <c r="K432">
        <v>1794.3444218078801</v>
      </c>
      <c r="L432">
        <v>1582.75202627668</v>
      </c>
      <c r="M432">
        <v>62.2852000821782</v>
      </c>
      <c r="N432">
        <v>1.23977387770841</v>
      </c>
      <c r="O432">
        <v>46.0640526788386</v>
      </c>
      <c r="P432">
        <v>128.76439464674701</v>
      </c>
      <c r="Q432">
        <v>0.14952567147822801</v>
      </c>
    </row>
    <row r="433" spans="1:17" x14ac:dyDescent="0.3">
      <c r="A433" t="s">
        <v>982</v>
      </c>
      <c r="B433" t="s">
        <v>983</v>
      </c>
      <c r="C433" t="s">
        <v>3149</v>
      </c>
      <c r="D433" t="s">
        <v>286</v>
      </c>
      <c r="E433">
        <v>14443.12125602</v>
      </c>
      <c r="F433">
        <v>618.70000000000005</v>
      </c>
      <c r="G433">
        <v>106.446431057205</v>
      </c>
      <c r="H433">
        <v>-7.5118488474215699</v>
      </c>
      <c r="I433">
        <v>-11.7237110185776</v>
      </c>
      <c r="J433">
        <v>11.538152166542799</v>
      </c>
      <c r="K433">
        <v>639.748667900398</v>
      </c>
      <c r="L433">
        <v>608.07808038574797</v>
      </c>
      <c r="M433">
        <v>57.746447968743901</v>
      </c>
      <c r="N433">
        <v>1.4614004732327901</v>
      </c>
      <c r="O433">
        <v>33.828996282527797</v>
      </c>
      <c r="P433">
        <v>142.24745497259201</v>
      </c>
      <c r="Q433">
        <v>3.4855088946157999E-2</v>
      </c>
    </row>
    <row r="434" spans="1:17" x14ac:dyDescent="0.3">
      <c r="A434" t="s">
        <v>984</v>
      </c>
      <c r="B434" t="s">
        <v>985</v>
      </c>
      <c r="C434" t="s">
        <v>3149</v>
      </c>
      <c r="D434" t="s">
        <v>475</v>
      </c>
      <c r="E434">
        <v>14442.1434087</v>
      </c>
      <c r="F434">
        <v>300.5</v>
      </c>
      <c r="G434">
        <v>1.77843592743018</v>
      </c>
      <c r="H434">
        <v>-15.2788236500552</v>
      </c>
      <c r="I434">
        <v>-21.436154519713799</v>
      </c>
      <c r="J434">
        <v>-2.2160999482686998</v>
      </c>
      <c r="K434">
        <v>330.52049816024601</v>
      </c>
      <c r="L434">
        <v>323.49022952792097</v>
      </c>
      <c r="M434">
        <v>33.778078997961998</v>
      </c>
      <c r="N434">
        <v>1.08747255901624</v>
      </c>
      <c r="O434">
        <v>37.429284525790301</v>
      </c>
      <c r="P434">
        <v>39.023826046726803</v>
      </c>
      <c r="Q434">
        <v>8.0829671409755999E-2</v>
      </c>
    </row>
    <row r="435" spans="1:17" x14ac:dyDescent="0.3">
      <c r="A435" t="s">
        <v>986</v>
      </c>
      <c r="B435" t="s">
        <v>987</v>
      </c>
      <c r="C435" t="s">
        <v>3150</v>
      </c>
      <c r="D435" t="s">
        <v>51</v>
      </c>
      <c r="E435">
        <v>14426.25978384</v>
      </c>
      <c r="F435">
        <v>1897.9</v>
      </c>
      <c r="G435">
        <v>63.479521994679502</v>
      </c>
      <c r="H435">
        <v>3.2607465741298101</v>
      </c>
      <c r="I435">
        <v>29.962930795501698</v>
      </c>
      <c r="J435">
        <v>2.3735480535950502</v>
      </c>
      <c r="K435">
        <v>1853.8452528105199</v>
      </c>
      <c r="L435">
        <v>1549.1279499515399</v>
      </c>
      <c r="M435">
        <v>45.332593785252001</v>
      </c>
      <c r="N435">
        <v>0.37310307385124902</v>
      </c>
      <c r="O435">
        <v>13.746772748827601</v>
      </c>
      <c r="P435">
        <v>98.941299790356396</v>
      </c>
      <c r="Q435">
        <v>0.101961112123307</v>
      </c>
    </row>
    <row r="436" spans="1:17" hidden="1" x14ac:dyDescent="0.3">
      <c r="A436" t="s">
        <v>988</v>
      </c>
      <c r="B436" t="s">
        <v>989</v>
      </c>
      <c r="C436" t="s">
        <v>3161</v>
      </c>
      <c r="D436" t="s">
        <v>51</v>
      </c>
      <c r="E436">
        <v>14413.3544511</v>
      </c>
      <c r="F436">
        <v>915.75</v>
      </c>
      <c r="G436">
        <v>-11.797369036601401</v>
      </c>
      <c r="H436">
        <v>10.348269292384799</v>
      </c>
      <c r="I436">
        <v>3.1141390845059198</v>
      </c>
      <c r="J436">
        <v>6.3278616800832497</v>
      </c>
      <c r="K436">
        <v>885.200670353031</v>
      </c>
      <c r="M436">
        <v>70.584067334448903</v>
      </c>
      <c r="O436">
        <v>28.408408408408398</v>
      </c>
      <c r="P436">
        <v>26.310344827586199</v>
      </c>
    </row>
    <row r="437" spans="1:17" hidden="1" x14ac:dyDescent="0.3">
      <c r="A437" t="s">
        <v>990</v>
      </c>
      <c r="B437" t="s">
        <v>991</v>
      </c>
      <c r="C437" t="s">
        <v>3161</v>
      </c>
      <c r="D437" t="s">
        <v>159</v>
      </c>
      <c r="E437">
        <v>14368.296986989901</v>
      </c>
      <c r="F437">
        <v>11926.3</v>
      </c>
      <c r="G437">
        <v>352.8175597604</v>
      </c>
      <c r="H437">
        <v>-5.6781823940526301</v>
      </c>
      <c r="I437">
        <v>73.236914897662103</v>
      </c>
      <c r="J437">
        <v>0.185840932305427</v>
      </c>
      <c r="K437">
        <v>11663.0034496441</v>
      </c>
      <c r="L437">
        <v>8426.1072839763292</v>
      </c>
      <c r="M437">
        <v>34.635891069308798</v>
      </c>
      <c r="N437">
        <v>0.58664165254579104</v>
      </c>
      <c r="O437">
        <v>16.549139297183501</v>
      </c>
      <c r="P437">
        <v>407.28626116546099</v>
      </c>
      <c r="Q437">
        <v>0.23322529099412501</v>
      </c>
    </row>
    <row r="438" spans="1:17" x14ac:dyDescent="0.3">
      <c r="A438" t="s">
        <v>992</v>
      </c>
      <c r="B438" t="s">
        <v>993</v>
      </c>
      <c r="C438" t="s">
        <v>3148</v>
      </c>
      <c r="D438" t="s">
        <v>373</v>
      </c>
      <c r="E438">
        <v>14331.1289988799</v>
      </c>
      <c r="F438">
        <v>412.7</v>
      </c>
      <c r="G438">
        <v>130.810262319023</v>
      </c>
      <c r="H438">
        <v>0.94029500767253305</v>
      </c>
      <c r="I438">
        <v>85.005144752774399</v>
      </c>
      <c r="J438">
        <v>8.1582689379144107</v>
      </c>
      <c r="K438">
        <v>383.23703242211099</v>
      </c>
      <c r="L438">
        <v>287.695914161752</v>
      </c>
      <c r="M438">
        <v>54.979950542018997</v>
      </c>
      <c r="N438">
        <v>0.61643096725273705</v>
      </c>
      <c r="O438">
        <v>8.5413133026411394</v>
      </c>
      <c r="P438">
        <v>174.49285001662699</v>
      </c>
      <c r="Q438">
        <v>0.201258954992388</v>
      </c>
    </row>
    <row r="439" spans="1:17" x14ac:dyDescent="0.3">
      <c r="A439" t="s">
        <v>994</v>
      </c>
      <c r="B439" t="s">
        <v>995</v>
      </c>
      <c r="C439" t="s">
        <v>3150</v>
      </c>
      <c r="D439" t="s">
        <v>51</v>
      </c>
      <c r="E439">
        <v>14319.1437412799</v>
      </c>
      <c r="F439">
        <v>590.79999999999995</v>
      </c>
      <c r="G439">
        <v>50.825569402847499</v>
      </c>
      <c r="H439">
        <v>14.1092476916425</v>
      </c>
      <c r="I439">
        <v>30.691061119529198</v>
      </c>
      <c r="J439">
        <v>-0.12856956999090599</v>
      </c>
      <c r="K439">
        <v>592.05524794234202</v>
      </c>
      <c r="L439">
        <v>512.39715104977699</v>
      </c>
      <c r="M439">
        <v>51.2160995863849</v>
      </c>
      <c r="N439">
        <v>0.58186510921755896</v>
      </c>
      <c r="O439">
        <v>22.037914691943101</v>
      </c>
      <c r="P439">
        <v>85.232795108951194</v>
      </c>
      <c r="Q439">
        <v>7.1810192473246007E-2</v>
      </c>
    </row>
    <row r="440" spans="1:17" x14ac:dyDescent="0.3">
      <c r="A440" t="s">
        <v>996</v>
      </c>
      <c r="B440" t="s">
        <v>997</v>
      </c>
      <c r="C440" t="s">
        <v>3155</v>
      </c>
      <c r="D440" t="s">
        <v>48</v>
      </c>
      <c r="E440">
        <v>14258.381236159999</v>
      </c>
      <c r="F440">
        <v>775.7</v>
      </c>
      <c r="G440">
        <v>17.269818816937502</v>
      </c>
      <c r="H440">
        <v>8.3547271971152401</v>
      </c>
      <c r="I440">
        <v>38.537784021525098</v>
      </c>
      <c r="J440">
        <v>4.2236623290817699</v>
      </c>
      <c r="K440">
        <v>750.69499958980896</v>
      </c>
      <c r="L440">
        <v>646.20374651093096</v>
      </c>
      <c r="M440">
        <v>47.500981561363197</v>
      </c>
      <c r="N440">
        <v>0.67176871147239603</v>
      </c>
      <c r="O440">
        <v>6.57470671651412</v>
      </c>
      <c r="P440">
        <v>73.147321428571402</v>
      </c>
      <c r="Q440">
        <v>0.10156450943916299</v>
      </c>
    </row>
    <row r="441" spans="1:17" x14ac:dyDescent="0.3">
      <c r="A441" t="s">
        <v>998</v>
      </c>
      <c r="B441" t="s">
        <v>999</v>
      </c>
      <c r="C441" t="s">
        <v>3150</v>
      </c>
      <c r="D441" t="s">
        <v>263</v>
      </c>
      <c r="E441">
        <v>14176.613550800001</v>
      </c>
      <c r="F441">
        <v>1396</v>
      </c>
      <c r="G441">
        <v>-1.1922251237044099</v>
      </c>
      <c r="H441">
        <v>8.1996737598376193</v>
      </c>
      <c r="I441">
        <v>-4.3063340000483601</v>
      </c>
      <c r="J441">
        <v>2.42516424659033</v>
      </c>
      <c r="K441">
        <v>1346.7232549928999</v>
      </c>
      <c r="L441">
        <v>1254.3663864816001</v>
      </c>
      <c r="M441">
        <v>43.687174750900702</v>
      </c>
      <c r="N441">
        <v>0.324792217899877</v>
      </c>
      <c r="O441">
        <v>18.123209169054402</v>
      </c>
      <c r="P441">
        <v>40.591167732514201</v>
      </c>
      <c r="Q441">
        <v>0.13796098411906199</v>
      </c>
    </row>
    <row r="442" spans="1:17" x14ac:dyDescent="0.3">
      <c r="A442" t="s">
        <v>1000</v>
      </c>
      <c r="B442" t="s">
        <v>1001</v>
      </c>
      <c r="C442" t="s">
        <v>3152</v>
      </c>
      <c r="D442" t="s">
        <v>227</v>
      </c>
      <c r="E442">
        <v>14174.112068844999</v>
      </c>
      <c r="F442">
        <v>1726.85</v>
      </c>
      <c r="G442">
        <v>33.029102291826803</v>
      </c>
      <c r="H442">
        <v>4.1089443520520597</v>
      </c>
      <c r="I442">
        <v>-15.784067799150799</v>
      </c>
      <c r="J442">
        <v>-2.1882291117301298</v>
      </c>
      <c r="K442">
        <v>1668.56904487151</v>
      </c>
      <c r="L442">
        <v>1619.2054551756801</v>
      </c>
      <c r="M442">
        <v>58.260013174981403</v>
      </c>
      <c r="N442">
        <v>1.0565012498841799</v>
      </c>
      <c r="O442">
        <v>28.670700987346802</v>
      </c>
      <c r="P442">
        <v>69.631630648330002</v>
      </c>
      <c r="Q442">
        <v>0.106947315984322</v>
      </c>
    </row>
    <row r="443" spans="1:17" hidden="1" x14ac:dyDescent="0.3">
      <c r="A443" t="s">
        <v>1002</v>
      </c>
      <c r="B443" t="s">
        <v>1003</v>
      </c>
      <c r="C443" t="s">
        <v>3161</v>
      </c>
      <c r="D443" t="s">
        <v>95</v>
      </c>
      <c r="E443">
        <v>14115.65290816</v>
      </c>
      <c r="F443">
        <v>12351.2</v>
      </c>
      <c r="G443">
        <v>23.027979539620102</v>
      </c>
      <c r="H443">
        <v>-1.442030266035</v>
      </c>
      <c r="I443">
        <v>43.353057892402198</v>
      </c>
      <c r="J443">
        <v>5.6683627887085901</v>
      </c>
      <c r="K443">
        <v>10802.44930751</v>
      </c>
      <c r="L443">
        <v>8990.0601884551106</v>
      </c>
      <c r="M443">
        <v>67.521206841214294</v>
      </c>
      <c r="N443">
        <v>1.48407279568351</v>
      </c>
      <c r="O443">
        <v>3.5364984778806798</v>
      </c>
      <c r="P443">
        <v>83.467268757148503</v>
      </c>
      <c r="Q443">
        <v>0.14208463468493801</v>
      </c>
    </row>
    <row r="444" spans="1:17" x14ac:dyDescent="0.3">
      <c r="A444" t="s">
        <v>1004</v>
      </c>
      <c r="B444" t="s">
        <v>1005</v>
      </c>
      <c r="C444" t="s">
        <v>3152</v>
      </c>
      <c r="D444" t="s">
        <v>268</v>
      </c>
      <c r="E444">
        <v>14076.583138725</v>
      </c>
      <c r="F444">
        <v>5900.75</v>
      </c>
      <c r="G444">
        <v>3.9216636761267698</v>
      </c>
      <c r="H444">
        <v>-2.5579581847844102</v>
      </c>
      <c r="I444">
        <v>26.5240706964079</v>
      </c>
      <c r="J444">
        <v>-2.2602364400106798</v>
      </c>
      <c r="K444">
        <v>6028.1182731521403</v>
      </c>
      <c r="L444">
        <v>5236.8448749581003</v>
      </c>
      <c r="M444">
        <v>26.009425620789202</v>
      </c>
      <c r="N444">
        <v>0.37431470465127498</v>
      </c>
      <c r="O444">
        <v>20.683811379909301</v>
      </c>
      <c r="P444">
        <v>56.019883396570599</v>
      </c>
      <c r="Q444">
        <v>0.102694447548135</v>
      </c>
    </row>
    <row r="445" spans="1:17" x14ac:dyDescent="0.3">
      <c r="A445" t="s">
        <v>1006</v>
      </c>
      <c r="B445" t="s">
        <v>1007</v>
      </c>
      <c r="C445" t="s">
        <v>3153</v>
      </c>
      <c r="D445" t="s">
        <v>117</v>
      </c>
      <c r="E445">
        <v>14066.908079999999</v>
      </c>
      <c r="F445">
        <v>48</v>
      </c>
      <c r="G445">
        <v>-10.158802777309599</v>
      </c>
      <c r="H445">
        <v>1.0808750850818101</v>
      </c>
      <c r="I445">
        <v>-36.540491998696503</v>
      </c>
      <c r="J445">
        <v>-2.6445527543483598</v>
      </c>
      <c r="K445">
        <v>52.743310848277503</v>
      </c>
      <c r="L445">
        <v>54.656864015405098</v>
      </c>
      <c r="M445">
        <v>18.656471786870899</v>
      </c>
      <c r="N445">
        <v>0.64222425967501795</v>
      </c>
      <c r="O445">
        <v>53.5416666666666</v>
      </c>
      <c r="P445">
        <v>22.605363984674302</v>
      </c>
    </row>
    <row r="446" spans="1:17" x14ac:dyDescent="0.3">
      <c r="A446" t="s">
        <v>1008</v>
      </c>
      <c r="B446" t="s">
        <v>1009</v>
      </c>
      <c r="C446" t="s">
        <v>3146</v>
      </c>
      <c r="D446" t="s">
        <v>526</v>
      </c>
      <c r="E446">
        <v>14054.358702584999</v>
      </c>
      <c r="F446">
        <v>147.05000000000001</v>
      </c>
      <c r="G446">
        <v>55.074806407002498</v>
      </c>
      <c r="H446">
        <v>28.407558096492799</v>
      </c>
      <c r="I446">
        <v>68.204268970366698</v>
      </c>
      <c r="J446">
        <v>4.1721478541357602</v>
      </c>
      <c r="K446">
        <v>130.55779462500001</v>
      </c>
      <c r="L446">
        <v>103.74755522961</v>
      </c>
      <c r="M446">
        <v>46.089420613754903</v>
      </c>
      <c r="N446">
        <v>1.3417243040460001</v>
      </c>
      <c r="O446">
        <v>14.756885413124699</v>
      </c>
      <c r="P446">
        <v>113.115942028985</v>
      </c>
      <c r="Q446">
        <v>6.0491040147224E-2</v>
      </c>
    </row>
    <row r="447" spans="1:17" x14ac:dyDescent="0.3">
      <c r="A447" t="s">
        <v>1010</v>
      </c>
      <c r="B447" t="s">
        <v>1011</v>
      </c>
      <c r="C447" t="s">
        <v>3160</v>
      </c>
      <c r="D447" t="s">
        <v>1012</v>
      </c>
      <c r="E447">
        <v>14044.674599295</v>
      </c>
      <c r="F447">
        <v>790.95</v>
      </c>
      <c r="G447">
        <v>42.544958310451598</v>
      </c>
      <c r="H447">
        <v>-0.259108963734833</v>
      </c>
      <c r="I447">
        <v>16.091726684146199</v>
      </c>
      <c r="J447">
        <v>-0.32880447348538899</v>
      </c>
      <c r="K447">
        <v>810.78261677531304</v>
      </c>
      <c r="L447">
        <v>713.73611524108105</v>
      </c>
      <c r="M447">
        <v>33.015951018378402</v>
      </c>
      <c r="N447">
        <v>0.56481825276240205</v>
      </c>
      <c r="O447">
        <v>10.6896769707313</v>
      </c>
      <c r="P447">
        <v>74.718356527501598</v>
      </c>
      <c r="Q447">
        <v>5.9338254256299003E-2</v>
      </c>
    </row>
    <row r="448" spans="1:17" x14ac:dyDescent="0.3">
      <c r="A448" t="s">
        <v>1013</v>
      </c>
      <c r="B448" t="s">
        <v>1014</v>
      </c>
      <c r="C448" t="s">
        <v>3151</v>
      </c>
      <c r="D448" t="s">
        <v>117</v>
      </c>
      <c r="E448">
        <v>13947.07332456</v>
      </c>
      <c r="F448">
        <v>961.2</v>
      </c>
      <c r="G448">
        <v>99.014116804335103</v>
      </c>
      <c r="H448">
        <v>-14.275184308557</v>
      </c>
      <c r="I448">
        <v>85.863722153867897</v>
      </c>
      <c r="J448">
        <v>-2.9585862561696001</v>
      </c>
      <c r="K448">
        <v>1012.270161655</v>
      </c>
      <c r="L448">
        <v>753.20424616968501</v>
      </c>
      <c r="M448">
        <v>22.595465023848298</v>
      </c>
      <c r="N448">
        <v>0.312908864780438</v>
      </c>
      <c r="O448">
        <v>40.2205576362879</v>
      </c>
      <c r="P448">
        <v>156.93664795509201</v>
      </c>
      <c r="Q448">
        <v>0.20086992727556299</v>
      </c>
    </row>
    <row r="449" spans="1:17" x14ac:dyDescent="0.3">
      <c r="A449" t="s">
        <v>1015</v>
      </c>
      <c r="B449" t="s">
        <v>1016</v>
      </c>
      <c r="C449" t="s">
        <v>3155</v>
      </c>
      <c r="D449" t="s">
        <v>268</v>
      </c>
      <c r="E449">
        <v>13896.07576</v>
      </c>
      <c r="F449">
        <v>4401.95</v>
      </c>
      <c r="G449">
        <v>25.2535747196812</v>
      </c>
      <c r="H449">
        <v>13.552330570323999</v>
      </c>
      <c r="I449">
        <v>0.75295347208878005</v>
      </c>
      <c r="J449">
        <v>1.1503220443629301</v>
      </c>
      <c r="K449">
        <v>4272.5560817464302</v>
      </c>
      <c r="L449">
        <v>3979.34137574952</v>
      </c>
      <c r="M449">
        <v>54.046583667010403</v>
      </c>
      <c r="N449">
        <v>1.1758283493034301</v>
      </c>
      <c r="O449">
        <v>13.5860243755608</v>
      </c>
      <c r="P449">
        <v>59.490942028985501</v>
      </c>
      <c r="Q449">
        <v>0.181580494438984</v>
      </c>
    </row>
    <row r="450" spans="1:17" x14ac:dyDescent="0.3">
      <c r="A450" t="s">
        <v>1017</v>
      </c>
      <c r="B450" t="s">
        <v>1018</v>
      </c>
      <c r="C450" t="s">
        <v>3157</v>
      </c>
      <c r="D450" t="s">
        <v>742</v>
      </c>
      <c r="E450">
        <v>13759.60805759</v>
      </c>
      <c r="F450">
        <v>2929.1</v>
      </c>
      <c r="G450">
        <v>24.424871764576402</v>
      </c>
      <c r="H450">
        <v>14.869264637671</v>
      </c>
      <c r="I450">
        <v>13.8187361428736</v>
      </c>
      <c r="J450">
        <v>-1.7738776958608899</v>
      </c>
      <c r="K450">
        <v>2849.03483530421</v>
      </c>
      <c r="L450">
        <v>2529.2827524336799</v>
      </c>
      <c r="M450">
        <v>36.067608599660801</v>
      </c>
      <c r="N450">
        <v>0.93777018377481003</v>
      </c>
      <c r="O450">
        <v>9.8289577003175097</v>
      </c>
      <c r="P450">
        <v>57.014205306888201</v>
      </c>
      <c r="Q450">
        <v>8.1310696499214005E-2</v>
      </c>
    </row>
    <row r="451" spans="1:17" x14ac:dyDescent="0.3">
      <c r="A451" t="s">
        <v>1019</v>
      </c>
      <c r="B451" t="s">
        <v>1020</v>
      </c>
      <c r="C451" t="s">
        <v>3158</v>
      </c>
      <c r="D451" t="s">
        <v>520</v>
      </c>
      <c r="E451">
        <v>13661.059280199999</v>
      </c>
      <c r="F451">
        <v>878.95</v>
      </c>
      <c r="G451">
        <v>-31.427864958128701</v>
      </c>
      <c r="H451">
        <v>3.0144143325640802</v>
      </c>
      <c r="I451">
        <v>-4.2518021813802198</v>
      </c>
      <c r="J451">
        <v>-3.24305142451113E-2</v>
      </c>
      <c r="K451">
        <v>861.86238445398999</v>
      </c>
      <c r="L451">
        <v>838.10430782651997</v>
      </c>
      <c r="M451">
        <v>49.910206662291202</v>
      </c>
      <c r="N451">
        <v>0.49262902619299198</v>
      </c>
      <c r="O451">
        <v>8.8799135331930099</v>
      </c>
      <c r="P451">
        <v>23.979124056703501</v>
      </c>
      <c r="Q451">
        <v>3.0417884799243001E-2</v>
      </c>
    </row>
    <row r="452" spans="1:17" x14ac:dyDescent="0.3">
      <c r="A452" t="s">
        <v>1021</v>
      </c>
      <c r="B452" t="s">
        <v>1022</v>
      </c>
      <c r="C452" t="s">
        <v>3157</v>
      </c>
      <c r="D452" t="s">
        <v>1023</v>
      </c>
      <c r="E452">
        <v>13637.273174364</v>
      </c>
      <c r="F452">
        <v>174.44</v>
      </c>
      <c r="G452">
        <v>-4.5199046252929698</v>
      </c>
      <c r="H452">
        <v>-4.0366922870457103</v>
      </c>
      <c r="I452">
        <v>-31.857004542620299</v>
      </c>
      <c r="J452">
        <v>-4.2321847942510704</v>
      </c>
      <c r="K452">
        <v>190.20697638248299</v>
      </c>
      <c r="L452">
        <v>195.034587213896</v>
      </c>
      <c r="M452">
        <v>21.9128306248036</v>
      </c>
      <c r="N452">
        <v>0.74477490310335104</v>
      </c>
      <c r="O452">
        <v>36.178628754872697</v>
      </c>
      <c r="P452">
        <v>28.076358296622601</v>
      </c>
      <c r="Q452">
        <v>2.4940163891559999E-3</v>
      </c>
    </row>
    <row r="453" spans="1:17" x14ac:dyDescent="0.3">
      <c r="A453" t="s">
        <v>1024</v>
      </c>
      <c r="B453" t="s">
        <v>1025</v>
      </c>
      <c r="C453" t="s">
        <v>3150</v>
      </c>
      <c r="D453" t="s">
        <v>51</v>
      </c>
      <c r="E453">
        <v>13636.215906879999</v>
      </c>
      <c r="F453">
        <v>1112.9000000000001</v>
      </c>
      <c r="G453">
        <v>52.970244071902599</v>
      </c>
      <c r="H453">
        <v>-1.76847891176489</v>
      </c>
      <c r="I453">
        <v>20.665398837455299</v>
      </c>
      <c r="J453">
        <v>-2.8569526923915101</v>
      </c>
      <c r="K453">
        <v>1101.9537248055101</v>
      </c>
      <c r="L453">
        <v>916.81784730918002</v>
      </c>
      <c r="M453">
        <v>38.096989425170896</v>
      </c>
      <c r="N453">
        <v>0.42145569022941298</v>
      </c>
      <c r="O453">
        <v>19.965854973492601</v>
      </c>
      <c r="P453">
        <v>82.084424083769605</v>
      </c>
      <c r="Q453">
        <v>5.6353512206648998E-2</v>
      </c>
    </row>
    <row r="454" spans="1:17" x14ac:dyDescent="0.3">
      <c r="A454" t="s">
        <v>1026</v>
      </c>
      <c r="B454" t="s">
        <v>1027</v>
      </c>
      <c r="C454" t="s">
        <v>3148</v>
      </c>
      <c r="D454" t="s">
        <v>195</v>
      </c>
      <c r="E454">
        <v>13593.884651099999</v>
      </c>
      <c r="F454">
        <v>418.5</v>
      </c>
      <c r="G454">
        <v>-2.6580809821970699</v>
      </c>
      <c r="H454">
        <v>-8.2912469433640297</v>
      </c>
      <c r="I454">
        <v>-8.4582183652613097</v>
      </c>
      <c r="J454">
        <v>-0.51039649044869395</v>
      </c>
      <c r="K454">
        <v>457.642775183769</v>
      </c>
      <c r="L454">
        <v>441.44518409827799</v>
      </c>
      <c r="M454">
        <v>36.752249680899503</v>
      </c>
      <c r="N454">
        <v>0.48190506800275701</v>
      </c>
      <c r="O454">
        <v>30.704898446833901</v>
      </c>
      <c r="P454">
        <v>63.285212641435798</v>
      </c>
    </row>
    <row r="455" spans="1:17" x14ac:dyDescent="0.3">
      <c r="A455" t="s">
        <v>1028</v>
      </c>
      <c r="B455" t="s">
        <v>1029</v>
      </c>
      <c r="C455" t="s">
        <v>3146</v>
      </c>
      <c r="D455" t="s">
        <v>592</v>
      </c>
      <c r="E455">
        <v>13503.927795400001</v>
      </c>
      <c r="F455">
        <v>1706.3</v>
      </c>
      <c r="G455">
        <v>-18.275769150671302</v>
      </c>
      <c r="H455">
        <v>-4.4892411503887404</v>
      </c>
      <c r="I455">
        <v>-1.74232710328314</v>
      </c>
      <c r="J455">
        <v>-2.4419929548093502</v>
      </c>
      <c r="K455">
        <v>1763.8729341053599</v>
      </c>
      <c r="L455">
        <v>1684.0392773138699</v>
      </c>
      <c r="M455">
        <v>33.996584023913599</v>
      </c>
      <c r="N455">
        <v>0.52876457142404598</v>
      </c>
      <c r="O455">
        <v>15.9790189298482</v>
      </c>
      <c r="P455">
        <v>30.550879877582201</v>
      </c>
      <c r="Q455">
        <v>-9.6374883668002995E-2</v>
      </c>
    </row>
    <row r="456" spans="1:17" x14ac:dyDescent="0.3">
      <c r="A456" t="s">
        <v>1030</v>
      </c>
      <c r="B456" t="s">
        <v>1031</v>
      </c>
      <c r="C456" t="s">
        <v>3144</v>
      </c>
      <c r="D456" t="s">
        <v>18</v>
      </c>
      <c r="E456">
        <v>13464.568788</v>
      </c>
      <c r="F456">
        <v>904.2</v>
      </c>
      <c r="G456">
        <v>46.945742469220001</v>
      </c>
      <c r="H456">
        <v>6.1078284466808404</v>
      </c>
      <c r="I456">
        <v>-15.829965189137299</v>
      </c>
      <c r="J456">
        <v>3.2368524202006101</v>
      </c>
      <c r="K456">
        <v>931.61199180857295</v>
      </c>
      <c r="L456">
        <v>877.708885262904</v>
      </c>
      <c r="M456">
        <v>43.254453152489397</v>
      </c>
      <c r="N456">
        <v>0.99960402819456395</v>
      </c>
      <c r="O456">
        <v>41.008626410086201</v>
      </c>
      <c r="P456">
        <v>77.974608798346594</v>
      </c>
      <c r="Q456">
        <v>0.18500354583470299</v>
      </c>
    </row>
    <row r="457" spans="1:17" x14ac:dyDescent="0.3">
      <c r="A457" t="s">
        <v>1032</v>
      </c>
      <c r="B457" t="s">
        <v>1033</v>
      </c>
      <c r="C457" t="s">
        <v>3155</v>
      </c>
      <c r="D457" t="s">
        <v>159</v>
      </c>
      <c r="E457">
        <v>13424.4571136</v>
      </c>
      <c r="F457">
        <v>13269.05</v>
      </c>
      <c r="G457">
        <v>179.04249225771699</v>
      </c>
      <c r="H457">
        <v>1.0346234041414699</v>
      </c>
      <c r="I457">
        <v>16.622580663404701</v>
      </c>
      <c r="J457">
        <v>-1.52396076872869</v>
      </c>
      <c r="K457">
        <v>13314.7932836004</v>
      </c>
      <c r="L457">
        <v>10955.123026990501</v>
      </c>
      <c r="M457">
        <v>45.218451044571701</v>
      </c>
      <c r="N457">
        <v>1.1009320011002901</v>
      </c>
      <c r="O457">
        <v>11.537751383859399</v>
      </c>
      <c r="P457">
        <v>211.06018871241801</v>
      </c>
      <c r="Q457">
        <v>0.228053804493632</v>
      </c>
    </row>
    <row r="458" spans="1:17" x14ac:dyDescent="0.3">
      <c r="A458" t="s">
        <v>1034</v>
      </c>
      <c r="B458" t="s">
        <v>1035</v>
      </c>
      <c r="C458" t="s">
        <v>3155</v>
      </c>
      <c r="D458" t="s">
        <v>159</v>
      </c>
      <c r="E458">
        <v>13340.575838500001</v>
      </c>
      <c r="F458">
        <v>594.5</v>
      </c>
      <c r="G458">
        <v>26.140498160701899</v>
      </c>
      <c r="H458">
        <v>2.0973389361913202</v>
      </c>
      <c r="I458">
        <v>-9.0123396111516207</v>
      </c>
      <c r="J458">
        <v>-8.1190505280472998</v>
      </c>
      <c r="K458">
        <v>649.61313658000097</v>
      </c>
      <c r="L458">
        <v>572.14644121812603</v>
      </c>
      <c r="M458">
        <v>29.1277034519807</v>
      </c>
      <c r="N458">
        <v>1.6716373854400299</v>
      </c>
      <c r="O458">
        <v>24.322960470984</v>
      </c>
      <c r="P458">
        <v>66.701717490361006</v>
      </c>
      <c r="Q458">
        <v>0.20357058920749599</v>
      </c>
    </row>
    <row r="459" spans="1:17" x14ac:dyDescent="0.3">
      <c r="A459" t="s">
        <v>1036</v>
      </c>
      <c r="B459" t="s">
        <v>1037</v>
      </c>
      <c r="C459" t="s">
        <v>3155</v>
      </c>
      <c r="D459" t="s">
        <v>83</v>
      </c>
      <c r="E459">
        <v>13276.038408660001</v>
      </c>
      <c r="F459">
        <v>2371.4</v>
      </c>
      <c r="G459">
        <v>-5.1356870200395797</v>
      </c>
      <c r="H459">
        <v>-0.342707588238432</v>
      </c>
      <c r="I459">
        <v>-30.375688861882399</v>
      </c>
      <c r="J459">
        <v>-0.89651524563534601</v>
      </c>
      <c r="K459">
        <v>2611.8035955682399</v>
      </c>
      <c r="L459">
        <v>2599.2660893369698</v>
      </c>
      <c r="M459">
        <v>39.367699117791098</v>
      </c>
      <c r="N459">
        <v>0.76650161297378505</v>
      </c>
      <c r="O459">
        <v>54.128362992325101</v>
      </c>
      <c r="P459">
        <v>36.680115273775201</v>
      </c>
      <c r="Q459">
        <v>0.122636221828105</v>
      </c>
    </row>
    <row r="460" spans="1:17" x14ac:dyDescent="0.3">
      <c r="A460" t="s">
        <v>1038</v>
      </c>
      <c r="B460" t="s">
        <v>1039</v>
      </c>
      <c r="C460" t="s">
        <v>3156</v>
      </c>
      <c r="D460" t="s">
        <v>108</v>
      </c>
      <c r="E460">
        <v>13249.416153</v>
      </c>
      <c r="F460">
        <v>958.7</v>
      </c>
      <c r="G460">
        <v>66.014572498475303</v>
      </c>
      <c r="H460">
        <v>29.246646582187701</v>
      </c>
      <c r="I460">
        <v>24.488678296525901</v>
      </c>
      <c r="J460">
        <v>9.9886568205331194</v>
      </c>
      <c r="K460">
        <v>782.41864378425703</v>
      </c>
      <c r="L460">
        <v>680.46658100211903</v>
      </c>
      <c r="M460">
        <v>79.5764969511944</v>
      </c>
      <c r="N460">
        <v>1.2852400288838399</v>
      </c>
      <c r="O460">
        <v>1.70021904662562</v>
      </c>
      <c r="P460">
        <v>119.35705296876699</v>
      </c>
    </row>
    <row r="461" spans="1:17" x14ac:dyDescent="0.3">
      <c r="A461" t="s">
        <v>1040</v>
      </c>
      <c r="B461" t="s">
        <v>1041</v>
      </c>
      <c r="C461" t="s">
        <v>589</v>
      </c>
      <c r="D461" t="s">
        <v>589</v>
      </c>
      <c r="E461">
        <v>13221.071856</v>
      </c>
      <c r="F461">
        <v>457.2</v>
      </c>
      <c r="G461">
        <v>2.4020728949303298</v>
      </c>
      <c r="H461">
        <v>3.2176040877064702</v>
      </c>
      <c r="I461">
        <v>-11.222125930735499</v>
      </c>
      <c r="J461">
        <v>3.30485164121303</v>
      </c>
      <c r="K461">
        <v>480.937726736287</v>
      </c>
      <c r="L461">
        <v>461.21286913026501</v>
      </c>
      <c r="M461">
        <v>41.729278887244298</v>
      </c>
      <c r="N461">
        <v>0.36070437355187601</v>
      </c>
      <c r="O461">
        <v>29.483814523184598</v>
      </c>
      <c r="P461">
        <v>35.066469719350003</v>
      </c>
      <c r="Q461">
        <v>1.0933422637923001E-2</v>
      </c>
    </row>
    <row r="462" spans="1:17" x14ac:dyDescent="0.3">
      <c r="A462" t="s">
        <v>1042</v>
      </c>
      <c r="B462" t="s">
        <v>1043</v>
      </c>
      <c r="C462" t="s">
        <v>3147</v>
      </c>
      <c r="D462" t="s">
        <v>1044</v>
      </c>
      <c r="E462">
        <v>13163.288763105</v>
      </c>
      <c r="F462">
        <v>410.15</v>
      </c>
      <c r="G462">
        <v>63.387223125897997</v>
      </c>
      <c r="H462">
        <v>-7.4060236633311503</v>
      </c>
      <c r="I462">
        <v>-3.6747128475800799</v>
      </c>
      <c r="J462">
        <v>3.9832410122089601</v>
      </c>
      <c r="K462">
        <v>450.91001649986299</v>
      </c>
      <c r="L462">
        <v>412.33394947373898</v>
      </c>
      <c r="M462">
        <v>39.059886158676001</v>
      </c>
      <c r="N462">
        <v>1.1620311981462099</v>
      </c>
      <c r="O462">
        <v>50.627819090576601</v>
      </c>
      <c r="P462">
        <v>102.543209876543</v>
      </c>
      <c r="Q462">
        <v>0.115281646626179</v>
      </c>
    </row>
    <row r="463" spans="1:17" x14ac:dyDescent="0.3">
      <c r="A463" t="s">
        <v>1045</v>
      </c>
      <c r="B463" t="s">
        <v>1046</v>
      </c>
      <c r="C463" t="s">
        <v>3151</v>
      </c>
      <c r="D463" t="s">
        <v>105</v>
      </c>
      <c r="E463">
        <v>13138.080571359</v>
      </c>
      <c r="F463">
        <v>19.170000000000002</v>
      </c>
      <c r="G463">
        <v>89.804951161360407</v>
      </c>
      <c r="H463">
        <v>19.982806137203799</v>
      </c>
      <c r="I463">
        <v>-1.7212964159541799</v>
      </c>
      <c r="J463">
        <v>-9.4485415621458895</v>
      </c>
      <c r="K463">
        <v>19.065698409893201</v>
      </c>
      <c r="L463">
        <v>17.408554519098399</v>
      </c>
      <c r="M463">
        <v>39.208724923394897</v>
      </c>
      <c r="N463">
        <v>2.4854822535586001</v>
      </c>
      <c r="O463">
        <v>25.195618153364599</v>
      </c>
      <c r="P463">
        <v>129.58083832335299</v>
      </c>
      <c r="Q463">
        <v>0.13635446531703199</v>
      </c>
    </row>
    <row r="464" spans="1:17" x14ac:dyDescent="0.3">
      <c r="A464" t="s">
        <v>1047</v>
      </c>
      <c r="B464" t="s">
        <v>1048</v>
      </c>
      <c r="C464" t="s">
        <v>3146</v>
      </c>
      <c r="D464" t="s">
        <v>398</v>
      </c>
      <c r="E464">
        <v>13098.853136039999</v>
      </c>
      <c r="F464">
        <v>423.6</v>
      </c>
      <c r="G464">
        <v>322.876310332255</v>
      </c>
      <c r="H464">
        <v>40.616012759293199</v>
      </c>
      <c r="I464">
        <v>177.25304747012299</v>
      </c>
      <c r="J464">
        <v>8.1022175701972596</v>
      </c>
      <c r="K464">
        <v>333.06284341488401</v>
      </c>
      <c r="L464">
        <v>224.90767836191799</v>
      </c>
      <c r="M464">
        <v>60.705739715928601</v>
      </c>
      <c r="N464">
        <v>0.99264450240322599</v>
      </c>
      <c r="O464">
        <v>5.9844192634560702</v>
      </c>
      <c r="P464">
        <v>354.019292604501</v>
      </c>
      <c r="Q464">
        <v>0.159377620937177</v>
      </c>
    </row>
    <row r="465" spans="1:17" x14ac:dyDescent="0.3">
      <c r="A465" t="s">
        <v>1049</v>
      </c>
      <c r="B465" t="s">
        <v>1050</v>
      </c>
      <c r="C465" t="s">
        <v>3155</v>
      </c>
      <c r="D465" t="s">
        <v>117</v>
      </c>
      <c r="E465">
        <v>12951.354838400001</v>
      </c>
      <c r="F465">
        <v>193.6</v>
      </c>
      <c r="G465">
        <v>35.856519192940297</v>
      </c>
      <c r="H465">
        <v>1.14789673348541</v>
      </c>
      <c r="I465">
        <v>-2.1928942525753401</v>
      </c>
      <c r="J465">
        <v>-1.38728857768603</v>
      </c>
      <c r="K465">
        <v>196.90710274049999</v>
      </c>
      <c r="L465">
        <v>180.821720542994</v>
      </c>
      <c r="M465">
        <v>51.305624960950801</v>
      </c>
      <c r="N465">
        <v>0.85489547374703101</v>
      </c>
      <c r="O465">
        <v>26.441115702479301</v>
      </c>
      <c r="P465">
        <v>68.979663088068406</v>
      </c>
      <c r="Q465">
        <v>0.10177961331348701</v>
      </c>
    </row>
    <row r="466" spans="1:17" hidden="1" x14ac:dyDescent="0.3">
      <c r="A466" t="s">
        <v>1051</v>
      </c>
      <c r="B466" t="s">
        <v>1052</v>
      </c>
      <c r="C466" t="s">
        <v>3161</v>
      </c>
      <c r="D466" t="s">
        <v>1053</v>
      </c>
      <c r="E466">
        <v>12906.893384999599</v>
      </c>
      <c r="F466">
        <v>100</v>
      </c>
      <c r="G466">
        <v>-26.805218330165001</v>
      </c>
      <c r="I466">
        <v>-11.8937102090576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1054</v>
      </c>
      <c r="B467" t="s">
        <v>1055</v>
      </c>
      <c r="C467" t="s">
        <v>3155</v>
      </c>
      <c r="D467" t="s">
        <v>117</v>
      </c>
      <c r="E467">
        <v>12779.356189349999</v>
      </c>
      <c r="F467">
        <v>419.35</v>
      </c>
      <c r="G467">
        <v>21.2442079716884</v>
      </c>
      <c r="H467">
        <v>27.617942899701799</v>
      </c>
      <c r="I467">
        <v>1.93636579528546</v>
      </c>
      <c r="J467">
        <v>4.6667204197275103</v>
      </c>
      <c r="K467">
        <v>371.170640905678</v>
      </c>
      <c r="L467">
        <v>347.95814502027002</v>
      </c>
      <c r="M467">
        <v>62.4426387533412</v>
      </c>
      <c r="N467">
        <v>3.56808811653588</v>
      </c>
      <c r="O467">
        <v>7.5473947776320403</v>
      </c>
      <c r="P467">
        <v>65.882120253164501</v>
      </c>
      <c r="Q467">
        <v>0.17443056688973299</v>
      </c>
    </row>
    <row r="468" spans="1:17" x14ac:dyDescent="0.3">
      <c r="A468" t="s">
        <v>1056</v>
      </c>
      <c r="B468" t="s">
        <v>1057</v>
      </c>
      <c r="C468" t="s">
        <v>3148</v>
      </c>
      <c r="D468" t="s">
        <v>1012</v>
      </c>
      <c r="E468">
        <v>12768.70971605</v>
      </c>
      <c r="F468">
        <v>632.9</v>
      </c>
      <c r="G468">
        <v>30.339412334018601</v>
      </c>
      <c r="H468">
        <v>11.139376277262601</v>
      </c>
      <c r="I468">
        <v>57.104954677457599</v>
      </c>
      <c r="J468">
        <v>-0.20023510421541399</v>
      </c>
      <c r="K468">
        <v>592.53048602053798</v>
      </c>
      <c r="L468">
        <v>484.486666731198</v>
      </c>
      <c r="M468">
        <v>43.276132751405903</v>
      </c>
      <c r="N468">
        <v>0.471876918243122</v>
      </c>
      <c r="O468">
        <v>9.3063675146152605</v>
      </c>
      <c r="P468">
        <v>84.2503639010189</v>
      </c>
      <c r="Q468">
        <v>7.2079788356318994E-2</v>
      </c>
    </row>
    <row r="469" spans="1:17" hidden="1" x14ac:dyDescent="0.3">
      <c r="A469" t="s">
        <v>1058</v>
      </c>
      <c r="B469" t="s">
        <v>1059</v>
      </c>
      <c r="C469" t="s">
        <v>3161</v>
      </c>
      <c r="D469" t="s">
        <v>138</v>
      </c>
      <c r="E469">
        <v>12606.9964763399</v>
      </c>
      <c r="F469">
        <v>414.9</v>
      </c>
      <c r="G469">
        <v>37.219292442714902</v>
      </c>
      <c r="H469">
        <v>4.7358652990819197</v>
      </c>
      <c r="I469">
        <v>22.704829936927698</v>
      </c>
      <c r="J469">
        <v>8.1040669901561593</v>
      </c>
      <c r="K469">
        <v>400.47835713319103</v>
      </c>
      <c r="L469">
        <v>333.74041634876698</v>
      </c>
      <c r="M469">
        <v>56.165019951825499</v>
      </c>
      <c r="N469">
        <v>0.49134477221768902</v>
      </c>
      <c r="O469">
        <v>14.859002169197399</v>
      </c>
      <c r="P469">
        <v>102.885085574572</v>
      </c>
      <c r="Q469">
        <v>0.18448830949101899</v>
      </c>
    </row>
    <row r="470" spans="1:17" x14ac:dyDescent="0.3">
      <c r="A470" t="s">
        <v>1060</v>
      </c>
      <c r="B470" t="s">
        <v>1061</v>
      </c>
      <c r="C470" t="s">
        <v>3160</v>
      </c>
      <c r="D470" t="s">
        <v>406</v>
      </c>
      <c r="E470">
        <v>12505.1189445</v>
      </c>
      <c r="F470">
        <v>990.6</v>
      </c>
      <c r="G470">
        <v>35.375528231720999</v>
      </c>
      <c r="H470">
        <v>7.9767452441690603</v>
      </c>
      <c r="I470">
        <v>67.141171410317</v>
      </c>
      <c r="J470">
        <v>-2.2393602377358199</v>
      </c>
      <c r="K470">
        <v>1007.66085439241</v>
      </c>
      <c r="L470">
        <v>803.27659494020804</v>
      </c>
      <c r="M470">
        <v>30.226867898130401</v>
      </c>
      <c r="N470">
        <v>0.399649553954248</v>
      </c>
      <c r="O470">
        <v>17.489400363416099</v>
      </c>
      <c r="P470">
        <v>120.133333333333</v>
      </c>
      <c r="Q470">
        <v>9.4911428861622002E-2</v>
      </c>
    </row>
    <row r="471" spans="1:17" x14ac:dyDescent="0.3">
      <c r="A471" t="s">
        <v>1062</v>
      </c>
      <c r="B471" t="s">
        <v>1063</v>
      </c>
      <c r="C471" t="s">
        <v>3146</v>
      </c>
      <c r="D471" t="s">
        <v>54</v>
      </c>
      <c r="E471">
        <v>12434.12616901</v>
      </c>
      <c r="F471">
        <v>146.9</v>
      </c>
      <c r="G471">
        <v>-17.869363676846501</v>
      </c>
      <c r="H471">
        <v>-21.4714912210917</v>
      </c>
      <c r="I471">
        <v>-34.982715444659704</v>
      </c>
      <c r="J471">
        <v>-16.5253956762412</v>
      </c>
      <c r="K471">
        <v>194.718853127324</v>
      </c>
      <c r="L471">
        <v>187.45197175620501</v>
      </c>
      <c r="M471">
        <v>7.9694331581227802</v>
      </c>
      <c r="N471">
        <v>1.69810526712323</v>
      </c>
      <c r="O471">
        <v>56.841388699795701</v>
      </c>
      <c r="P471">
        <v>17.191862784204201</v>
      </c>
      <c r="Q471">
        <v>-5.8065421050335998E-2</v>
      </c>
    </row>
    <row r="472" spans="1:17" x14ac:dyDescent="0.3">
      <c r="A472" t="s">
        <v>1064</v>
      </c>
      <c r="B472" t="s">
        <v>1065</v>
      </c>
      <c r="C472" t="s">
        <v>3150</v>
      </c>
      <c r="D472" t="s">
        <v>51</v>
      </c>
      <c r="E472">
        <v>12418.95245913</v>
      </c>
      <c r="F472">
        <v>274.05</v>
      </c>
      <c r="G472">
        <v>144.129037725198</v>
      </c>
      <c r="H472">
        <v>-9.1091706036515294</v>
      </c>
      <c r="I472">
        <v>51.1827551286394</v>
      </c>
      <c r="J472">
        <v>-1.7811765842897</v>
      </c>
      <c r="K472">
        <v>266.10370666396</v>
      </c>
      <c r="L472">
        <v>200.70483546816601</v>
      </c>
      <c r="M472">
        <v>35.584578319352097</v>
      </c>
      <c r="N472">
        <v>0.54646589101312604</v>
      </c>
      <c r="O472">
        <v>19.978106185002702</v>
      </c>
      <c r="P472">
        <v>181.22113904566399</v>
      </c>
      <c r="Q472">
        <v>0.171783723151651</v>
      </c>
    </row>
    <row r="473" spans="1:17" x14ac:dyDescent="0.3">
      <c r="A473" t="s">
        <v>1066</v>
      </c>
      <c r="B473" t="s">
        <v>1067</v>
      </c>
      <c r="C473" t="s">
        <v>3154</v>
      </c>
      <c r="D473" t="s">
        <v>77</v>
      </c>
      <c r="E473">
        <v>12343.31664768</v>
      </c>
      <c r="F473">
        <v>345.6</v>
      </c>
      <c r="G473">
        <v>-28.413759255431899</v>
      </c>
      <c r="H473">
        <v>0.91276593343651802</v>
      </c>
      <c r="I473">
        <v>-8.1255072365309999</v>
      </c>
      <c r="J473">
        <v>-0.22648305616954201</v>
      </c>
      <c r="K473">
        <v>351.54207936658997</v>
      </c>
      <c r="L473">
        <v>345.68180372238999</v>
      </c>
      <c r="M473">
        <v>36.111416460023598</v>
      </c>
      <c r="N473">
        <v>1.09674700959559</v>
      </c>
      <c r="O473">
        <v>15.162037037037001</v>
      </c>
      <c r="P473">
        <v>18.640576725025699</v>
      </c>
      <c r="Q473">
        <v>-9.7605560800438002E-2</v>
      </c>
    </row>
    <row r="474" spans="1:17" x14ac:dyDescent="0.3">
      <c r="A474" t="s">
        <v>1068</v>
      </c>
      <c r="B474" t="s">
        <v>1069</v>
      </c>
      <c r="C474" t="s">
        <v>3152</v>
      </c>
      <c r="D474" t="s">
        <v>188</v>
      </c>
      <c r="E474">
        <v>12291.074790639999</v>
      </c>
      <c r="F474">
        <v>522.4</v>
      </c>
      <c r="G474">
        <v>33.121308533450403</v>
      </c>
      <c r="H474">
        <v>0.122819239085788</v>
      </c>
      <c r="I474">
        <v>17.269350737907299</v>
      </c>
      <c r="J474">
        <v>-5.1527656020944601</v>
      </c>
      <c r="K474">
        <v>553.09298696044698</v>
      </c>
      <c r="L474">
        <v>474.026116313297</v>
      </c>
      <c r="M474">
        <v>25.227336371086299</v>
      </c>
      <c r="N474">
        <v>0.424675478029922</v>
      </c>
      <c r="O474">
        <v>24.808575803981601</v>
      </c>
      <c r="P474">
        <v>66.900958466453602</v>
      </c>
      <c r="Q474">
        <v>0.13839606941757901</v>
      </c>
    </row>
    <row r="475" spans="1:17" x14ac:dyDescent="0.3">
      <c r="A475" t="s">
        <v>1070</v>
      </c>
      <c r="B475" t="s">
        <v>1071</v>
      </c>
      <c r="C475" t="s">
        <v>3155</v>
      </c>
      <c r="D475" t="s">
        <v>77</v>
      </c>
      <c r="E475">
        <v>12246.56706893</v>
      </c>
      <c r="F475">
        <v>593.04999999999995</v>
      </c>
      <c r="G475">
        <v>-39.649659508796802</v>
      </c>
      <c r="H475">
        <v>3.7013527148344401</v>
      </c>
      <c r="I475">
        <v>-21.771379079204301</v>
      </c>
      <c r="J475">
        <v>2.9652411035790598</v>
      </c>
      <c r="K475">
        <v>606.06978771891204</v>
      </c>
      <c r="L475">
        <v>632.094026386324</v>
      </c>
      <c r="M475">
        <v>40.644964973554004</v>
      </c>
      <c r="N475">
        <v>0.71962459971442205</v>
      </c>
      <c r="O475">
        <v>38.942753562094197</v>
      </c>
      <c r="P475">
        <v>17.610312345066902</v>
      </c>
      <c r="Q475">
        <v>5.3178063457154999E-2</v>
      </c>
    </row>
    <row r="476" spans="1:17" x14ac:dyDescent="0.3">
      <c r="A476" t="s">
        <v>1072</v>
      </c>
      <c r="B476" t="s">
        <v>1073</v>
      </c>
      <c r="C476" t="s">
        <v>3148</v>
      </c>
      <c r="D476" t="s">
        <v>125</v>
      </c>
      <c r="E476">
        <v>12187.78270104</v>
      </c>
      <c r="F476">
        <v>1915.35</v>
      </c>
      <c r="G476">
        <v>0.41407030189633398</v>
      </c>
      <c r="H476">
        <v>-2.0302955966218099</v>
      </c>
      <c r="I476">
        <v>3.4749200764501</v>
      </c>
      <c r="J476">
        <v>1.1489069444351401</v>
      </c>
      <c r="K476">
        <v>2064.8276313572201</v>
      </c>
      <c r="L476">
        <v>1911.92603714711</v>
      </c>
      <c r="M476">
        <v>32.230666746083998</v>
      </c>
      <c r="N476">
        <v>0.887511037955933</v>
      </c>
      <c r="O476">
        <v>29.689090766700598</v>
      </c>
      <c r="P476">
        <v>32.996562858035603</v>
      </c>
      <c r="Q476">
        <v>-5.6569787146347E-2</v>
      </c>
    </row>
    <row r="477" spans="1:17" hidden="1" x14ac:dyDescent="0.3">
      <c r="A477" t="s">
        <v>1074</v>
      </c>
      <c r="B477" t="s">
        <v>1075</v>
      </c>
      <c r="C477" t="s">
        <v>3161</v>
      </c>
      <c r="D477" t="s">
        <v>159</v>
      </c>
      <c r="E477">
        <v>12149.962545734999</v>
      </c>
      <c r="F477">
        <v>809.55</v>
      </c>
      <c r="G477">
        <v>418.162805904099</v>
      </c>
      <c r="H477">
        <v>32.752260205767897</v>
      </c>
      <c r="I477">
        <v>4.1458511755908001</v>
      </c>
      <c r="J477">
        <v>2.56427295083017</v>
      </c>
      <c r="K477">
        <v>719.28358661595405</v>
      </c>
      <c r="L477">
        <v>580.70241743940505</v>
      </c>
      <c r="M477">
        <v>61.556406939818402</v>
      </c>
      <c r="N477">
        <v>2.3697226781358398</v>
      </c>
      <c r="O477">
        <v>11.024643320363101</v>
      </c>
      <c r="P477">
        <v>470.10563380281599</v>
      </c>
      <c r="Q477">
        <v>0.27175201393384202</v>
      </c>
    </row>
    <row r="478" spans="1:17" x14ac:dyDescent="0.3">
      <c r="A478" t="s">
        <v>1076</v>
      </c>
      <c r="B478" t="s">
        <v>1077</v>
      </c>
      <c r="C478" t="s">
        <v>3163</v>
      </c>
      <c r="D478" t="s">
        <v>643</v>
      </c>
      <c r="E478">
        <v>12122.71559982</v>
      </c>
      <c r="F478">
        <v>126.21</v>
      </c>
      <c r="G478">
        <v>-76.260564745863803</v>
      </c>
      <c r="H478">
        <v>6.5261025190334596</v>
      </c>
      <c r="I478">
        <v>-23.075976218909801</v>
      </c>
      <c r="J478">
        <v>2.72693069951388</v>
      </c>
      <c r="K478">
        <v>134.37033029547601</v>
      </c>
      <c r="L478">
        <v>159.27881583483</v>
      </c>
      <c r="M478">
        <v>40.9421582713776</v>
      </c>
      <c r="N478">
        <v>0.88820808203703605</v>
      </c>
      <c r="O478">
        <v>137.46137390064101</v>
      </c>
      <c r="P478">
        <v>1.0326609029778799</v>
      </c>
      <c r="Q478">
        <v>-0.103800194377779</v>
      </c>
    </row>
    <row r="479" spans="1:17" x14ac:dyDescent="0.3">
      <c r="A479" t="s">
        <v>1078</v>
      </c>
      <c r="B479" t="s">
        <v>1079</v>
      </c>
      <c r="C479" t="s">
        <v>3155</v>
      </c>
      <c r="D479" t="s">
        <v>268</v>
      </c>
      <c r="E479">
        <v>12080.84928244</v>
      </c>
      <c r="F479">
        <v>1815.7</v>
      </c>
      <c r="G479">
        <v>78.103934135696605</v>
      </c>
      <c r="H479">
        <v>3.6488253528483998</v>
      </c>
      <c r="I479">
        <v>13.391782287061</v>
      </c>
      <c r="J479">
        <v>-0.67268323503525096</v>
      </c>
      <c r="K479">
        <v>1822.42942963974</v>
      </c>
      <c r="L479">
        <v>1553.3039643542199</v>
      </c>
      <c r="M479">
        <v>36.0981429634585</v>
      </c>
      <c r="N479">
        <v>0.90599616486760104</v>
      </c>
      <c r="O479">
        <v>12.0752326926254</v>
      </c>
      <c r="P479">
        <v>115.718189378638</v>
      </c>
      <c r="Q479">
        <v>0.130383616665148</v>
      </c>
    </row>
    <row r="480" spans="1:17" x14ac:dyDescent="0.3">
      <c r="A480" t="s">
        <v>1080</v>
      </c>
      <c r="B480" t="s">
        <v>1081</v>
      </c>
      <c r="C480" t="s">
        <v>3152</v>
      </c>
      <c r="D480" t="s">
        <v>403</v>
      </c>
      <c r="E480">
        <v>12019.744837800001</v>
      </c>
      <c r="F480">
        <v>2971.5</v>
      </c>
      <c r="G480">
        <v>15.8256406229633</v>
      </c>
      <c r="H480">
        <v>7.4198031859586902</v>
      </c>
      <c r="I480">
        <v>6.32554144696668</v>
      </c>
      <c r="J480">
        <v>-0.35987278684292101</v>
      </c>
      <c r="K480">
        <v>2910.5135777006899</v>
      </c>
      <c r="L480">
        <v>2649.1044637867599</v>
      </c>
      <c r="M480">
        <v>47.706958312232203</v>
      </c>
      <c r="N480">
        <v>0.67741173863068505</v>
      </c>
      <c r="O480">
        <v>9.8098603398956801</v>
      </c>
      <c r="P480">
        <v>44.2475728155339</v>
      </c>
      <c r="Q480">
        <v>9.2192434017726005E-2</v>
      </c>
    </row>
    <row r="481" spans="1:17" hidden="1" x14ac:dyDescent="0.3">
      <c r="A481" t="s">
        <v>1082</v>
      </c>
      <c r="B481" t="s">
        <v>1083</v>
      </c>
      <c r="C481" t="s">
        <v>3161</v>
      </c>
      <c r="D481" t="s">
        <v>300</v>
      </c>
      <c r="E481">
        <v>12019.18452381</v>
      </c>
      <c r="F481">
        <v>877.65</v>
      </c>
      <c r="G481">
        <v>-13.457678616875601</v>
      </c>
      <c r="H481">
        <v>3.3322198266469099</v>
      </c>
      <c r="I481">
        <v>12.8344927327457</v>
      </c>
      <c r="J481">
        <v>3.4565389567768698</v>
      </c>
      <c r="K481">
        <v>893.52466656567697</v>
      </c>
      <c r="L481">
        <v>833.57487981195902</v>
      </c>
      <c r="M481">
        <v>44.618852924404898</v>
      </c>
      <c r="N481">
        <v>0.556904471713768</v>
      </c>
      <c r="O481">
        <v>16.789152851364399</v>
      </c>
      <c r="P481">
        <v>35.617708413814398</v>
      </c>
      <c r="Q481">
        <v>-8.8160181647984004E-2</v>
      </c>
    </row>
    <row r="482" spans="1:17" hidden="1" x14ac:dyDescent="0.3">
      <c r="A482" t="s">
        <v>1084</v>
      </c>
      <c r="B482" t="s">
        <v>1085</v>
      </c>
      <c r="C482" t="s">
        <v>3161</v>
      </c>
      <c r="D482" t="s">
        <v>222</v>
      </c>
      <c r="E482">
        <v>11940.820652959999</v>
      </c>
      <c r="F482">
        <v>10760.35</v>
      </c>
      <c r="G482">
        <v>102.64856721429</v>
      </c>
      <c r="H482">
        <v>20.830732724447898</v>
      </c>
      <c r="I482">
        <v>42.693472114559199</v>
      </c>
      <c r="J482">
        <v>4.6582294843956698</v>
      </c>
      <c r="K482">
        <v>8279.5274216756607</v>
      </c>
      <c r="L482">
        <v>6981.3813664968102</v>
      </c>
      <c r="M482">
        <v>81.892166160807804</v>
      </c>
      <c r="N482">
        <v>1.68063353296655</v>
      </c>
      <c r="O482">
        <v>3.5756271868480001</v>
      </c>
      <c r="P482">
        <v>143.99886621315099</v>
      </c>
      <c r="Q482">
        <v>8.2671514727563997E-2</v>
      </c>
    </row>
    <row r="483" spans="1:17" x14ac:dyDescent="0.3">
      <c r="A483" t="s">
        <v>1086</v>
      </c>
      <c r="B483" t="s">
        <v>1087</v>
      </c>
      <c r="C483" t="s">
        <v>3157</v>
      </c>
      <c r="D483" t="s">
        <v>72</v>
      </c>
      <c r="E483">
        <v>11887.5</v>
      </c>
      <c r="F483">
        <v>79.25</v>
      </c>
      <c r="G483">
        <v>4.4033909413581496</v>
      </c>
      <c r="H483">
        <v>-6.5306163511763602</v>
      </c>
      <c r="I483">
        <v>-2.6586998713595098</v>
      </c>
      <c r="J483">
        <v>-2.5309313402192002</v>
      </c>
      <c r="K483">
        <v>89.819725313148993</v>
      </c>
      <c r="L483">
        <v>81.162784835555001</v>
      </c>
      <c r="M483">
        <v>24.344314672432901</v>
      </c>
      <c r="N483">
        <v>0.14539192871061099</v>
      </c>
      <c r="O483">
        <v>66.309148264984202</v>
      </c>
      <c r="P483">
        <v>59.456740442655899</v>
      </c>
      <c r="Q483">
        <v>6.7359718786463005E-2</v>
      </c>
    </row>
    <row r="484" spans="1:17" x14ac:dyDescent="0.3">
      <c r="A484" t="s">
        <v>1088</v>
      </c>
      <c r="B484" t="s">
        <v>1089</v>
      </c>
      <c r="C484" t="s">
        <v>3145</v>
      </c>
      <c r="D484" t="s">
        <v>21</v>
      </c>
      <c r="E484">
        <v>11806.464092509999</v>
      </c>
      <c r="F484">
        <v>788.35</v>
      </c>
      <c r="G484">
        <v>-29.639999867109601</v>
      </c>
      <c r="H484">
        <v>3.32251201529699</v>
      </c>
      <c r="I484">
        <v>-14.488384948045701</v>
      </c>
      <c r="J484">
        <v>0.91158544320170198</v>
      </c>
      <c r="K484">
        <v>802.17502334942901</v>
      </c>
      <c r="L484">
        <v>823.829543153435</v>
      </c>
      <c r="M484">
        <v>35.336319640850498</v>
      </c>
      <c r="N484">
        <v>0.62153505892290895</v>
      </c>
      <c r="O484">
        <v>21.900171243736899</v>
      </c>
      <c r="P484">
        <v>6.3900134952766496</v>
      </c>
      <c r="Q484">
        <v>-0.12624288799434399</v>
      </c>
    </row>
    <row r="485" spans="1:17" x14ac:dyDescent="0.3">
      <c r="A485" t="s">
        <v>1090</v>
      </c>
      <c r="B485" t="s">
        <v>1091</v>
      </c>
      <c r="C485" t="s">
        <v>3156</v>
      </c>
      <c r="D485" t="s">
        <v>454</v>
      </c>
      <c r="E485">
        <v>11721.610032025001</v>
      </c>
      <c r="F485">
        <v>2397.9499999999998</v>
      </c>
      <c r="G485">
        <v>-11.5399416372611</v>
      </c>
      <c r="H485">
        <v>4.8141636202491798</v>
      </c>
      <c r="I485">
        <v>2.1884515930784501</v>
      </c>
      <c r="J485">
        <v>-3.1064607219957301</v>
      </c>
      <c r="K485">
        <v>2425.64112168152</v>
      </c>
      <c r="L485">
        <v>2158.00098275453</v>
      </c>
      <c r="M485">
        <v>35.8109622455463</v>
      </c>
      <c r="N485">
        <v>0.59499895948211301</v>
      </c>
      <c r="O485">
        <v>12.596175900248101</v>
      </c>
      <c r="P485">
        <v>45.4537183064418</v>
      </c>
      <c r="Q485">
        <v>0.205720777203271</v>
      </c>
    </row>
    <row r="486" spans="1:17" x14ac:dyDescent="0.3">
      <c r="A486" t="s">
        <v>1092</v>
      </c>
      <c r="B486" t="s">
        <v>1093</v>
      </c>
      <c r="C486" t="s">
        <v>3155</v>
      </c>
      <c r="D486" t="s">
        <v>268</v>
      </c>
      <c r="E486">
        <v>11707.4893068</v>
      </c>
      <c r="F486">
        <v>5768.35</v>
      </c>
      <c r="G486">
        <v>45.917971225626701</v>
      </c>
      <c r="H486">
        <v>9.5333844744468195</v>
      </c>
      <c r="I486">
        <v>43.219498352843999</v>
      </c>
      <c r="J486">
        <v>7.3896331261747497</v>
      </c>
      <c r="K486">
        <v>5395.1473301200704</v>
      </c>
      <c r="L486">
        <v>4659.5422910877696</v>
      </c>
      <c r="M486">
        <v>65.560651445382803</v>
      </c>
      <c r="N486">
        <v>0.82721176237548899</v>
      </c>
      <c r="O486">
        <v>3.9985437776833801</v>
      </c>
      <c r="P486">
        <v>91.5122841965471</v>
      </c>
      <c r="Q486">
        <v>0.203105735641253</v>
      </c>
    </row>
    <row r="487" spans="1:17" x14ac:dyDescent="0.3">
      <c r="A487" t="s">
        <v>1094</v>
      </c>
      <c r="B487" t="s">
        <v>1095</v>
      </c>
      <c r="C487" t="s">
        <v>3156</v>
      </c>
      <c r="D487" t="s">
        <v>300</v>
      </c>
      <c r="E487">
        <v>11676.541499000001</v>
      </c>
      <c r="F487">
        <v>1700.35</v>
      </c>
      <c r="G487">
        <v>74.229305197855695</v>
      </c>
      <c r="H487">
        <v>13.6652810315236</v>
      </c>
      <c r="I487">
        <v>64.756853398027602</v>
      </c>
      <c r="J487">
        <v>-1.55770312881307</v>
      </c>
      <c r="K487">
        <v>1591.3963678615301</v>
      </c>
      <c r="L487">
        <v>1264.54632209909</v>
      </c>
      <c r="M487">
        <v>44.793470502818202</v>
      </c>
      <c r="N487">
        <v>0.83250989312103196</v>
      </c>
      <c r="O487">
        <v>10.6213426647455</v>
      </c>
      <c r="P487">
        <v>107.35975609755999</v>
      </c>
      <c r="Q487">
        <v>4.8863493162482001E-2</v>
      </c>
    </row>
    <row r="488" spans="1:17" x14ac:dyDescent="0.3">
      <c r="A488" t="s">
        <v>1096</v>
      </c>
      <c r="B488" t="s">
        <v>1097</v>
      </c>
      <c r="C488" t="s">
        <v>3145</v>
      </c>
      <c r="D488" t="s">
        <v>278</v>
      </c>
      <c r="E488">
        <v>11625.77362692</v>
      </c>
      <c r="F488">
        <v>841.35</v>
      </c>
      <c r="G488">
        <v>5.5241305216751799</v>
      </c>
      <c r="H488">
        <v>-8.6398481168655792</v>
      </c>
      <c r="I488">
        <v>-27.636537308351599</v>
      </c>
      <c r="J488">
        <v>-4.1321253589108498</v>
      </c>
      <c r="K488">
        <v>943.18376167373106</v>
      </c>
      <c r="L488">
        <v>933.27264903112098</v>
      </c>
      <c r="M488">
        <v>23.7940971564542</v>
      </c>
      <c r="N488">
        <v>0.80779146807208602</v>
      </c>
      <c r="O488">
        <v>42.509062815712802</v>
      </c>
      <c r="P488">
        <v>34.616</v>
      </c>
      <c r="Q488">
        <v>2.1110961165052001E-2</v>
      </c>
    </row>
    <row r="489" spans="1:17" x14ac:dyDescent="0.3">
      <c r="A489" t="s">
        <v>1098</v>
      </c>
      <c r="B489" t="s">
        <v>1099</v>
      </c>
      <c r="C489" t="s">
        <v>3160</v>
      </c>
      <c r="D489" t="s">
        <v>429</v>
      </c>
      <c r="E489">
        <v>11585.3416342</v>
      </c>
      <c r="F489">
        <v>733</v>
      </c>
      <c r="G489">
        <v>39.144521312126102</v>
      </c>
      <c r="H489">
        <v>2.4320545408062899</v>
      </c>
      <c r="I489">
        <v>23.759107409152701</v>
      </c>
      <c r="J489">
        <v>3.9174052296253099</v>
      </c>
      <c r="K489">
        <v>715.66346218505396</v>
      </c>
      <c r="L489">
        <v>596.18788383122296</v>
      </c>
      <c r="M489">
        <v>42.170810227227697</v>
      </c>
      <c r="N489">
        <v>0.457104994737561</v>
      </c>
      <c r="O489">
        <v>14.188267394270101</v>
      </c>
      <c r="P489">
        <v>80.475193893881496</v>
      </c>
      <c r="Q489">
        <v>-2.7068512280739999E-3</v>
      </c>
    </row>
    <row r="490" spans="1:17" hidden="1" x14ac:dyDescent="0.3">
      <c r="A490" t="s">
        <v>1100</v>
      </c>
      <c r="B490" t="s">
        <v>1101</v>
      </c>
      <c r="C490" t="s">
        <v>3161</v>
      </c>
      <c r="D490" t="s">
        <v>80</v>
      </c>
      <c r="E490">
        <v>11516.9498752</v>
      </c>
      <c r="F490">
        <v>88.9</v>
      </c>
      <c r="G490">
        <v>-37.350599694624599</v>
      </c>
      <c r="H490">
        <v>2.1807141245389001</v>
      </c>
      <c r="I490">
        <v>-21.1701669903618</v>
      </c>
      <c r="J490">
        <v>1.4703748354358099</v>
      </c>
      <c r="K490">
        <v>90.566530452905795</v>
      </c>
      <c r="L490">
        <v>95.775351376949402</v>
      </c>
      <c r="M490">
        <v>13.715137464591701</v>
      </c>
      <c r="N490">
        <v>0.96368105491435296</v>
      </c>
      <c r="O490">
        <v>16.985376827896498</v>
      </c>
      <c r="P490">
        <v>2.0314472627108899</v>
      </c>
    </row>
    <row r="491" spans="1:17" x14ac:dyDescent="0.3">
      <c r="A491" t="s">
        <v>1102</v>
      </c>
      <c r="B491" t="s">
        <v>1103</v>
      </c>
      <c r="C491" t="s">
        <v>3145</v>
      </c>
      <c r="D491" t="s">
        <v>278</v>
      </c>
      <c r="E491">
        <v>11464.98579262</v>
      </c>
      <c r="F491">
        <v>2107.4</v>
      </c>
      <c r="G491">
        <v>-15.3703770959953</v>
      </c>
      <c r="H491">
        <v>6.4453536899340103</v>
      </c>
      <c r="I491">
        <v>-1.12367078724424</v>
      </c>
      <c r="J491">
        <v>1.42924203161783</v>
      </c>
      <c r="K491">
        <v>2135.475159828</v>
      </c>
      <c r="L491">
        <v>2045.75548335186</v>
      </c>
      <c r="M491">
        <v>41.464835398817797</v>
      </c>
      <c r="N491">
        <v>0.45091363754221198</v>
      </c>
      <c r="O491">
        <v>30.390528613457299</v>
      </c>
      <c r="P491">
        <v>31.712499999999999</v>
      </c>
      <c r="Q491">
        <v>3.1758617058010002E-2</v>
      </c>
    </row>
    <row r="492" spans="1:17" x14ac:dyDescent="0.3">
      <c r="A492" t="s">
        <v>1104</v>
      </c>
      <c r="B492" t="s">
        <v>1105</v>
      </c>
      <c r="C492" t="s">
        <v>3146</v>
      </c>
      <c r="D492" t="s">
        <v>592</v>
      </c>
      <c r="E492">
        <v>11443.931273124999</v>
      </c>
      <c r="F492">
        <v>859.45</v>
      </c>
      <c r="G492">
        <v>-10.055914519800201</v>
      </c>
      <c r="H492">
        <v>2.68251048884582</v>
      </c>
      <c r="I492">
        <v>2.2658169211807699</v>
      </c>
      <c r="J492">
        <v>-6.7447103293287902E-2</v>
      </c>
      <c r="K492">
        <v>863.52153083016299</v>
      </c>
      <c r="L492">
        <v>817.30568580961506</v>
      </c>
      <c r="M492">
        <v>44.891619879039503</v>
      </c>
      <c r="N492">
        <v>0.457605418838615</v>
      </c>
      <c r="O492">
        <v>10.739426377334301</v>
      </c>
      <c r="P492">
        <v>26.389705882352899</v>
      </c>
      <c r="Q492">
        <v>2.3409373277985E-2</v>
      </c>
    </row>
    <row r="493" spans="1:17" x14ac:dyDescent="0.3">
      <c r="A493" t="s">
        <v>1106</v>
      </c>
      <c r="B493" t="s">
        <v>1107</v>
      </c>
      <c r="C493" t="s">
        <v>3160</v>
      </c>
      <c r="D493" t="s">
        <v>429</v>
      </c>
      <c r="E493">
        <v>11434.413572919901</v>
      </c>
      <c r="F493">
        <v>862.6</v>
      </c>
      <c r="G493">
        <v>-30.046945755852001</v>
      </c>
      <c r="H493">
        <v>-0.52777821469901598</v>
      </c>
      <c r="I493">
        <v>-8.4892508467944108</v>
      </c>
      <c r="J493">
        <v>-1.9366563164728601</v>
      </c>
      <c r="K493">
        <v>929.52302990913097</v>
      </c>
      <c r="L493">
        <v>897.96651994793797</v>
      </c>
      <c r="M493">
        <v>21.451114423767301</v>
      </c>
      <c r="N493">
        <v>2.3692576817086999</v>
      </c>
      <c r="O493">
        <v>24.159517737073902</v>
      </c>
      <c r="P493">
        <v>13.2689908738756</v>
      </c>
      <c r="Q493">
        <v>-1.822477093347E-2</v>
      </c>
    </row>
    <row r="494" spans="1:17" x14ac:dyDescent="0.3">
      <c r="A494" t="s">
        <v>1108</v>
      </c>
      <c r="B494" t="s">
        <v>1109</v>
      </c>
      <c r="C494" t="s">
        <v>3155</v>
      </c>
      <c r="D494" t="s">
        <v>451</v>
      </c>
      <c r="E494">
        <v>11391.287458356999</v>
      </c>
      <c r="F494">
        <v>184.27</v>
      </c>
      <c r="G494">
        <v>98.051401560011897</v>
      </c>
      <c r="H494">
        <v>-9.8005732781765609</v>
      </c>
      <c r="I494">
        <v>-20.444578695410002</v>
      </c>
      <c r="J494">
        <v>-4.8033059252607302</v>
      </c>
      <c r="K494">
        <v>204.813508724869</v>
      </c>
      <c r="L494">
        <v>177.23018013868901</v>
      </c>
      <c r="M494">
        <v>24.382751644790002</v>
      </c>
      <c r="N494">
        <v>0.46471516227952903</v>
      </c>
      <c r="O494">
        <v>28.398545612416498</v>
      </c>
      <c r="P494">
        <v>137.614442295293</v>
      </c>
      <c r="Q494">
        <v>0.19396644615911701</v>
      </c>
    </row>
    <row r="495" spans="1:17" hidden="1" x14ac:dyDescent="0.3">
      <c r="A495" t="s">
        <v>1110</v>
      </c>
      <c r="B495" t="s">
        <v>1111</v>
      </c>
      <c r="C495" t="s">
        <v>3161</v>
      </c>
      <c r="D495" t="s">
        <v>398</v>
      </c>
      <c r="E495">
        <v>11265.827914400001</v>
      </c>
      <c r="F495">
        <v>9973</v>
      </c>
      <c r="G495">
        <v>18.643758582927202</v>
      </c>
      <c r="H495">
        <v>5.8001632981858702</v>
      </c>
      <c r="I495">
        <v>6.5096900450116104</v>
      </c>
      <c r="J495">
        <v>5.4535372289842998</v>
      </c>
      <c r="K495">
        <v>9364.4092699697103</v>
      </c>
      <c r="L495">
        <v>8630.3531672522295</v>
      </c>
      <c r="M495">
        <v>85.757040674720798</v>
      </c>
      <c r="N495">
        <v>0.72774561131899496</v>
      </c>
      <c r="O495">
        <v>15.300310839266</v>
      </c>
      <c r="P495">
        <v>57.154112826977602</v>
      </c>
      <c r="Q495">
        <v>0.16944258043312599</v>
      </c>
    </row>
    <row r="496" spans="1:17" x14ac:dyDescent="0.3">
      <c r="A496" t="s">
        <v>1112</v>
      </c>
      <c r="B496" t="s">
        <v>1113</v>
      </c>
      <c r="C496" t="s">
        <v>3159</v>
      </c>
      <c r="D496" t="s">
        <v>454</v>
      </c>
      <c r="E496">
        <v>11250.852167704999</v>
      </c>
      <c r="F496">
        <v>1690.55</v>
      </c>
      <c r="G496">
        <v>37.143446457383902</v>
      </c>
      <c r="H496">
        <v>-4.2910596124013898</v>
      </c>
      <c r="I496">
        <v>24.1154957434739</v>
      </c>
      <c r="J496">
        <v>6.8233342040443201</v>
      </c>
      <c r="K496">
        <v>1786.6652799682299</v>
      </c>
      <c r="L496">
        <v>1558.4453897055</v>
      </c>
      <c r="M496">
        <v>46.340819093357197</v>
      </c>
      <c r="N496">
        <v>1.0707298883496701</v>
      </c>
      <c r="O496">
        <v>40.782585549081602</v>
      </c>
      <c r="P496">
        <v>88.178373011226398</v>
      </c>
      <c r="Q496">
        <v>0.194837891967374</v>
      </c>
    </row>
    <row r="497" spans="1:17" x14ac:dyDescent="0.3">
      <c r="A497" t="s">
        <v>1114</v>
      </c>
      <c r="B497" t="s">
        <v>1115</v>
      </c>
      <c r="C497" t="s">
        <v>589</v>
      </c>
      <c r="D497" t="s">
        <v>589</v>
      </c>
      <c r="E497">
        <v>11226.408546660999</v>
      </c>
      <c r="F497">
        <v>22.61</v>
      </c>
      <c r="G497">
        <v>0.93489466418525002</v>
      </c>
      <c r="H497">
        <v>-5.2142383753859596</v>
      </c>
      <c r="I497">
        <v>-29.375462033875099</v>
      </c>
      <c r="J497">
        <v>-6.8581894685283702</v>
      </c>
      <c r="K497">
        <v>25.585419120260799</v>
      </c>
      <c r="L497">
        <v>25.629331504802501</v>
      </c>
      <c r="M497">
        <v>24.743657836666401</v>
      </c>
      <c r="N497">
        <v>0.54349182406332097</v>
      </c>
      <c r="O497">
        <v>72.711189739053495</v>
      </c>
      <c r="P497">
        <v>40.434782608695599</v>
      </c>
      <c r="Q497">
        <v>6.3009714746389998E-3</v>
      </c>
    </row>
    <row r="498" spans="1:17" x14ac:dyDescent="0.3">
      <c r="A498" t="s">
        <v>1116</v>
      </c>
      <c r="B498" t="s">
        <v>1117</v>
      </c>
      <c r="C498" t="s">
        <v>3153</v>
      </c>
      <c r="D498" t="s">
        <v>133</v>
      </c>
      <c r="E498">
        <v>11214.27</v>
      </c>
      <c r="F498">
        <v>352.65</v>
      </c>
      <c r="G498">
        <v>-26.847735336967698</v>
      </c>
      <c r="H498">
        <v>1.62481990899546</v>
      </c>
      <c r="I498">
        <v>-21.597973427595601</v>
      </c>
      <c r="J498">
        <v>5.7953143154150304</v>
      </c>
      <c r="K498">
        <v>359.95912108102101</v>
      </c>
      <c r="L498">
        <v>368.47989503321298</v>
      </c>
      <c r="M498">
        <v>56.822619847947898</v>
      </c>
      <c r="N498">
        <v>1.0970748471157299</v>
      </c>
      <c r="O498">
        <v>43.485041826173202</v>
      </c>
      <c r="P498">
        <v>14.832302181699699</v>
      </c>
      <c r="Q498">
        <v>0.14496769887046801</v>
      </c>
    </row>
    <row r="499" spans="1:17" x14ac:dyDescent="0.3">
      <c r="A499" t="s">
        <v>1118</v>
      </c>
      <c r="B499" t="s">
        <v>1119</v>
      </c>
      <c r="C499" t="s">
        <v>3154</v>
      </c>
      <c r="D499" t="s">
        <v>77</v>
      </c>
      <c r="E499">
        <v>11199.68484414</v>
      </c>
      <c r="F499">
        <v>361.4</v>
      </c>
      <c r="G499">
        <v>45.536221822433902</v>
      </c>
      <c r="H499">
        <v>3.39339929243306</v>
      </c>
      <c r="I499">
        <v>52.6407764743022</v>
      </c>
      <c r="J499">
        <v>1.3803354432017001</v>
      </c>
      <c r="K499">
        <v>355.92438669468203</v>
      </c>
      <c r="L499">
        <v>296.61126177913297</v>
      </c>
      <c r="M499">
        <v>40.175450903060003</v>
      </c>
      <c r="N499">
        <v>0.21394527307515199</v>
      </c>
      <c r="O499">
        <v>6.5301604869950101</v>
      </c>
      <c r="P499">
        <v>109.44653723558299</v>
      </c>
      <c r="Q499">
        <v>5.9595565272133E-2</v>
      </c>
    </row>
    <row r="500" spans="1:17" hidden="1" x14ac:dyDescent="0.3">
      <c r="A500" t="s">
        <v>1120</v>
      </c>
      <c r="B500" t="s">
        <v>1121</v>
      </c>
      <c r="C500" t="s">
        <v>3161</v>
      </c>
      <c r="D500" t="s">
        <v>51</v>
      </c>
      <c r="E500">
        <v>11177.566928369901</v>
      </c>
      <c r="F500">
        <v>4853.3500000000004</v>
      </c>
      <c r="G500">
        <v>-27.827957190162898</v>
      </c>
      <c r="H500">
        <v>0.489060029040572</v>
      </c>
      <c r="I500">
        <v>-12.9164490690556</v>
      </c>
      <c r="J500">
        <v>-2.14559403820867</v>
      </c>
      <c r="M500">
        <v>40.196676043486697</v>
      </c>
      <c r="O500">
        <v>10.7482460568473</v>
      </c>
      <c r="P500">
        <v>15.2390450071826</v>
      </c>
    </row>
    <row r="501" spans="1:17" x14ac:dyDescent="0.3">
      <c r="A501" t="s">
        <v>1122</v>
      </c>
      <c r="B501" t="s">
        <v>1123</v>
      </c>
      <c r="C501" t="s">
        <v>3150</v>
      </c>
      <c r="D501" t="s">
        <v>263</v>
      </c>
      <c r="E501">
        <v>11158.3356804</v>
      </c>
      <c r="F501">
        <v>2176.5</v>
      </c>
      <c r="G501">
        <v>20.0175015834884</v>
      </c>
      <c r="H501">
        <v>8.17692467779551</v>
      </c>
      <c r="I501">
        <v>9.7290441146550108</v>
      </c>
      <c r="J501">
        <v>-2.1725090187336602</v>
      </c>
      <c r="K501">
        <v>2164.2712259282198</v>
      </c>
      <c r="L501">
        <v>1940.9147324017699</v>
      </c>
      <c r="M501">
        <v>37.2917572973546</v>
      </c>
      <c r="N501">
        <v>0.88820085775797897</v>
      </c>
      <c r="O501">
        <v>6.5150470939582004</v>
      </c>
      <c r="P501">
        <v>60.0308812176022</v>
      </c>
      <c r="Q501">
        <v>-6.0651851720527998E-2</v>
      </c>
    </row>
    <row r="502" spans="1:17" x14ac:dyDescent="0.3">
      <c r="A502" t="s">
        <v>1124</v>
      </c>
      <c r="B502" t="s">
        <v>1125</v>
      </c>
      <c r="C502" t="s">
        <v>3146</v>
      </c>
      <c r="D502" t="s">
        <v>24</v>
      </c>
      <c r="E502">
        <v>11156.740889952</v>
      </c>
      <c r="F502">
        <v>150.63</v>
      </c>
      <c r="G502">
        <v>-11.2914146491834</v>
      </c>
      <c r="H502">
        <v>-4.2647301225069398</v>
      </c>
      <c r="I502">
        <v>-15.767354114609599</v>
      </c>
      <c r="J502">
        <v>1.5099950866376699</v>
      </c>
      <c r="K502">
        <v>161.27364142143799</v>
      </c>
      <c r="L502">
        <v>155.505853117692</v>
      </c>
      <c r="M502">
        <v>26.170120089626099</v>
      </c>
      <c r="N502">
        <v>0.682675447520389</v>
      </c>
      <c r="O502">
        <v>17.386974706233801</v>
      </c>
      <c r="P502">
        <v>20.119617224880301</v>
      </c>
      <c r="Q502">
        <v>-4.3048792907085999E-2</v>
      </c>
    </row>
    <row r="503" spans="1:17" x14ac:dyDescent="0.3">
      <c r="A503" t="s">
        <v>1126</v>
      </c>
      <c r="B503" t="s">
        <v>1127</v>
      </c>
      <c r="C503" t="s">
        <v>3160</v>
      </c>
      <c r="D503" t="s">
        <v>429</v>
      </c>
      <c r="E503">
        <v>11116.718981010001</v>
      </c>
      <c r="F503">
        <v>2173.9499999999998</v>
      </c>
      <c r="G503">
        <v>-27.5947220380943</v>
      </c>
      <c r="H503">
        <v>-4.0192238402492402</v>
      </c>
      <c r="I503">
        <v>-4.3017179297277703</v>
      </c>
      <c r="J503">
        <v>-0.49652826491968699</v>
      </c>
      <c r="K503">
        <v>2232.93697417461</v>
      </c>
      <c r="L503">
        <v>2183.25423296291</v>
      </c>
      <c r="M503">
        <v>29.901571224378799</v>
      </c>
      <c r="N503">
        <v>0.47677047094437403</v>
      </c>
      <c r="O503">
        <v>25.807861266358401</v>
      </c>
      <c r="P503">
        <v>20.240597345132699</v>
      </c>
      <c r="Q503">
        <v>-0.114780524803241</v>
      </c>
    </row>
    <row r="504" spans="1:17" x14ac:dyDescent="0.3">
      <c r="A504" t="s">
        <v>1128</v>
      </c>
      <c r="B504" t="s">
        <v>1129</v>
      </c>
      <c r="C504" t="s">
        <v>3148</v>
      </c>
      <c r="D504" t="s">
        <v>125</v>
      </c>
      <c r="E504">
        <v>11107.226717694901</v>
      </c>
      <c r="F504">
        <v>1809.05</v>
      </c>
      <c r="G504">
        <v>43.042683275317998</v>
      </c>
      <c r="H504">
        <v>-5.6834804207149796</v>
      </c>
      <c r="I504">
        <v>53.512708370077299</v>
      </c>
      <c r="J504">
        <v>1.48063362699134</v>
      </c>
      <c r="K504">
        <v>1756.2599220480099</v>
      </c>
      <c r="L504">
        <v>1423.57338807632</v>
      </c>
      <c r="M504">
        <v>35.9777211437844</v>
      </c>
      <c r="N504">
        <v>0.475093917980351</v>
      </c>
      <c r="O504">
        <v>21.610790193747999</v>
      </c>
      <c r="P504">
        <v>87.836154085764704</v>
      </c>
      <c r="Q504">
        <v>0.17593415144583899</v>
      </c>
    </row>
    <row r="505" spans="1:17" x14ac:dyDescent="0.3">
      <c r="A505" t="s">
        <v>1130</v>
      </c>
      <c r="B505" t="s">
        <v>1131</v>
      </c>
      <c r="C505" t="s">
        <v>3146</v>
      </c>
      <c r="D505" t="s">
        <v>222</v>
      </c>
      <c r="E505">
        <v>11103.822342199999</v>
      </c>
      <c r="F505">
        <v>2681.65</v>
      </c>
      <c r="G505">
        <v>81.082684301719894</v>
      </c>
      <c r="H505">
        <v>20.154744892304102</v>
      </c>
      <c r="I505">
        <v>78.065204574536494</v>
      </c>
      <c r="J505">
        <v>3.8404418261804198</v>
      </c>
      <c r="K505">
        <v>2431.9858654848899</v>
      </c>
      <c r="L505">
        <v>1921.50259043965</v>
      </c>
      <c r="M505">
        <v>64.882625424795606</v>
      </c>
      <c r="N505">
        <v>0.50930363139471901</v>
      </c>
      <c r="O505">
        <v>6.16784442414186</v>
      </c>
      <c r="P505">
        <v>145.22426958072299</v>
      </c>
      <c r="Q505">
        <v>0.18636747635555201</v>
      </c>
    </row>
    <row r="506" spans="1:17" x14ac:dyDescent="0.3">
      <c r="A506" t="s">
        <v>1132</v>
      </c>
      <c r="B506" t="s">
        <v>1133</v>
      </c>
      <c r="C506" t="s">
        <v>3158</v>
      </c>
      <c r="D506" t="s">
        <v>520</v>
      </c>
      <c r="E506">
        <v>11033.951977500001</v>
      </c>
      <c r="F506">
        <v>345</v>
      </c>
      <c r="G506">
        <v>1.6385642461566201</v>
      </c>
      <c r="H506">
        <v>2.5376798452822298</v>
      </c>
      <c r="I506">
        <v>5.21025774858124</v>
      </c>
      <c r="J506">
        <v>-5.4375413518593696</v>
      </c>
      <c r="K506">
        <v>342.06608720353802</v>
      </c>
      <c r="L506">
        <v>312.86331685774201</v>
      </c>
      <c r="M506">
        <v>37.919911838721397</v>
      </c>
      <c r="N506">
        <v>0.403613354632121</v>
      </c>
      <c r="O506">
        <v>16.231884057971001</v>
      </c>
      <c r="P506">
        <v>42.2093981863149</v>
      </c>
      <c r="Q506">
        <v>2.8587151269792999E-2</v>
      </c>
    </row>
    <row r="507" spans="1:17" x14ac:dyDescent="0.3">
      <c r="A507" t="s">
        <v>1134</v>
      </c>
      <c r="B507" t="s">
        <v>1135</v>
      </c>
      <c r="C507" t="s">
        <v>3152</v>
      </c>
      <c r="D507" t="s">
        <v>403</v>
      </c>
      <c r="E507">
        <v>10927.91867676</v>
      </c>
      <c r="F507">
        <v>398.8</v>
      </c>
      <c r="G507">
        <v>6.93052949008983</v>
      </c>
      <c r="H507">
        <v>-3.1825275727643798</v>
      </c>
      <c r="I507">
        <v>-15.238353931791501</v>
      </c>
      <c r="J507">
        <v>0.29190006905204802</v>
      </c>
      <c r="K507">
        <v>414.25803134584299</v>
      </c>
      <c r="L507">
        <v>403.47432607687398</v>
      </c>
      <c r="M507">
        <v>39.699003049288997</v>
      </c>
      <c r="N507">
        <v>0.57907777709152297</v>
      </c>
      <c r="O507">
        <v>38.904212637913702</v>
      </c>
      <c r="P507">
        <v>43.067264573990997</v>
      </c>
      <c r="Q507">
        <v>0.11016845048955</v>
      </c>
    </row>
    <row r="508" spans="1:17" x14ac:dyDescent="0.3">
      <c r="A508" t="s">
        <v>1136</v>
      </c>
      <c r="B508" t="s">
        <v>1137</v>
      </c>
      <c r="C508" t="s">
        <v>3145</v>
      </c>
      <c r="D508" t="s">
        <v>278</v>
      </c>
      <c r="E508">
        <v>10882.46232233</v>
      </c>
      <c r="F508">
        <v>808.7</v>
      </c>
      <c r="G508">
        <v>-46.771569955678402</v>
      </c>
      <c r="H508">
        <v>-8.1858125789601797</v>
      </c>
      <c r="I508">
        <v>-24.1774566161296</v>
      </c>
      <c r="J508">
        <v>-3.4527861643742299</v>
      </c>
      <c r="K508">
        <v>900.23362273542295</v>
      </c>
      <c r="L508">
        <v>931.75091761022304</v>
      </c>
      <c r="M508">
        <v>20.404734415552301</v>
      </c>
      <c r="N508">
        <v>0.68320033807587199</v>
      </c>
      <c r="O508">
        <v>54.321750958328103</v>
      </c>
      <c r="P508">
        <v>3.4077105044434601</v>
      </c>
      <c r="Q508">
        <v>-4.0467609482311998E-2</v>
      </c>
    </row>
    <row r="509" spans="1:17" x14ac:dyDescent="0.3">
      <c r="A509" t="s">
        <v>1138</v>
      </c>
      <c r="B509" t="s">
        <v>1139</v>
      </c>
      <c r="C509" t="s">
        <v>3155</v>
      </c>
      <c r="D509" t="s">
        <v>227</v>
      </c>
      <c r="E509">
        <v>10777.89464301</v>
      </c>
      <c r="F509">
        <v>551.65</v>
      </c>
      <c r="G509">
        <v>-7.0115158328794696</v>
      </c>
      <c r="H509">
        <v>1.25734665670861</v>
      </c>
      <c r="I509">
        <v>-30.385140469104901</v>
      </c>
      <c r="J509">
        <v>-0.23339846237769299</v>
      </c>
      <c r="K509">
        <v>560.40043385916499</v>
      </c>
      <c r="L509">
        <v>550.58612272510004</v>
      </c>
      <c r="M509">
        <v>34.312646208982997</v>
      </c>
      <c r="N509">
        <v>0.661508766822271</v>
      </c>
      <c r="O509">
        <v>28.596030091543501</v>
      </c>
      <c r="P509">
        <v>27.049746660525098</v>
      </c>
      <c r="Q509">
        <v>-1.0051076184293E-2</v>
      </c>
    </row>
    <row r="510" spans="1:17" x14ac:dyDescent="0.3">
      <c r="A510" t="s">
        <v>1140</v>
      </c>
      <c r="B510" t="s">
        <v>1141</v>
      </c>
      <c r="C510" t="s">
        <v>3157</v>
      </c>
      <c r="D510" t="s">
        <v>446</v>
      </c>
      <c r="E510">
        <v>10757.628135950001</v>
      </c>
      <c r="F510">
        <v>230.95</v>
      </c>
      <c r="G510">
        <v>40.186827946046002</v>
      </c>
      <c r="H510">
        <v>-5.37651464385692</v>
      </c>
      <c r="I510">
        <v>-2.5682664220754101</v>
      </c>
      <c r="J510">
        <v>-2.3951747608799301</v>
      </c>
      <c r="K510">
        <v>254.126503218723</v>
      </c>
      <c r="L510">
        <v>234.06228254524299</v>
      </c>
      <c r="M510">
        <v>32.332903143292803</v>
      </c>
      <c r="N510">
        <v>0.41362163135826102</v>
      </c>
      <c r="O510">
        <v>66.356354189218393</v>
      </c>
      <c r="P510">
        <v>79.727626459143906</v>
      </c>
      <c r="Q510">
        <v>8.7000704864111003E-2</v>
      </c>
    </row>
    <row r="511" spans="1:17" hidden="1" x14ac:dyDescent="0.3">
      <c r="A511" t="s">
        <v>1142</v>
      </c>
      <c r="B511" t="s">
        <v>1143</v>
      </c>
      <c r="C511" t="s">
        <v>3161</v>
      </c>
      <c r="D511" t="s">
        <v>117</v>
      </c>
      <c r="E511">
        <v>10750.7015758</v>
      </c>
      <c r="F511">
        <v>653.5</v>
      </c>
      <c r="G511">
        <v>13.0706378342185</v>
      </c>
      <c r="H511">
        <v>-0.31956999757154603</v>
      </c>
      <c r="I511">
        <v>-2.1171269737141198</v>
      </c>
      <c r="J511">
        <v>-1.3199938652505501</v>
      </c>
      <c r="K511">
        <v>692.16924150295199</v>
      </c>
      <c r="L511">
        <v>648.05732818865999</v>
      </c>
      <c r="M511">
        <v>27.908453978624902</v>
      </c>
      <c r="N511">
        <v>0.65400211579050105</v>
      </c>
      <c r="O511">
        <v>27.008416220351901</v>
      </c>
      <c r="P511">
        <v>63.375</v>
      </c>
      <c r="Q511">
        <v>0.116285043775021</v>
      </c>
    </row>
    <row r="512" spans="1:17" x14ac:dyDescent="0.3">
      <c r="A512" t="s">
        <v>1144</v>
      </c>
      <c r="B512" t="s">
        <v>1145</v>
      </c>
      <c r="C512" t="s">
        <v>3157</v>
      </c>
      <c r="D512" t="s">
        <v>1146</v>
      </c>
      <c r="E512">
        <v>10749.35216135</v>
      </c>
      <c r="F512">
        <v>723.25</v>
      </c>
      <c r="G512">
        <v>45.705216970967903</v>
      </c>
      <c r="H512">
        <v>-9.90399116195535</v>
      </c>
      <c r="I512">
        <v>2.9443336143783601</v>
      </c>
      <c r="J512">
        <v>3.5485040183084098</v>
      </c>
      <c r="K512">
        <v>750.13484436518797</v>
      </c>
      <c r="L512">
        <v>645.99837064954204</v>
      </c>
      <c r="M512">
        <v>37.797620164400797</v>
      </c>
      <c r="N512">
        <v>0.563775678462069</v>
      </c>
      <c r="O512">
        <v>20.981679917041099</v>
      </c>
      <c r="P512">
        <v>80.654427376045902</v>
      </c>
      <c r="Q512">
        <v>-4.5655334140680001E-2</v>
      </c>
    </row>
    <row r="513" spans="1:17" hidden="1" x14ac:dyDescent="0.3">
      <c r="A513" t="s">
        <v>1147</v>
      </c>
      <c r="B513" t="s">
        <v>1148</v>
      </c>
      <c r="C513" t="s">
        <v>3161</v>
      </c>
      <c r="D513" t="s">
        <v>737</v>
      </c>
      <c r="E513">
        <v>10739.054693185</v>
      </c>
      <c r="F513">
        <v>115.64</v>
      </c>
      <c r="G513">
        <v>30.3997843887039</v>
      </c>
      <c r="H513">
        <v>3.59128867246188</v>
      </c>
      <c r="I513">
        <v>6.2916763543753904E-2</v>
      </c>
      <c r="J513">
        <v>1.93120478387994</v>
      </c>
      <c r="K513">
        <v>116.491670895208</v>
      </c>
      <c r="L513">
        <v>106.792050254049</v>
      </c>
      <c r="M513">
        <v>54.041415573722702</v>
      </c>
      <c r="N513">
        <v>0.54081798300319495</v>
      </c>
      <c r="O513">
        <v>7.2293324109304598</v>
      </c>
      <c r="P513">
        <v>61.621243885394797</v>
      </c>
      <c r="Q513">
        <v>2.1133606920337E-2</v>
      </c>
    </row>
    <row r="514" spans="1:17" x14ac:dyDescent="0.3">
      <c r="A514" t="s">
        <v>1149</v>
      </c>
      <c r="B514" t="s">
        <v>1150</v>
      </c>
      <c r="C514" t="s">
        <v>3146</v>
      </c>
      <c r="D514" t="s">
        <v>24</v>
      </c>
      <c r="E514">
        <v>10703.715045815999</v>
      </c>
      <c r="F514">
        <v>176.14</v>
      </c>
      <c r="G514">
        <v>-50.388732429948099</v>
      </c>
      <c r="H514">
        <v>0.23649682194705801</v>
      </c>
      <c r="I514">
        <v>-43.688482716317999</v>
      </c>
      <c r="J514">
        <v>1.31217575478884</v>
      </c>
      <c r="K514">
        <v>212.01260199908</v>
      </c>
      <c r="L514">
        <v>230.16196475055801</v>
      </c>
      <c r="M514">
        <v>22.2950908555942</v>
      </c>
      <c r="N514">
        <v>1.39601922422702</v>
      </c>
      <c r="O514">
        <v>70.716475530827694</v>
      </c>
      <c r="P514">
        <v>0.70321879823909095</v>
      </c>
      <c r="Q514">
        <v>1.5451161853671E-2</v>
      </c>
    </row>
    <row r="515" spans="1:17" x14ac:dyDescent="0.3">
      <c r="A515" t="s">
        <v>1151</v>
      </c>
      <c r="B515" t="s">
        <v>1152</v>
      </c>
      <c r="C515" t="s">
        <v>3164</v>
      </c>
      <c r="D515" t="s">
        <v>1153</v>
      </c>
      <c r="E515">
        <v>10634.563188</v>
      </c>
      <c r="F515">
        <v>1710</v>
      </c>
      <c r="G515">
        <v>242.68484217113101</v>
      </c>
      <c r="H515">
        <v>28.717094822271498</v>
      </c>
      <c r="I515">
        <v>58.230151901075097</v>
      </c>
      <c r="J515">
        <v>20.8319617319437</v>
      </c>
      <c r="K515">
        <v>1468.5480472929401</v>
      </c>
      <c r="L515">
        <v>1115.69918500587</v>
      </c>
      <c r="M515">
        <v>58.098164247518298</v>
      </c>
      <c r="N515">
        <v>1.33407956778597</v>
      </c>
      <c r="O515">
        <v>11.441520467836201</v>
      </c>
      <c r="P515">
        <v>288.5922054312</v>
      </c>
      <c r="Q515">
        <v>0.20957126360489201</v>
      </c>
    </row>
    <row r="516" spans="1:17" hidden="1" x14ac:dyDescent="0.3">
      <c r="A516" t="s">
        <v>1154</v>
      </c>
      <c r="B516" t="s">
        <v>1155</v>
      </c>
      <c r="C516" t="s">
        <v>3161</v>
      </c>
      <c r="D516" t="s">
        <v>737</v>
      </c>
      <c r="E516">
        <v>10625.948094249999</v>
      </c>
      <c r="F516">
        <v>532.54999999999995</v>
      </c>
      <c r="G516">
        <v>-5.9990118560140004</v>
      </c>
      <c r="H516">
        <v>0.75291382382362804</v>
      </c>
      <c r="I516">
        <v>-2.9655040319253199</v>
      </c>
      <c r="J516">
        <v>2.7289697375871098</v>
      </c>
      <c r="K516">
        <v>531.49147474257097</v>
      </c>
      <c r="L516">
        <v>507.86072013729301</v>
      </c>
      <c r="M516">
        <v>77.9215973242584</v>
      </c>
      <c r="N516">
        <v>1.2696077184316199</v>
      </c>
      <c r="O516">
        <v>4.9253591212092802</v>
      </c>
      <c r="P516">
        <v>23.820041850732299</v>
      </c>
      <c r="Q516">
        <v>-1.3416788414562999E-2</v>
      </c>
    </row>
    <row r="517" spans="1:17" x14ac:dyDescent="0.3">
      <c r="A517" t="s">
        <v>1156</v>
      </c>
      <c r="B517" t="s">
        <v>1157</v>
      </c>
      <c r="C517" t="s">
        <v>3151</v>
      </c>
      <c r="D517" t="s">
        <v>209</v>
      </c>
      <c r="E517">
        <v>10602.277593229999</v>
      </c>
      <c r="F517">
        <v>267.95</v>
      </c>
      <c r="G517">
        <v>31.0445607567274</v>
      </c>
      <c r="H517">
        <v>-8.0287497528278404</v>
      </c>
      <c r="I517">
        <v>25.3406047717361</v>
      </c>
      <c r="J517">
        <v>-0.29769287352614598</v>
      </c>
      <c r="K517">
        <v>264.12348849380999</v>
      </c>
      <c r="L517">
        <v>221.48470086626699</v>
      </c>
      <c r="M517">
        <v>31.5221542647772</v>
      </c>
      <c r="N517">
        <v>0.23619109240821701</v>
      </c>
      <c r="O517">
        <v>30.9945885426385</v>
      </c>
      <c r="P517">
        <v>85.496711664935901</v>
      </c>
      <c r="Q517">
        <v>0.109643173993009</v>
      </c>
    </row>
    <row r="518" spans="1:17" x14ac:dyDescent="0.3">
      <c r="A518" t="s">
        <v>1158</v>
      </c>
      <c r="B518" t="s">
        <v>1159</v>
      </c>
      <c r="C518" t="s">
        <v>3156</v>
      </c>
      <c r="D518" t="s">
        <v>89</v>
      </c>
      <c r="E518">
        <v>10540.32978552</v>
      </c>
      <c r="F518">
        <v>1356.15</v>
      </c>
      <c r="G518">
        <v>86.795348688263005</v>
      </c>
      <c r="H518">
        <v>11.7138112192262</v>
      </c>
      <c r="I518">
        <v>26.949391915334399</v>
      </c>
      <c r="J518">
        <v>-0.24038123415100801</v>
      </c>
      <c r="K518">
        <v>1274.1485673867901</v>
      </c>
      <c r="L518">
        <v>996.40054395257698</v>
      </c>
      <c r="M518">
        <v>42.3664894284003</v>
      </c>
      <c r="N518">
        <v>0.95457469249013605</v>
      </c>
      <c r="O518">
        <v>13.851712568668599</v>
      </c>
      <c r="P518">
        <v>133.01546391752501</v>
      </c>
    </row>
    <row r="519" spans="1:17" hidden="1" x14ac:dyDescent="0.3">
      <c r="A519" t="s">
        <v>1160</v>
      </c>
      <c r="B519" t="s">
        <v>1161</v>
      </c>
      <c r="C519" t="s">
        <v>3161</v>
      </c>
      <c r="D519" t="s">
        <v>589</v>
      </c>
      <c r="E519">
        <v>10538.084160500001</v>
      </c>
      <c r="F519">
        <v>124.15</v>
      </c>
      <c r="G519">
        <v>398.80866820666802</v>
      </c>
      <c r="H519">
        <v>-33.781188830748398</v>
      </c>
      <c r="I519">
        <v>413.72017632777499</v>
      </c>
      <c r="J519">
        <v>-8.5783137642414307</v>
      </c>
      <c r="K519">
        <v>127.14251585475699</v>
      </c>
      <c r="M519">
        <v>20.894055929158199</v>
      </c>
      <c r="O519">
        <v>115.465163109142</v>
      </c>
      <c r="P519">
        <v>451.77777777777698</v>
      </c>
    </row>
    <row r="520" spans="1:17" hidden="1" x14ac:dyDescent="0.3">
      <c r="A520" t="s">
        <v>1162</v>
      </c>
      <c r="B520" t="s">
        <v>1163</v>
      </c>
      <c r="C520" t="s">
        <v>3161</v>
      </c>
      <c r="D520" t="s">
        <v>105</v>
      </c>
      <c r="E520">
        <v>10502.144844029999</v>
      </c>
      <c r="F520">
        <v>800.1</v>
      </c>
      <c r="G520">
        <v>173.57020401997801</v>
      </c>
      <c r="H520">
        <v>6.5972250150247698</v>
      </c>
      <c r="I520">
        <v>-24.067145993909399</v>
      </c>
      <c r="J520">
        <v>3.8053354432016899</v>
      </c>
      <c r="K520">
        <v>855.68007270709404</v>
      </c>
      <c r="L520">
        <v>790.28205465165502</v>
      </c>
      <c r="M520">
        <v>41.759699951733602</v>
      </c>
      <c r="N520">
        <v>0.64633917897013404</v>
      </c>
      <c r="O520">
        <v>39.732533433320803</v>
      </c>
      <c r="P520">
        <v>208.918918918918</v>
      </c>
      <c r="Q520">
        <v>0.28212430913994901</v>
      </c>
    </row>
    <row r="521" spans="1:17" x14ac:dyDescent="0.3">
      <c r="A521" t="s">
        <v>1164</v>
      </c>
      <c r="B521" t="s">
        <v>1165</v>
      </c>
      <c r="C521" t="s">
        <v>3155</v>
      </c>
      <c r="D521" t="s">
        <v>1166</v>
      </c>
      <c r="E521">
        <v>10489.24258629</v>
      </c>
      <c r="F521">
        <v>1113.45</v>
      </c>
      <c r="G521">
        <v>-18.7871740926795</v>
      </c>
      <c r="H521">
        <v>-4.30455189572276</v>
      </c>
      <c r="I521">
        <v>5.2745524448411203</v>
      </c>
      <c r="J521">
        <v>0.42019450508233702</v>
      </c>
      <c r="K521">
        <v>1172.4153036835901</v>
      </c>
      <c r="L521">
        <v>1075.2115376613699</v>
      </c>
      <c r="M521">
        <v>28.953092569403299</v>
      </c>
      <c r="N521">
        <v>0.77155105589894601</v>
      </c>
      <c r="O521">
        <v>16.749741793524599</v>
      </c>
      <c r="P521">
        <v>36.922036399409699</v>
      </c>
    </row>
    <row r="522" spans="1:17" x14ac:dyDescent="0.3">
      <c r="A522" t="s">
        <v>1167</v>
      </c>
      <c r="B522" t="s">
        <v>1168</v>
      </c>
      <c r="C522" t="s">
        <v>3146</v>
      </c>
      <c r="D522" t="s">
        <v>398</v>
      </c>
      <c r="E522">
        <v>10470.455261728001</v>
      </c>
      <c r="F522">
        <v>113.96</v>
      </c>
      <c r="G522">
        <v>59.251924526977803</v>
      </c>
      <c r="H522">
        <v>-3.8651302952161299</v>
      </c>
      <c r="I522">
        <v>33.093567144631898</v>
      </c>
      <c r="J522">
        <v>-4.7293130003479202</v>
      </c>
      <c r="K522">
        <v>114.55766308401</v>
      </c>
      <c r="L522">
        <v>87.364538997110401</v>
      </c>
      <c r="M522">
        <v>30.307795147371699</v>
      </c>
      <c r="N522">
        <v>0.450568868760438</v>
      </c>
      <c r="O522">
        <v>27.702702702702702</v>
      </c>
      <c r="P522">
        <v>92.013479359730297</v>
      </c>
      <c r="Q522">
        <v>0.110635885409435</v>
      </c>
    </row>
    <row r="523" spans="1:17" x14ac:dyDescent="0.3">
      <c r="A523" t="s">
        <v>1169</v>
      </c>
      <c r="B523" t="s">
        <v>1170</v>
      </c>
      <c r="C523" t="s">
        <v>3146</v>
      </c>
      <c r="D523" t="s">
        <v>24</v>
      </c>
      <c r="E523">
        <v>10427.096742147</v>
      </c>
      <c r="F523">
        <v>94.69</v>
      </c>
      <c r="G523">
        <v>-32.586312857528199</v>
      </c>
      <c r="H523">
        <v>-4.4827311931852698</v>
      </c>
      <c r="I523">
        <v>-39.913474557214201</v>
      </c>
      <c r="J523">
        <v>-1.8512984387733999</v>
      </c>
      <c r="K523">
        <v>104.941720736086</v>
      </c>
      <c r="L523">
        <v>112.045398691969</v>
      </c>
      <c r="M523">
        <v>17.269699302825</v>
      </c>
      <c r="N523">
        <v>0.48793747788133102</v>
      </c>
      <c r="O523">
        <v>61.051853416411397</v>
      </c>
      <c r="P523">
        <v>0.285956365176875</v>
      </c>
      <c r="Q523">
        <v>9.5854035176061003E-2</v>
      </c>
    </row>
    <row r="524" spans="1:17" x14ac:dyDescent="0.3">
      <c r="A524" t="s">
        <v>1171</v>
      </c>
      <c r="B524" t="s">
        <v>1172</v>
      </c>
      <c r="C524" t="s">
        <v>3149</v>
      </c>
      <c r="D524" t="s">
        <v>48</v>
      </c>
      <c r="E524">
        <v>10426.448061523</v>
      </c>
      <c r="F524">
        <v>185.51</v>
      </c>
      <c r="G524">
        <v>19.1507218743983</v>
      </c>
      <c r="H524">
        <v>-7.93685348164</v>
      </c>
      <c r="I524">
        <v>-23.323645754533899</v>
      </c>
      <c r="J524">
        <v>-5.6693894093093196</v>
      </c>
      <c r="K524">
        <v>212.270200950473</v>
      </c>
      <c r="L524">
        <v>213.812616907706</v>
      </c>
      <c r="M524">
        <v>24.1819562057367</v>
      </c>
      <c r="N524">
        <v>0.78088548501850796</v>
      </c>
      <c r="O524">
        <v>63.818662066734902</v>
      </c>
      <c r="P524">
        <v>59.304422498926499</v>
      </c>
      <c r="Q524">
        <v>0.10171768436221799</v>
      </c>
    </row>
    <row r="525" spans="1:17" hidden="1" x14ac:dyDescent="0.3">
      <c r="A525" t="s">
        <v>1173</v>
      </c>
      <c r="B525" t="s">
        <v>1174</v>
      </c>
      <c r="C525" t="s">
        <v>3161</v>
      </c>
      <c r="D525" t="s">
        <v>227</v>
      </c>
      <c r="E525">
        <v>10376.86007708</v>
      </c>
      <c r="F525">
        <v>13089.4</v>
      </c>
      <c r="G525">
        <v>42.922478765270597</v>
      </c>
      <c r="H525">
        <v>12.3572078534642</v>
      </c>
      <c r="I525">
        <v>21.367000004332098</v>
      </c>
      <c r="J525">
        <v>-9.2003676905734295</v>
      </c>
      <c r="K525">
        <v>12673.5512437424</v>
      </c>
      <c r="L525">
        <v>10825.3282186979</v>
      </c>
      <c r="M525">
        <v>37.149488257289001</v>
      </c>
      <c r="N525">
        <v>1.5880564267660999</v>
      </c>
      <c r="O525">
        <v>14.4437483765489</v>
      </c>
      <c r="P525">
        <v>103.093871217998</v>
      </c>
      <c r="Q525">
        <v>0.15157948974469801</v>
      </c>
    </row>
    <row r="526" spans="1:17" x14ac:dyDescent="0.3">
      <c r="A526" t="s">
        <v>1175</v>
      </c>
      <c r="B526" t="s">
        <v>1176</v>
      </c>
      <c r="C526" t="s">
        <v>3146</v>
      </c>
      <c r="D526" t="s">
        <v>592</v>
      </c>
      <c r="E526">
        <v>10372.887802485</v>
      </c>
      <c r="F526">
        <v>142.18</v>
      </c>
      <c r="G526">
        <v>-25.532549262537898</v>
      </c>
      <c r="H526">
        <v>-8.7390247001722994</v>
      </c>
      <c r="I526">
        <v>-28.917346042147798</v>
      </c>
      <c r="J526">
        <v>-5.2172018218663503</v>
      </c>
      <c r="K526">
        <v>158.380428632155</v>
      </c>
      <c r="L526">
        <v>162.95920899066999</v>
      </c>
      <c r="M526">
        <v>28.529494919948601</v>
      </c>
      <c r="N526">
        <v>0.93732908733916598</v>
      </c>
      <c r="O526">
        <v>47.2059208588785</v>
      </c>
      <c r="P526">
        <v>7.9984808203570097</v>
      </c>
      <c r="Q526">
        <v>-3.346873462391E-2</v>
      </c>
    </row>
    <row r="527" spans="1:17" hidden="1" x14ac:dyDescent="0.3">
      <c r="A527" t="s">
        <v>1177</v>
      </c>
      <c r="B527" t="s">
        <v>1178</v>
      </c>
      <c r="C527" t="s">
        <v>3161</v>
      </c>
      <c r="D527" t="s">
        <v>429</v>
      </c>
      <c r="E527">
        <v>10349.77393008</v>
      </c>
      <c r="F527">
        <v>2919.15</v>
      </c>
      <c r="G527">
        <v>-17.268632964311301</v>
      </c>
      <c r="H527">
        <v>-2.9602654091488598</v>
      </c>
      <c r="I527">
        <v>0.21528224442469501</v>
      </c>
      <c r="J527">
        <v>2.3056302424655502</v>
      </c>
      <c r="K527">
        <v>2963.5127743663802</v>
      </c>
      <c r="L527">
        <v>2794.7888371713698</v>
      </c>
      <c r="M527">
        <v>42.926165916717899</v>
      </c>
      <c r="N527">
        <v>0.67159860293630103</v>
      </c>
      <c r="O527">
        <v>15.4445643423599</v>
      </c>
      <c r="P527">
        <v>29.913217623497999</v>
      </c>
      <c r="Q527">
        <v>-5.7427354834523998E-2</v>
      </c>
    </row>
    <row r="528" spans="1:17" x14ac:dyDescent="0.3">
      <c r="A528" t="s">
        <v>1179</v>
      </c>
      <c r="B528" t="s">
        <v>1180</v>
      </c>
      <c r="C528" t="s">
        <v>3155</v>
      </c>
      <c r="D528" t="s">
        <v>1181</v>
      </c>
      <c r="E528">
        <v>10305.28779</v>
      </c>
      <c r="F528">
        <v>1135.4000000000001</v>
      </c>
      <c r="G528">
        <v>-6.0115590929715603</v>
      </c>
      <c r="H528">
        <v>6.85537712780223</v>
      </c>
      <c r="I528">
        <v>-28.078702642527499</v>
      </c>
      <c r="J528">
        <v>-1.8475126580641199</v>
      </c>
      <c r="K528">
        <v>1179.85542258336</v>
      </c>
      <c r="L528">
        <v>1185.3153546508399</v>
      </c>
      <c r="M528">
        <v>38.006793633039003</v>
      </c>
      <c r="N528">
        <v>0.67944210673155703</v>
      </c>
      <c r="O528">
        <v>32.7197463449004</v>
      </c>
      <c r="P528">
        <v>41.650552055392602</v>
      </c>
    </row>
    <row r="529" spans="1:17" x14ac:dyDescent="0.3">
      <c r="A529" t="s">
        <v>1182</v>
      </c>
      <c r="B529" t="s">
        <v>1183</v>
      </c>
      <c r="C529" t="s">
        <v>3159</v>
      </c>
      <c r="D529" t="s">
        <v>130</v>
      </c>
      <c r="E529">
        <v>10263.838410079999</v>
      </c>
      <c r="F529">
        <v>432.8</v>
      </c>
      <c r="G529">
        <v>194.501388945261</v>
      </c>
      <c r="H529">
        <v>-3.6136065263478798</v>
      </c>
      <c r="I529">
        <v>9.8674376317075705</v>
      </c>
      <c r="J529">
        <v>6.8328298026902896</v>
      </c>
      <c r="K529">
        <v>423.69675414320199</v>
      </c>
      <c r="L529">
        <v>364.56384707413503</v>
      </c>
      <c r="M529">
        <v>69.003044513084703</v>
      </c>
      <c r="N529">
        <v>0.96183141099742397</v>
      </c>
      <c r="O529">
        <v>31.608133086876101</v>
      </c>
      <c r="P529">
        <v>241.32492113564601</v>
      </c>
      <c r="Q529">
        <v>0.118888076529618</v>
      </c>
    </row>
    <row r="530" spans="1:17" x14ac:dyDescent="0.3">
      <c r="A530" t="s">
        <v>1184</v>
      </c>
      <c r="B530" t="s">
        <v>1185</v>
      </c>
      <c r="C530" t="s">
        <v>3155</v>
      </c>
      <c r="D530" t="s">
        <v>382</v>
      </c>
      <c r="E530">
        <v>10237.904812589901</v>
      </c>
      <c r="F530">
        <v>451.15</v>
      </c>
      <c r="G530">
        <v>177.92291405754099</v>
      </c>
      <c r="H530">
        <v>13.3744917147298</v>
      </c>
      <c r="I530">
        <v>56.981453556616998</v>
      </c>
      <c r="J530">
        <v>16.1207674250129</v>
      </c>
      <c r="K530">
        <v>395.97721709554799</v>
      </c>
      <c r="L530">
        <v>309.00926176160903</v>
      </c>
      <c r="M530">
        <v>70.501159884868201</v>
      </c>
      <c r="N530">
        <v>0.93852234823968805</v>
      </c>
      <c r="O530">
        <v>5.06483431231299</v>
      </c>
      <c r="P530">
        <v>216.263582194181</v>
      </c>
      <c r="Q530">
        <v>0.19132409466999301</v>
      </c>
    </row>
    <row r="531" spans="1:17" x14ac:dyDescent="0.3">
      <c r="A531" t="s">
        <v>1186</v>
      </c>
      <c r="B531" t="s">
        <v>1187</v>
      </c>
      <c r="C531" t="s">
        <v>3149</v>
      </c>
      <c r="D531" t="s">
        <v>916</v>
      </c>
      <c r="E531">
        <v>10229.793078750001</v>
      </c>
      <c r="F531">
        <v>1391.25</v>
      </c>
      <c r="G531">
        <v>72.871853790394695</v>
      </c>
      <c r="H531">
        <v>8.2227114806908492</v>
      </c>
      <c r="I531">
        <v>23.061183573074398</v>
      </c>
      <c r="J531">
        <v>9.2998287155678092</v>
      </c>
      <c r="K531">
        <v>1371.5648447179301</v>
      </c>
      <c r="L531">
        <v>1188.1739901183901</v>
      </c>
      <c r="M531">
        <v>51.726939954348403</v>
      </c>
      <c r="N531">
        <v>0.66021827417277401</v>
      </c>
      <c r="O531">
        <v>14.375561545372801</v>
      </c>
      <c r="P531">
        <v>112.080792682926</v>
      </c>
      <c r="Q531">
        <v>8.0383619325851002E-2</v>
      </c>
    </row>
    <row r="532" spans="1:17" hidden="1" x14ac:dyDescent="0.3">
      <c r="A532" t="s">
        <v>1188</v>
      </c>
      <c r="B532" t="s">
        <v>1189</v>
      </c>
      <c r="C532" t="s">
        <v>3161</v>
      </c>
      <c r="D532" t="s">
        <v>89</v>
      </c>
      <c r="E532">
        <v>10058.70164196</v>
      </c>
      <c r="F532">
        <v>741.2</v>
      </c>
      <c r="G532">
        <v>-33.3727211664186</v>
      </c>
      <c r="H532">
        <v>4.55391871149968</v>
      </c>
      <c r="I532">
        <v>-18.461213045311201</v>
      </c>
      <c r="J532">
        <v>-1.08791594071233</v>
      </c>
      <c r="M532">
        <v>42.050942954473101</v>
      </c>
      <c r="O532">
        <v>14.4090663788451</v>
      </c>
      <c r="P532">
        <v>8.8239612391719202</v>
      </c>
    </row>
    <row r="533" spans="1:17" x14ac:dyDescent="0.3">
      <c r="A533" t="s">
        <v>1190</v>
      </c>
      <c r="B533" t="s">
        <v>1191</v>
      </c>
      <c r="C533" t="s">
        <v>3146</v>
      </c>
      <c r="D533" t="s">
        <v>592</v>
      </c>
      <c r="E533">
        <v>10027.309761300001</v>
      </c>
      <c r="F533">
        <v>1124.5</v>
      </c>
      <c r="G533">
        <v>-3.76112160185777</v>
      </c>
      <c r="H533">
        <v>-3.5847754658567101</v>
      </c>
      <c r="I533">
        <v>17.978669533391901</v>
      </c>
      <c r="J533">
        <v>-3.06682897948291</v>
      </c>
      <c r="K533">
        <v>1165.73291800782</v>
      </c>
      <c r="L533">
        <v>1025.9789175605399</v>
      </c>
      <c r="M533">
        <v>27.419740690780699</v>
      </c>
      <c r="N533">
        <v>0.84660768766073802</v>
      </c>
      <c r="O533">
        <v>23.014673188083499</v>
      </c>
      <c r="P533">
        <v>44.7885147749951</v>
      </c>
      <c r="Q533">
        <v>4.5828579160504999E-2</v>
      </c>
    </row>
    <row r="534" spans="1:17" x14ac:dyDescent="0.3">
      <c r="A534" t="s">
        <v>1192</v>
      </c>
      <c r="B534" t="s">
        <v>1193</v>
      </c>
      <c r="C534" t="s">
        <v>3150</v>
      </c>
      <c r="D534" t="s">
        <v>263</v>
      </c>
      <c r="E534">
        <v>9941.0192948999993</v>
      </c>
      <c r="F534">
        <v>968.7</v>
      </c>
      <c r="G534">
        <v>47.766776623880702</v>
      </c>
      <c r="H534">
        <v>14.9609626278049</v>
      </c>
      <c r="I534">
        <v>33.175552239463499</v>
      </c>
      <c r="J534">
        <v>2.4767821437093098</v>
      </c>
      <c r="K534">
        <v>926.13008848629397</v>
      </c>
      <c r="L534">
        <v>781.40361258395399</v>
      </c>
      <c r="M534">
        <v>44.780331167559503</v>
      </c>
      <c r="N534">
        <v>1.1689568073144101</v>
      </c>
      <c r="O534">
        <v>14.343966140187799</v>
      </c>
      <c r="P534">
        <v>80.491894913359403</v>
      </c>
      <c r="Q534">
        <v>5.1950339489420003E-2</v>
      </c>
    </row>
    <row r="535" spans="1:17" hidden="1" x14ac:dyDescent="0.3">
      <c r="A535" t="s">
        <v>1194</v>
      </c>
      <c r="B535" t="s">
        <v>1195</v>
      </c>
      <c r="C535" t="s">
        <v>3161</v>
      </c>
      <c r="D535" t="s">
        <v>1196</v>
      </c>
      <c r="E535">
        <v>9891.6084341999995</v>
      </c>
      <c r="F535">
        <v>773.8</v>
      </c>
      <c r="G535">
        <v>101.18535326676999</v>
      </c>
      <c r="H535">
        <v>17.561808963980098</v>
      </c>
      <c r="I535">
        <v>54.640240076103197</v>
      </c>
      <c r="J535">
        <v>-5.3289488201511404</v>
      </c>
      <c r="K535">
        <v>712.78211667298899</v>
      </c>
      <c r="L535">
        <v>554.86111267542299</v>
      </c>
      <c r="M535">
        <v>52.408872586797301</v>
      </c>
      <c r="N535">
        <v>1.2918125238307301</v>
      </c>
      <c r="O535">
        <v>13.097699663995799</v>
      </c>
      <c r="P535">
        <v>141.77472269957801</v>
      </c>
      <c r="Q535">
        <v>0.17955256353437399</v>
      </c>
    </row>
    <row r="536" spans="1:17" x14ac:dyDescent="0.3">
      <c r="A536" t="s">
        <v>1197</v>
      </c>
      <c r="B536" t="s">
        <v>1198</v>
      </c>
      <c r="C536" t="s">
        <v>3158</v>
      </c>
      <c r="D536" t="s">
        <v>122</v>
      </c>
      <c r="E536">
        <v>9889.7595951900003</v>
      </c>
      <c r="F536">
        <v>1162.95</v>
      </c>
      <c r="G536">
        <v>30.011124711906099</v>
      </c>
      <c r="H536">
        <v>4.2836599779340503</v>
      </c>
      <c r="I536">
        <v>-5.6154374194757404</v>
      </c>
      <c r="J536">
        <v>-5.80369488679173</v>
      </c>
      <c r="K536">
        <v>1201.5473953676701</v>
      </c>
      <c r="L536">
        <v>1055.0283349833401</v>
      </c>
      <c r="M536">
        <v>37.878548070785698</v>
      </c>
      <c r="N536">
        <v>1.24938875909706</v>
      </c>
      <c r="O536">
        <v>19.953566361408399</v>
      </c>
      <c r="P536">
        <v>67.090517241379303</v>
      </c>
      <c r="Q536">
        <v>3.4998025236053998E-2</v>
      </c>
    </row>
    <row r="537" spans="1:17" x14ac:dyDescent="0.3">
      <c r="A537" t="s">
        <v>1199</v>
      </c>
      <c r="B537" t="s">
        <v>1200</v>
      </c>
      <c r="C537" t="s">
        <v>3156</v>
      </c>
      <c r="D537" t="s">
        <v>768</v>
      </c>
      <c r="E537">
        <v>9887.4621817250008</v>
      </c>
      <c r="F537">
        <v>7667.05</v>
      </c>
      <c r="G537">
        <v>-39.465767743785896</v>
      </c>
      <c r="H537">
        <v>-1.57759460591488</v>
      </c>
      <c r="I537">
        <v>-4.9151002103134198</v>
      </c>
      <c r="J537">
        <v>-0.88884694673539999</v>
      </c>
      <c r="K537">
        <v>8402.8289683127605</v>
      </c>
      <c r="L537">
        <v>8230.0570067589906</v>
      </c>
      <c r="M537">
        <v>28.399022337520801</v>
      </c>
      <c r="N537">
        <v>0.41381564038714902</v>
      </c>
      <c r="O537">
        <v>40.731441688785097</v>
      </c>
      <c r="P537">
        <v>16.3225209370069</v>
      </c>
      <c r="Q537">
        <v>3.1098157003603001E-2</v>
      </c>
    </row>
    <row r="538" spans="1:17" x14ac:dyDescent="0.3">
      <c r="A538" t="s">
        <v>1201</v>
      </c>
      <c r="B538" t="s">
        <v>1202</v>
      </c>
      <c r="C538" t="s">
        <v>3156</v>
      </c>
      <c r="D538" t="s">
        <v>300</v>
      </c>
      <c r="E538">
        <v>9887.3364225599998</v>
      </c>
      <c r="F538">
        <v>857.7</v>
      </c>
      <c r="G538">
        <v>-44.791448966997997</v>
      </c>
      <c r="H538">
        <v>-9.5727109897427205</v>
      </c>
      <c r="I538">
        <v>-21.7139183890597</v>
      </c>
      <c r="J538">
        <v>-3.59149087433227</v>
      </c>
      <c r="K538">
        <v>949.234015056972</v>
      </c>
      <c r="L538">
        <v>983.79872969782195</v>
      </c>
      <c r="M538">
        <v>15.408931143791399</v>
      </c>
      <c r="N538">
        <v>0.60626041052912705</v>
      </c>
      <c r="O538">
        <v>29.415879678209102</v>
      </c>
      <c r="P538">
        <v>4.5784307748582602</v>
      </c>
      <c r="Q538">
        <v>-5.7135093682212E-2</v>
      </c>
    </row>
    <row r="539" spans="1:17" x14ac:dyDescent="0.3">
      <c r="A539" t="s">
        <v>1203</v>
      </c>
      <c r="B539" t="s">
        <v>1204</v>
      </c>
      <c r="C539" t="s">
        <v>3147</v>
      </c>
      <c r="D539" t="s">
        <v>21</v>
      </c>
      <c r="E539">
        <v>9870.0323817200006</v>
      </c>
      <c r="F539">
        <v>1567.6</v>
      </c>
      <c r="G539">
        <v>-26.192272660898901</v>
      </c>
      <c r="H539">
        <v>1.5178617757381201</v>
      </c>
      <c r="I539">
        <v>-9.1810906310206999</v>
      </c>
      <c r="J539">
        <v>1.9315314095595899E-2</v>
      </c>
      <c r="K539">
        <v>1585.7572924322501</v>
      </c>
      <c r="L539">
        <v>1581.4832041172999</v>
      </c>
      <c r="M539">
        <v>51.9894628366687</v>
      </c>
      <c r="N539">
        <v>0.348201867799383</v>
      </c>
      <c r="O539">
        <v>23.912350089308401</v>
      </c>
      <c r="P539">
        <v>13.0983730745644</v>
      </c>
      <c r="Q539">
        <v>-5.8227703163981001E-2</v>
      </c>
    </row>
    <row r="540" spans="1:17" x14ac:dyDescent="0.3">
      <c r="A540" t="s">
        <v>1205</v>
      </c>
      <c r="B540" t="s">
        <v>1206</v>
      </c>
      <c r="C540" t="s">
        <v>3145</v>
      </c>
      <c r="D540" t="s">
        <v>21</v>
      </c>
      <c r="E540">
        <v>9864.2052276199993</v>
      </c>
      <c r="F540">
        <v>478.85</v>
      </c>
      <c r="G540">
        <v>-9.9697907347032793</v>
      </c>
      <c r="H540">
        <v>5.3332211609195896</v>
      </c>
      <c r="I540">
        <v>-19.0033125368947</v>
      </c>
      <c r="J540">
        <v>6.4905342331757598</v>
      </c>
      <c r="K540">
        <v>480.83715740628702</v>
      </c>
      <c r="L540">
        <v>480.57365470570198</v>
      </c>
      <c r="M540">
        <v>57.787026114056999</v>
      </c>
      <c r="N540">
        <v>0.98805961838972101</v>
      </c>
      <c r="O540">
        <v>20.079356792314901</v>
      </c>
      <c r="P540">
        <v>21.166497975708499</v>
      </c>
      <c r="Q540">
        <v>-7.9493537801300002E-2</v>
      </c>
    </row>
    <row r="541" spans="1:17" x14ac:dyDescent="0.3">
      <c r="A541" t="s">
        <v>1207</v>
      </c>
      <c r="B541" t="s">
        <v>1208</v>
      </c>
      <c r="C541" t="s">
        <v>3157</v>
      </c>
      <c r="D541" t="s">
        <v>92</v>
      </c>
      <c r="E541">
        <v>9840.9028079599993</v>
      </c>
      <c r="F541">
        <v>203.56</v>
      </c>
      <c r="G541">
        <v>38.960253982538497</v>
      </c>
      <c r="H541">
        <v>-0.38280107104182198</v>
      </c>
      <c r="I541">
        <v>-11.741188683842401</v>
      </c>
      <c r="J541">
        <v>4.3399670224384401E-3</v>
      </c>
      <c r="K541">
        <v>218.29317118116299</v>
      </c>
      <c r="L541">
        <v>201.48561472093499</v>
      </c>
      <c r="M541">
        <v>24.1755486708931</v>
      </c>
      <c r="N541">
        <v>0.39484011604137198</v>
      </c>
      <c r="O541">
        <v>23.1528787581057</v>
      </c>
      <c r="P541">
        <v>75.105376344085997</v>
      </c>
      <c r="Q541">
        <v>6.7203275394520007E-2</v>
      </c>
    </row>
    <row r="542" spans="1:17" x14ac:dyDescent="0.3">
      <c r="A542" t="s">
        <v>1209</v>
      </c>
      <c r="B542" t="s">
        <v>1210</v>
      </c>
      <c r="C542" t="s">
        <v>3149</v>
      </c>
      <c r="D542" t="s">
        <v>48</v>
      </c>
      <c r="E542">
        <v>9817.6604255999991</v>
      </c>
      <c r="F542">
        <v>571.5</v>
      </c>
      <c r="G542">
        <v>156.395970966167</v>
      </c>
      <c r="H542">
        <v>2.8392495679324599</v>
      </c>
      <c r="I542">
        <v>45.479276160211199</v>
      </c>
      <c r="J542">
        <v>-0.353817263255081</v>
      </c>
      <c r="K542">
        <v>550.36534013761002</v>
      </c>
      <c r="L542">
        <v>442.17692232766802</v>
      </c>
      <c r="M542">
        <v>44.360588027984697</v>
      </c>
      <c r="N542">
        <v>0.73118759125242405</v>
      </c>
      <c r="O542">
        <v>21.4873140857392</v>
      </c>
      <c r="P542">
        <v>203.98936170212701</v>
      </c>
      <c r="Q542">
        <v>0.22024108501591799</v>
      </c>
    </row>
    <row r="543" spans="1:17" x14ac:dyDescent="0.3">
      <c r="A543" t="s">
        <v>1211</v>
      </c>
      <c r="B543" t="s">
        <v>1212</v>
      </c>
      <c r="C543" t="s">
        <v>3149</v>
      </c>
      <c r="D543" t="s">
        <v>48</v>
      </c>
      <c r="E543">
        <v>9781.2903375000005</v>
      </c>
      <c r="F543">
        <v>3093.75</v>
      </c>
      <c r="G543">
        <v>32.097167452726097</v>
      </c>
      <c r="H543">
        <v>-0.19156823506878201</v>
      </c>
      <c r="I543">
        <v>5.4727291539863803</v>
      </c>
      <c r="J543">
        <v>2.6175965896985098</v>
      </c>
      <c r="K543">
        <v>3154.9510886931798</v>
      </c>
      <c r="L543">
        <v>2734.3689588417501</v>
      </c>
      <c r="M543">
        <v>38.151604046441101</v>
      </c>
      <c r="N543">
        <v>0.41902338837346198</v>
      </c>
      <c r="O543">
        <v>20.404040404040401</v>
      </c>
      <c r="P543">
        <v>83.880889760620505</v>
      </c>
      <c r="Q543">
        <v>0.20902650075441001</v>
      </c>
    </row>
    <row r="544" spans="1:17" x14ac:dyDescent="0.3">
      <c r="A544" t="s">
        <v>1213</v>
      </c>
      <c r="B544" t="s">
        <v>1214</v>
      </c>
      <c r="C544" t="s">
        <v>3163</v>
      </c>
      <c r="D544" t="s">
        <v>1196</v>
      </c>
      <c r="E544">
        <v>9742.3025094000004</v>
      </c>
      <c r="F544">
        <v>506.6</v>
      </c>
      <c r="G544">
        <v>19.674469395727598</v>
      </c>
      <c r="H544">
        <v>7.3451932013866301</v>
      </c>
      <c r="I544">
        <v>6.3878681238865402</v>
      </c>
      <c r="J544">
        <v>-7.4898793093659899</v>
      </c>
      <c r="K544">
        <v>550.69579057471901</v>
      </c>
      <c r="L544">
        <v>483.50508293078502</v>
      </c>
      <c r="M544">
        <v>30.133283460516399</v>
      </c>
      <c r="N544">
        <v>1.29160486101935</v>
      </c>
      <c r="O544">
        <v>35.984998026055997</v>
      </c>
      <c r="P544">
        <v>63.6304909560723</v>
      </c>
      <c r="Q544">
        <v>2.8282568112778999E-2</v>
      </c>
    </row>
    <row r="545" spans="1:17" x14ac:dyDescent="0.3">
      <c r="A545" t="s">
        <v>1215</v>
      </c>
      <c r="B545" t="s">
        <v>1216</v>
      </c>
      <c r="C545" t="s">
        <v>3146</v>
      </c>
      <c r="D545" t="s">
        <v>526</v>
      </c>
      <c r="E545">
        <v>9725.7076199999992</v>
      </c>
      <c r="F545">
        <v>487.8</v>
      </c>
      <c r="G545">
        <v>111.058977695679</v>
      </c>
      <c r="H545">
        <v>10.9142186710398</v>
      </c>
      <c r="I545">
        <v>37.234996608429299</v>
      </c>
      <c r="J545">
        <v>3.0401292576346899</v>
      </c>
      <c r="K545">
        <v>451.774163886167</v>
      </c>
      <c r="L545">
        <v>364.198302953358</v>
      </c>
      <c r="M545">
        <v>61.138390062568902</v>
      </c>
      <c r="N545">
        <v>1.013560982422</v>
      </c>
      <c r="O545">
        <v>2.1115211152111502</v>
      </c>
      <c r="P545">
        <v>152.09302325581399</v>
      </c>
      <c r="Q545">
        <v>0.35018034393069702</v>
      </c>
    </row>
    <row r="546" spans="1:17" hidden="1" x14ac:dyDescent="0.3">
      <c r="A546" t="s">
        <v>1217</v>
      </c>
      <c r="B546" t="s">
        <v>1218</v>
      </c>
      <c r="C546" t="s">
        <v>3161</v>
      </c>
      <c r="D546" t="s">
        <v>130</v>
      </c>
      <c r="E546">
        <v>9717.1900299270001</v>
      </c>
      <c r="F546">
        <v>292.97000000000003</v>
      </c>
      <c r="G546">
        <v>-4.2236283720060204</v>
      </c>
      <c r="H546">
        <v>8.4854132274914296</v>
      </c>
      <c r="I546">
        <v>3.03254116392212</v>
      </c>
      <c r="J546">
        <v>1.0217288858246401</v>
      </c>
      <c r="K546">
        <v>280.68981465080799</v>
      </c>
      <c r="L546">
        <v>267.05806799649702</v>
      </c>
      <c r="M546">
        <v>22.227502817667499</v>
      </c>
      <c r="N546">
        <v>1.09886148023643</v>
      </c>
      <c r="O546">
        <v>0.31743864559510199</v>
      </c>
      <c r="P546">
        <v>26.225764756570399</v>
      </c>
    </row>
    <row r="547" spans="1:17" x14ac:dyDescent="0.3">
      <c r="A547" t="s">
        <v>1219</v>
      </c>
      <c r="B547" t="s">
        <v>1220</v>
      </c>
      <c r="C547" t="s">
        <v>3155</v>
      </c>
      <c r="D547" t="s">
        <v>268</v>
      </c>
      <c r="E547">
        <v>9681.4530099000003</v>
      </c>
      <c r="F547">
        <v>1450.2</v>
      </c>
      <c r="G547">
        <v>116.33335154157599</v>
      </c>
      <c r="H547">
        <v>14.904701588994399</v>
      </c>
      <c r="I547">
        <v>75.652361565918099</v>
      </c>
      <c r="J547">
        <v>1.0541504199523399</v>
      </c>
      <c r="K547">
        <v>1329.79973549022</v>
      </c>
      <c r="L547">
        <v>1104.91024538037</v>
      </c>
      <c r="M547">
        <v>71.188622229891294</v>
      </c>
      <c r="N547">
        <v>1.4874669385819701</v>
      </c>
      <c r="O547">
        <v>7.0541994207695398</v>
      </c>
      <c r="P547">
        <v>168.03437759911199</v>
      </c>
    </row>
    <row r="548" spans="1:17" x14ac:dyDescent="0.3">
      <c r="A548" t="s">
        <v>1221</v>
      </c>
      <c r="B548" t="s">
        <v>1222</v>
      </c>
      <c r="C548" t="s">
        <v>3158</v>
      </c>
      <c r="D548" t="s">
        <v>911</v>
      </c>
      <c r="E548">
        <v>9648.2616891479993</v>
      </c>
      <c r="F548">
        <v>69.87</v>
      </c>
      <c r="G548">
        <v>12.684477450011499</v>
      </c>
      <c r="H548">
        <v>-8.2244223782761292</v>
      </c>
      <c r="I548">
        <v>-15.720275935141601</v>
      </c>
      <c r="J548">
        <v>-3.0569376507878201</v>
      </c>
      <c r="K548">
        <v>76.300020179568904</v>
      </c>
      <c r="L548">
        <v>74.608761197364601</v>
      </c>
      <c r="M548">
        <v>27.5677951071041</v>
      </c>
      <c r="N548">
        <v>0.407352132883471</v>
      </c>
      <c r="O548">
        <v>35.752111063403397</v>
      </c>
      <c r="P548">
        <v>44.658385093167702</v>
      </c>
      <c r="Q548">
        <v>5.9899557878355998E-2</v>
      </c>
    </row>
    <row r="549" spans="1:17" hidden="1" x14ac:dyDescent="0.3">
      <c r="A549" t="s">
        <v>1223</v>
      </c>
      <c r="B549" t="s">
        <v>1224</v>
      </c>
      <c r="C549" t="s">
        <v>3161</v>
      </c>
      <c r="D549" t="s">
        <v>80</v>
      </c>
      <c r="E549">
        <v>9591.9028099999996</v>
      </c>
      <c r="F549">
        <v>147.96</v>
      </c>
      <c r="G549">
        <v>-16.8958437944348</v>
      </c>
      <c r="H549">
        <v>6.1841359248672401</v>
      </c>
      <c r="I549">
        <v>-3.5060463016515899</v>
      </c>
      <c r="J549">
        <v>1.69432861726314</v>
      </c>
      <c r="K549">
        <v>143.13106287455</v>
      </c>
      <c r="L549">
        <v>138.50133347695601</v>
      </c>
      <c r="M549">
        <v>19.599037825510401</v>
      </c>
      <c r="N549">
        <v>0.35340387075739099</v>
      </c>
      <c r="O549">
        <v>2.8318464449851302</v>
      </c>
      <c r="P549">
        <v>17.428571428571399</v>
      </c>
      <c r="Q549">
        <v>-1.3388827299693999E-2</v>
      </c>
    </row>
    <row r="550" spans="1:17" hidden="1" x14ac:dyDescent="0.3">
      <c r="A550" t="s">
        <v>1225</v>
      </c>
      <c r="B550" t="s">
        <v>1226</v>
      </c>
      <c r="C550" t="s">
        <v>3161</v>
      </c>
      <c r="D550" t="s">
        <v>130</v>
      </c>
      <c r="E550">
        <v>9582.7000000000007</v>
      </c>
      <c r="F550">
        <v>4791.3500000000004</v>
      </c>
      <c r="G550">
        <v>-23.964479974294601</v>
      </c>
      <c r="H550">
        <v>24.386644211028202</v>
      </c>
      <c r="I550">
        <v>-12.915235576765401</v>
      </c>
      <c r="J550">
        <v>23.238742522847701</v>
      </c>
      <c r="K550">
        <v>4613.2945007204198</v>
      </c>
      <c r="L550">
        <v>4724.9095558283998</v>
      </c>
      <c r="M550">
        <v>53.778815017205297</v>
      </c>
      <c r="N550">
        <v>4.0779016830316701</v>
      </c>
      <c r="O550">
        <v>45.553967044778602</v>
      </c>
      <c r="P550">
        <v>14.045819696518899</v>
      </c>
      <c r="Q550">
        <v>-2.2893150224122E-2</v>
      </c>
    </row>
    <row r="551" spans="1:17" hidden="1" x14ac:dyDescent="0.3">
      <c r="A551" t="s">
        <v>1227</v>
      </c>
      <c r="B551" t="s">
        <v>1228</v>
      </c>
      <c r="C551" t="s">
        <v>3161</v>
      </c>
      <c r="D551" t="s">
        <v>130</v>
      </c>
      <c r="E551">
        <v>9566.1281530199994</v>
      </c>
      <c r="F551">
        <v>594.35</v>
      </c>
      <c r="G551">
        <v>83.175350473933094</v>
      </c>
      <c r="H551">
        <v>6.1713483088889802</v>
      </c>
      <c r="I551">
        <v>91.511491707437898</v>
      </c>
      <c r="J551">
        <v>1.0464592217033299</v>
      </c>
      <c r="K551">
        <v>589.78720254180701</v>
      </c>
      <c r="L551">
        <v>445.74817482262802</v>
      </c>
      <c r="M551">
        <v>44.212443673613002</v>
      </c>
      <c r="N551">
        <v>0.60288368935143799</v>
      </c>
      <c r="O551">
        <v>17.565407588121399</v>
      </c>
      <c r="P551">
        <v>144.840370751802</v>
      </c>
    </row>
    <row r="552" spans="1:17" x14ac:dyDescent="0.3">
      <c r="A552" t="s">
        <v>1229</v>
      </c>
      <c r="B552" t="s">
        <v>1230</v>
      </c>
      <c r="C552" t="s">
        <v>3154</v>
      </c>
      <c r="D552" t="s">
        <v>77</v>
      </c>
      <c r="E552">
        <v>9553.6326585400002</v>
      </c>
      <c r="F552">
        <v>811.9</v>
      </c>
      <c r="G552">
        <v>-4.0411750852871302</v>
      </c>
      <c r="H552">
        <v>10.154230431792501</v>
      </c>
      <c r="I552">
        <v>-10.119971569132799</v>
      </c>
      <c r="J552">
        <v>0.69879141425116198</v>
      </c>
      <c r="K552">
        <v>802.98183212463698</v>
      </c>
      <c r="L552">
        <v>810.24310843374997</v>
      </c>
      <c r="M552">
        <v>52.788393916158398</v>
      </c>
      <c r="N552">
        <v>1.2606923619316299</v>
      </c>
      <c r="O552">
        <v>23.155561029683401</v>
      </c>
      <c r="P552">
        <v>24.994226772380799</v>
      </c>
      <c r="Q552">
        <v>2.1193271972401999E-2</v>
      </c>
    </row>
    <row r="553" spans="1:17" hidden="1" x14ac:dyDescent="0.3">
      <c r="A553" t="s">
        <v>1231</v>
      </c>
      <c r="B553" t="s">
        <v>1232</v>
      </c>
      <c r="C553" t="s">
        <v>3161</v>
      </c>
      <c r="D553" t="s">
        <v>21</v>
      </c>
      <c r="E553">
        <v>9549.5259134999997</v>
      </c>
      <c r="F553">
        <v>1729.5</v>
      </c>
      <c r="G553">
        <v>110.177516665724</v>
      </c>
      <c r="H553">
        <v>6.63618348755152</v>
      </c>
      <c r="I553">
        <v>23.4005224782479</v>
      </c>
      <c r="J553">
        <v>-1.43612917478533</v>
      </c>
      <c r="K553">
        <v>1688.22428814299</v>
      </c>
      <c r="L553">
        <v>1386.3180601506201</v>
      </c>
      <c r="M553">
        <v>59.301305461392403</v>
      </c>
      <c r="N553">
        <v>0.70248941181670699</v>
      </c>
      <c r="O553">
        <v>15.1633420063602</v>
      </c>
      <c r="P553">
        <v>154.73157080786501</v>
      </c>
      <c r="Q553">
        <v>0.24306471317735701</v>
      </c>
    </row>
    <row r="554" spans="1:17" x14ac:dyDescent="0.3">
      <c r="A554" t="s">
        <v>1233</v>
      </c>
      <c r="B554" t="s">
        <v>1234</v>
      </c>
      <c r="C554" t="s">
        <v>3158</v>
      </c>
      <c r="D554" t="s">
        <v>283</v>
      </c>
      <c r="E554">
        <v>9548.3864195570004</v>
      </c>
      <c r="F554">
        <v>120.59</v>
      </c>
      <c r="G554">
        <v>-18.991181673928899</v>
      </c>
      <c r="H554">
        <v>1.5164708731379899</v>
      </c>
      <c r="I554">
        <v>-22.402059003120701</v>
      </c>
      <c r="J554">
        <v>-1.22691746032993</v>
      </c>
      <c r="K554">
        <v>127.51684718171001</v>
      </c>
      <c r="L554">
        <v>130.49752166925401</v>
      </c>
      <c r="M554">
        <v>38.998479700432704</v>
      </c>
      <c r="N554">
        <v>0.65031976183403195</v>
      </c>
      <c r="O554">
        <v>31.0224728418608</v>
      </c>
      <c r="P554">
        <v>19.692307692307601</v>
      </c>
      <c r="Q554">
        <v>9.3684698718433004E-2</v>
      </c>
    </row>
    <row r="555" spans="1:17" x14ac:dyDescent="0.3">
      <c r="A555" t="s">
        <v>1235</v>
      </c>
      <c r="B555" t="s">
        <v>1236</v>
      </c>
      <c r="C555" t="s">
        <v>3152</v>
      </c>
      <c r="D555" t="s">
        <v>188</v>
      </c>
      <c r="E555">
        <v>9534.8653345349994</v>
      </c>
      <c r="F555">
        <v>1544.85</v>
      </c>
      <c r="G555">
        <v>45.3133265976941</v>
      </c>
      <c r="H555">
        <v>-3.2912015326397901</v>
      </c>
      <c r="I555">
        <v>37.165533326256799</v>
      </c>
      <c r="J555">
        <v>-3.0838128280953598</v>
      </c>
      <c r="K555">
        <v>1535.1277830782601</v>
      </c>
      <c r="L555">
        <v>1275.5379063115399</v>
      </c>
      <c r="M555">
        <v>35.785387832498103</v>
      </c>
      <c r="N555">
        <v>0.70887060637432897</v>
      </c>
      <c r="O555">
        <v>13.8168754247985</v>
      </c>
      <c r="P555">
        <v>88.281535648994506</v>
      </c>
      <c r="Q555">
        <v>9.3941703906915003E-2</v>
      </c>
    </row>
    <row r="556" spans="1:17" hidden="1" x14ac:dyDescent="0.3">
      <c r="A556" t="s">
        <v>1237</v>
      </c>
      <c r="B556" t="s">
        <v>1238</v>
      </c>
      <c r="C556" t="s">
        <v>3161</v>
      </c>
      <c r="D556" t="s">
        <v>268</v>
      </c>
      <c r="E556">
        <v>9520.1980445000008</v>
      </c>
      <c r="F556">
        <v>6184.75</v>
      </c>
      <c r="G556">
        <v>-14.4012017914763</v>
      </c>
      <c r="H556">
        <v>10.164115944303401</v>
      </c>
      <c r="I556">
        <v>11.075769858543399</v>
      </c>
      <c r="J556">
        <v>4.0238509086116103</v>
      </c>
      <c r="K556">
        <v>6185.4687633046697</v>
      </c>
      <c r="L556">
        <v>5809.60411783784</v>
      </c>
      <c r="M556">
        <v>43.038253497755797</v>
      </c>
      <c r="N556">
        <v>1.01788893197826</v>
      </c>
      <c r="O556">
        <v>13.1654472694935</v>
      </c>
      <c r="P556">
        <v>33.869047619047599</v>
      </c>
      <c r="Q556">
        <v>0.102655929832539</v>
      </c>
    </row>
    <row r="557" spans="1:17" x14ac:dyDescent="0.3">
      <c r="A557" t="s">
        <v>1239</v>
      </c>
      <c r="B557" t="s">
        <v>1240</v>
      </c>
      <c r="C557" t="s">
        <v>3157</v>
      </c>
      <c r="D557" t="s">
        <v>278</v>
      </c>
      <c r="E557">
        <v>9482.5720329600008</v>
      </c>
      <c r="F557">
        <v>581.1</v>
      </c>
      <c r="G557">
        <v>32.4875448277297</v>
      </c>
      <c r="H557">
        <v>4.9214531763488996</v>
      </c>
      <c r="I557">
        <v>38.572369542366403</v>
      </c>
      <c r="J557">
        <v>1.4825849319542601</v>
      </c>
      <c r="K557">
        <v>567.11819934244102</v>
      </c>
      <c r="L557">
        <v>486.092527825753</v>
      </c>
      <c r="M557">
        <v>42.500956424676801</v>
      </c>
      <c r="N557">
        <v>0.83810078732109194</v>
      </c>
      <c r="O557">
        <v>6.0918946824987099</v>
      </c>
      <c r="P557">
        <v>65.437722419928804</v>
      </c>
      <c r="Q557">
        <v>0.12927995643479301</v>
      </c>
    </row>
    <row r="558" spans="1:17" x14ac:dyDescent="0.3">
      <c r="A558" t="s">
        <v>1241</v>
      </c>
      <c r="B558" t="s">
        <v>1242</v>
      </c>
      <c r="C558" t="s">
        <v>3156</v>
      </c>
      <c r="D558" t="s">
        <v>1243</v>
      </c>
      <c r="E558">
        <v>9471.3428080350004</v>
      </c>
      <c r="F558">
        <v>871.35</v>
      </c>
      <c r="G558">
        <v>-45.8247350587895</v>
      </c>
      <c r="H558">
        <v>-1.0451470895825401</v>
      </c>
      <c r="I558">
        <v>-16.403299250153498</v>
      </c>
      <c r="J558">
        <v>-1.7715895213527699</v>
      </c>
      <c r="K558">
        <v>921.42412904954699</v>
      </c>
      <c r="L558">
        <v>982.425402545873</v>
      </c>
      <c r="M558">
        <v>27.635222013760998</v>
      </c>
      <c r="N558">
        <v>0.52307001487308002</v>
      </c>
      <c r="O558">
        <v>48.849486429104203</v>
      </c>
      <c r="P558">
        <v>2.0316159250585599</v>
      </c>
      <c r="Q558">
        <v>-8.3953689841056001E-2</v>
      </c>
    </row>
    <row r="559" spans="1:17" x14ac:dyDescent="0.3">
      <c r="A559" t="s">
        <v>1244</v>
      </c>
      <c r="B559" t="s">
        <v>1245</v>
      </c>
      <c r="C559" t="s">
        <v>3156</v>
      </c>
      <c r="D559" t="s">
        <v>188</v>
      </c>
      <c r="E559">
        <v>9440.0690920800007</v>
      </c>
      <c r="F559">
        <v>2329.8000000000002</v>
      </c>
      <c r="G559">
        <v>132.78252540242499</v>
      </c>
      <c r="H559">
        <v>25.049156390542802</v>
      </c>
      <c r="I559">
        <v>34.994884457104597</v>
      </c>
      <c r="J559">
        <v>27.457514788010101</v>
      </c>
      <c r="K559">
        <v>1908.3013426554301</v>
      </c>
      <c r="L559">
        <v>1600.9882732015501</v>
      </c>
      <c r="M559">
        <v>87.143845348983604</v>
      </c>
      <c r="N559">
        <v>2.1541854370919</v>
      </c>
      <c r="O559">
        <v>1.2919563911065299</v>
      </c>
      <c r="P559">
        <v>174.094117647058</v>
      </c>
      <c r="Q559">
        <v>5.6983281331747002E-2</v>
      </c>
    </row>
    <row r="560" spans="1:17" hidden="1" x14ac:dyDescent="0.3">
      <c r="A560" t="s">
        <v>1246</v>
      </c>
      <c r="B560" t="s">
        <v>1247</v>
      </c>
      <c r="C560" t="s">
        <v>3161</v>
      </c>
      <c r="D560" t="s">
        <v>1248</v>
      </c>
      <c r="E560">
        <v>9435.9825347999395</v>
      </c>
      <c r="F560">
        <v>576.20000000000005</v>
      </c>
      <c r="G560">
        <v>-9.2373750328787594</v>
      </c>
      <c r="H560">
        <v>14.0354469536351</v>
      </c>
      <c r="I560">
        <v>4.8404875218985799</v>
      </c>
      <c r="J560">
        <v>-1.98726756821252</v>
      </c>
      <c r="K560">
        <v>543.42393737146995</v>
      </c>
      <c r="L560">
        <v>499.65961424357897</v>
      </c>
      <c r="N560">
        <v>0.67539424070811704</v>
      </c>
      <c r="O560">
        <v>10.5605692467892</v>
      </c>
      <c r="P560">
        <v>45.083721515800001</v>
      </c>
    </row>
    <row r="561" spans="1:17" hidden="1" x14ac:dyDescent="0.3">
      <c r="A561" t="s">
        <v>1249</v>
      </c>
      <c r="B561" t="s">
        <v>1250</v>
      </c>
      <c r="C561" t="s">
        <v>3161</v>
      </c>
      <c r="D561" t="s">
        <v>77</v>
      </c>
      <c r="E561">
        <v>9425.3519605000001</v>
      </c>
      <c r="F561">
        <v>187.25</v>
      </c>
      <c r="G561">
        <v>25.616434091487399</v>
      </c>
      <c r="H561">
        <v>-9.9869407557218004</v>
      </c>
      <c r="I561">
        <v>1.52240123854985</v>
      </c>
      <c r="J561">
        <v>-4.3101467582625697</v>
      </c>
      <c r="K561">
        <v>189.14124542386401</v>
      </c>
      <c r="L561">
        <v>171.60866252576099</v>
      </c>
      <c r="M561">
        <v>37.114511355025897</v>
      </c>
      <c r="N561">
        <v>0.31243789628819002</v>
      </c>
      <c r="O561">
        <v>31.3751668891855</v>
      </c>
      <c r="P561">
        <v>56.0416666666666</v>
      </c>
      <c r="Q561">
        <v>4.1286076274685002E-2</v>
      </c>
    </row>
    <row r="562" spans="1:17" hidden="1" x14ac:dyDescent="0.3">
      <c r="A562" t="s">
        <v>1251</v>
      </c>
      <c r="B562" t="s">
        <v>1252</v>
      </c>
      <c r="C562" t="s">
        <v>3161</v>
      </c>
      <c r="D562" t="s">
        <v>268</v>
      </c>
      <c r="E562">
        <v>9423.2211746399898</v>
      </c>
      <c r="F562">
        <v>78.260000000000005</v>
      </c>
      <c r="G562">
        <v>-0.27328623638976501</v>
      </c>
      <c r="H562">
        <v>0.33229952409310598</v>
      </c>
      <c r="I562">
        <v>19.085369288850298</v>
      </c>
      <c r="J562">
        <v>-2.94005290631286</v>
      </c>
      <c r="K562">
        <v>81.741155440423199</v>
      </c>
      <c r="L562">
        <v>69.309888680957599</v>
      </c>
      <c r="M562">
        <v>39.695520679125998</v>
      </c>
      <c r="N562">
        <v>0.39691239423415098</v>
      </c>
      <c r="O562">
        <v>34.168157423971302</v>
      </c>
      <c r="P562">
        <v>90.6455542021924</v>
      </c>
      <c r="Q562">
        <v>9.4634995703780006E-2</v>
      </c>
    </row>
    <row r="563" spans="1:17" x14ac:dyDescent="0.3">
      <c r="A563" t="s">
        <v>1253</v>
      </c>
      <c r="B563" t="s">
        <v>1254</v>
      </c>
      <c r="C563" t="s">
        <v>3149</v>
      </c>
      <c r="D563" t="s">
        <v>48</v>
      </c>
      <c r="E563">
        <v>9409.8565722000003</v>
      </c>
      <c r="F563">
        <v>366.8</v>
      </c>
      <c r="G563">
        <v>-19.333785573059799</v>
      </c>
      <c r="H563">
        <v>8.7394805166045195</v>
      </c>
      <c r="I563">
        <v>-26.946975609706101</v>
      </c>
      <c r="J563">
        <v>2.50517002635124</v>
      </c>
      <c r="K563">
        <v>449.611793902839</v>
      </c>
      <c r="L563">
        <v>440.71847885235002</v>
      </c>
      <c r="M563">
        <v>21.3171486193013</v>
      </c>
      <c r="N563">
        <v>2.30084119898018</v>
      </c>
      <c r="O563">
        <v>56.706652126499399</v>
      </c>
      <c r="P563">
        <v>18.284424379232501</v>
      </c>
      <c r="Q563">
        <v>2.5809243544420001E-2</v>
      </c>
    </row>
    <row r="564" spans="1:17" x14ac:dyDescent="0.3">
      <c r="A564" t="s">
        <v>1255</v>
      </c>
      <c r="B564" t="s">
        <v>1256</v>
      </c>
      <c r="C564" t="s">
        <v>3160</v>
      </c>
      <c r="D564" t="s">
        <v>406</v>
      </c>
      <c r="E564">
        <v>9401.2648983399995</v>
      </c>
      <c r="F564">
        <v>639.79999999999995</v>
      </c>
      <c r="G564">
        <v>-28.796639898792399</v>
      </c>
      <c r="H564">
        <v>3.0349398799717999</v>
      </c>
      <c r="I564">
        <v>-18.225603921084499</v>
      </c>
      <c r="J564">
        <v>8.8027750894013407E-2</v>
      </c>
      <c r="K564">
        <v>661.17639868367303</v>
      </c>
      <c r="L564">
        <v>668.02719377161804</v>
      </c>
      <c r="M564">
        <v>37.502407875734697</v>
      </c>
      <c r="N564">
        <v>0.37850400186136801</v>
      </c>
      <c r="O564">
        <v>27.3679274773366</v>
      </c>
      <c r="P564">
        <v>8.39474798814061</v>
      </c>
      <c r="Q564">
        <v>2.8073195662676999E-2</v>
      </c>
    </row>
    <row r="565" spans="1:17" hidden="1" x14ac:dyDescent="0.3">
      <c r="A565" t="s">
        <v>1257</v>
      </c>
      <c r="B565" t="s">
        <v>1258</v>
      </c>
      <c r="C565" t="s">
        <v>3161</v>
      </c>
      <c r="D565" t="s">
        <v>227</v>
      </c>
      <c r="E565">
        <v>9359.26951113</v>
      </c>
      <c r="F565">
        <v>1776.05</v>
      </c>
      <c r="G565">
        <v>2599.2884117542499</v>
      </c>
      <c r="H565">
        <v>39.153790549094502</v>
      </c>
      <c r="I565">
        <v>141.10486528951699</v>
      </c>
      <c r="J565">
        <v>18.278307559805</v>
      </c>
      <c r="K565">
        <v>1459.6301093528</v>
      </c>
      <c r="L565">
        <v>956.65177164795205</v>
      </c>
      <c r="M565">
        <v>73.319831424561002</v>
      </c>
      <c r="N565">
        <v>1.66460303866793</v>
      </c>
      <c r="O565">
        <v>6.9761549505926004</v>
      </c>
    </row>
    <row r="566" spans="1:17" x14ac:dyDescent="0.3">
      <c r="A566" t="s">
        <v>1259</v>
      </c>
      <c r="B566" t="s">
        <v>1260</v>
      </c>
      <c r="C566" t="s">
        <v>3154</v>
      </c>
      <c r="D566" t="s">
        <v>77</v>
      </c>
      <c r="E566">
        <v>9294.5453828999998</v>
      </c>
      <c r="F566">
        <v>1207</v>
      </c>
      <c r="G566">
        <v>-27.135523862782701</v>
      </c>
      <c r="H566">
        <v>-2.7785463004656599</v>
      </c>
      <c r="I566">
        <v>-28.6867613603054</v>
      </c>
      <c r="J566">
        <v>0.84887372061661104</v>
      </c>
      <c r="K566">
        <v>1302.27607312431</v>
      </c>
      <c r="L566">
        <v>1383.5722619901101</v>
      </c>
      <c r="M566">
        <v>39.452048248937999</v>
      </c>
      <c r="N566">
        <v>1.1728915627463199</v>
      </c>
      <c r="O566">
        <v>49.295774647887299</v>
      </c>
      <c r="P566">
        <v>6.0772509557498902</v>
      </c>
      <c r="Q566">
        <v>-5.0282606363598999E-2</v>
      </c>
    </row>
    <row r="567" spans="1:17" x14ac:dyDescent="0.3">
      <c r="A567" t="s">
        <v>1261</v>
      </c>
      <c r="B567" t="s">
        <v>1262</v>
      </c>
      <c r="C567" t="s">
        <v>3159</v>
      </c>
      <c r="D567" t="s">
        <v>130</v>
      </c>
      <c r="E567">
        <v>9289.6066507319993</v>
      </c>
      <c r="F567">
        <v>172.52</v>
      </c>
      <c r="G567">
        <v>-6.6659425641482999</v>
      </c>
      <c r="H567">
        <v>-5.3605666460760899</v>
      </c>
      <c r="I567">
        <v>-31.7077934068266</v>
      </c>
      <c r="J567">
        <v>-10.8399658657634</v>
      </c>
      <c r="K567">
        <v>190.811937888963</v>
      </c>
      <c r="L567">
        <v>195.383867537773</v>
      </c>
      <c r="M567">
        <v>33.974468015421799</v>
      </c>
      <c r="N567">
        <v>1.3471406622893201</v>
      </c>
      <c r="O567">
        <v>65.140273591467604</v>
      </c>
      <c r="P567">
        <v>27.274068609369198</v>
      </c>
      <c r="Q567">
        <v>0.13271651110496099</v>
      </c>
    </row>
    <row r="568" spans="1:17" x14ac:dyDescent="0.3">
      <c r="A568" t="s">
        <v>1263</v>
      </c>
      <c r="B568" t="s">
        <v>1264</v>
      </c>
      <c r="C568" t="s">
        <v>3152</v>
      </c>
      <c r="D568" t="s">
        <v>188</v>
      </c>
      <c r="E568">
        <v>9285.4826500800009</v>
      </c>
      <c r="F568">
        <v>2107.9499999999998</v>
      </c>
      <c r="G568">
        <v>74.038000192058703</v>
      </c>
      <c r="H568">
        <v>2.8620686385602201</v>
      </c>
      <c r="I568">
        <v>-10.0702148945952</v>
      </c>
      <c r="J568">
        <v>2.6361472765502101</v>
      </c>
      <c r="K568">
        <v>2140.3988659901202</v>
      </c>
      <c r="L568">
        <v>1870.33760838236</v>
      </c>
      <c r="M568">
        <v>39.797141769492697</v>
      </c>
      <c r="N568">
        <v>0.53872944680394796</v>
      </c>
      <c r="O568">
        <v>13.807253492729901</v>
      </c>
      <c r="P568">
        <v>122.146696174517</v>
      </c>
      <c r="Q568">
        <v>0.16012235882150799</v>
      </c>
    </row>
    <row r="569" spans="1:17" x14ac:dyDescent="0.3">
      <c r="A569" t="s">
        <v>1265</v>
      </c>
      <c r="B569" t="s">
        <v>1266</v>
      </c>
      <c r="C569" t="s">
        <v>589</v>
      </c>
      <c r="D569" t="s">
        <v>454</v>
      </c>
      <c r="E569">
        <v>9280.9626080399994</v>
      </c>
      <c r="F569">
        <v>354.6</v>
      </c>
      <c r="G569">
        <v>80.079262416626094</v>
      </c>
      <c r="H569">
        <v>-6.2241649527857303</v>
      </c>
      <c r="I569">
        <v>4.8854763544200397</v>
      </c>
      <c r="J569">
        <v>0.80078528451534303</v>
      </c>
      <c r="K569">
        <v>376.15829551711698</v>
      </c>
      <c r="L569">
        <v>335.93225665310001</v>
      </c>
      <c r="M569">
        <v>36.951651495189303</v>
      </c>
      <c r="N569">
        <v>0.60520994559498598</v>
      </c>
      <c r="O569">
        <v>18.809926677946901</v>
      </c>
      <c r="P569">
        <v>116.81442983797</v>
      </c>
      <c r="Q569">
        <v>0.12021602161110601</v>
      </c>
    </row>
    <row r="570" spans="1:17" x14ac:dyDescent="0.3">
      <c r="A570" t="s">
        <v>1267</v>
      </c>
      <c r="B570" t="s">
        <v>1268</v>
      </c>
      <c r="C570" t="s">
        <v>3160</v>
      </c>
      <c r="D570" t="s">
        <v>406</v>
      </c>
      <c r="E570">
        <v>9226.9834725000001</v>
      </c>
      <c r="F570">
        <v>167.25</v>
      </c>
      <c r="G570">
        <v>8.1282225734251199</v>
      </c>
      <c r="H570">
        <v>-3.3325704382281902</v>
      </c>
      <c r="I570">
        <v>3.5705631772039901</v>
      </c>
      <c r="J570">
        <v>-2.91924846803269</v>
      </c>
      <c r="K570">
        <v>184.77581224399901</v>
      </c>
      <c r="L570">
        <v>172.22371844162001</v>
      </c>
      <c r="M570">
        <v>30.736666050890399</v>
      </c>
      <c r="N570">
        <v>0.54157784328911796</v>
      </c>
      <c r="O570">
        <v>46.487294469357202</v>
      </c>
      <c r="P570">
        <v>42.219387755101998</v>
      </c>
      <c r="Q570">
        <v>8.4542294150523001E-2</v>
      </c>
    </row>
    <row r="571" spans="1:17" x14ac:dyDescent="0.3">
      <c r="A571" t="s">
        <v>1269</v>
      </c>
      <c r="B571" t="s">
        <v>1270</v>
      </c>
      <c r="C571" t="s">
        <v>3155</v>
      </c>
      <c r="D571" t="s">
        <v>268</v>
      </c>
      <c r="E571">
        <v>9202.3264212939994</v>
      </c>
      <c r="F571">
        <v>79.19</v>
      </c>
      <c r="G571">
        <v>51.004039778295898</v>
      </c>
      <c r="H571">
        <v>4.7618916186973301</v>
      </c>
      <c r="I571">
        <v>10.8814835893919</v>
      </c>
      <c r="J571">
        <v>-1.4012197552159</v>
      </c>
      <c r="K571">
        <v>78.482244510902206</v>
      </c>
      <c r="L571">
        <v>66.9810897577389</v>
      </c>
      <c r="M571">
        <v>50.4312279828941</v>
      </c>
      <c r="N571">
        <v>1.03566195509241</v>
      </c>
      <c r="O571">
        <v>17.944184871827201</v>
      </c>
      <c r="P571">
        <v>99.974747474747403</v>
      </c>
      <c r="Q571">
        <v>0.19057788721035701</v>
      </c>
    </row>
    <row r="572" spans="1:17" hidden="1" x14ac:dyDescent="0.3">
      <c r="A572" t="s">
        <v>1271</v>
      </c>
      <c r="B572" t="s">
        <v>1272</v>
      </c>
      <c r="C572" t="s">
        <v>3161</v>
      </c>
      <c r="D572" t="s">
        <v>57</v>
      </c>
      <c r="E572">
        <v>9155.6219727520001</v>
      </c>
      <c r="F572">
        <v>128.08000000000001</v>
      </c>
      <c r="G572">
        <v>274.07115099690799</v>
      </c>
      <c r="H572">
        <v>-0.98269807514337304</v>
      </c>
      <c r="I572">
        <v>101.395215686029</v>
      </c>
      <c r="J572">
        <v>0.71588361595919403</v>
      </c>
      <c r="K572">
        <v>132.08680627981599</v>
      </c>
      <c r="L572">
        <v>92.460085164773105</v>
      </c>
      <c r="M572">
        <v>29.1041363202621</v>
      </c>
      <c r="N572">
        <v>0.47367438348698099</v>
      </c>
      <c r="O572">
        <v>32.143972517176699</v>
      </c>
      <c r="P572">
        <v>331.245791245791</v>
      </c>
      <c r="Q572">
        <v>0.113963409342642</v>
      </c>
    </row>
    <row r="573" spans="1:17" x14ac:dyDescent="0.3">
      <c r="A573" t="s">
        <v>1273</v>
      </c>
      <c r="B573" t="s">
        <v>1274</v>
      </c>
      <c r="C573" t="s">
        <v>3149</v>
      </c>
      <c r="D573" t="s">
        <v>48</v>
      </c>
      <c r="E573">
        <v>9148.0688510700002</v>
      </c>
      <c r="F573">
        <v>1403.7</v>
      </c>
      <c r="G573">
        <v>28.120006547049201</v>
      </c>
      <c r="H573">
        <v>-3.1777268340512799</v>
      </c>
      <c r="I573">
        <v>20.912950465524801</v>
      </c>
      <c r="J573">
        <v>-1.3170883655203001</v>
      </c>
      <c r="K573">
        <v>1522.52515034263</v>
      </c>
      <c r="L573">
        <v>1361.4912452067499</v>
      </c>
      <c r="M573">
        <v>19.791143779481999</v>
      </c>
      <c r="N573">
        <v>0.42343306463434</v>
      </c>
      <c r="O573">
        <v>33.924627769466397</v>
      </c>
      <c r="P573">
        <v>74.351012296609099</v>
      </c>
      <c r="Q573">
        <v>7.3403632584197007E-2</v>
      </c>
    </row>
    <row r="574" spans="1:17" x14ac:dyDescent="0.3">
      <c r="A574" t="s">
        <v>1275</v>
      </c>
      <c r="B574" t="s">
        <v>1276</v>
      </c>
      <c r="C574" t="s">
        <v>3146</v>
      </c>
      <c r="D574" t="s">
        <v>143</v>
      </c>
      <c r="E574">
        <v>9096.8950500859992</v>
      </c>
      <c r="F574">
        <v>84.58</v>
      </c>
      <c r="G574">
        <v>-24.0348659607847</v>
      </c>
      <c r="H574">
        <v>-3.5091222916342399</v>
      </c>
      <c r="I574">
        <v>-15.7800738454212</v>
      </c>
      <c r="J574">
        <v>-1.3641090012427399</v>
      </c>
      <c r="K574">
        <v>87.688319452500394</v>
      </c>
      <c r="L574">
        <v>86.002872637817404</v>
      </c>
      <c r="M574">
        <v>31.864356730215199</v>
      </c>
      <c r="N574">
        <v>0.49876755998285299</v>
      </c>
      <c r="O574">
        <v>25.100496571293402</v>
      </c>
      <c r="P574">
        <v>16.8232044198894</v>
      </c>
    </row>
    <row r="575" spans="1:17" x14ac:dyDescent="0.3">
      <c r="A575" t="s">
        <v>1277</v>
      </c>
      <c r="B575" t="s">
        <v>1278</v>
      </c>
      <c r="C575" t="s">
        <v>3148</v>
      </c>
      <c r="D575" t="s">
        <v>1012</v>
      </c>
      <c r="E575">
        <v>9069.4949227529996</v>
      </c>
      <c r="F575">
        <v>42.61</v>
      </c>
      <c r="G575">
        <v>-38.402728703609</v>
      </c>
      <c r="H575">
        <v>-3.2243539846665099</v>
      </c>
      <c r="I575">
        <v>-15.162722694869201</v>
      </c>
      <c r="J575">
        <v>-5.7982956085512196</v>
      </c>
      <c r="K575">
        <v>47.7525622638736</v>
      </c>
      <c r="L575">
        <v>47.111108511012297</v>
      </c>
      <c r="M575">
        <v>19.924341138567002</v>
      </c>
      <c r="N575">
        <v>0.79834297966900603</v>
      </c>
      <c r="O575">
        <v>32.597981694437898</v>
      </c>
      <c r="P575">
        <v>16.580027359781099</v>
      </c>
      <c r="Q575">
        <v>4.9583320952784997E-2</v>
      </c>
    </row>
    <row r="576" spans="1:17" x14ac:dyDescent="0.3">
      <c r="A576" t="s">
        <v>1279</v>
      </c>
      <c r="B576" t="s">
        <v>1280</v>
      </c>
      <c r="C576" t="s">
        <v>3156</v>
      </c>
      <c r="D576" t="s">
        <v>454</v>
      </c>
      <c r="E576">
        <v>9040.0801320899991</v>
      </c>
      <c r="F576">
        <v>296.10000000000002</v>
      </c>
      <c r="G576">
        <v>-20.9607143087173</v>
      </c>
      <c r="H576">
        <v>-11.933378046853401</v>
      </c>
      <c r="I576">
        <v>14.915711632484101</v>
      </c>
      <c r="J576">
        <v>-3.5936925750573701</v>
      </c>
      <c r="K576">
        <v>311.05724223580899</v>
      </c>
      <c r="L576">
        <v>292.35331293470801</v>
      </c>
      <c r="M576">
        <v>21.432101398659601</v>
      </c>
      <c r="N576">
        <v>0.63480973450212796</v>
      </c>
      <c r="O576">
        <v>25.5994596420128</v>
      </c>
      <c r="P576">
        <v>39.014084507042199</v>
      </c>
      <c r="Q576">
        <v>-5.7652463283600998E-2</v>
      </c>
    </row>
    <row r="577" spans="1:17" hidden="1" x14ac:dyDescent="0.3">
      <c r="A577" t="s">
        <v>1281</v>
      </c>
      <c r="B577" t="s">
        <v>1282</v>
      </c>
      <c r="C577" t="s">
        <v>3161</v>
      </c>
      <c r="D577" t="s">
        <v>48</v>
      </c>
      <c r="E577">
        <v>9026.7679119999993</v>
      </c>
      <c r="F577">
        <v>824.8</v>
      </c>
      <c r="G577">
        <v>274.45968072116</v>
      </c>
      <c r="H577">
        <v>18.696356636126399</v>
      </c>
      <c r="I577">
        <v>235.025322388208</v>
      </c>
      <c r="J577">
        <v>11.412908733103899</v>
      </c>
      <c r="K577">
        <v>718.28401925884202</v>
      </c>
      <c r="L577">
        <v>471.53521827161802</v>
      </c>
      <c r="M577">
        <v>64.578750179367404</v>
      </c>
      <c r="N577">
        <v>0.551107209367661</v>
      </c>
      <c r="O577">
        <v>7.5351600387972999</v>
      </c>
      <c r="P577">
        <v>433.678421222905</v>
      </c>
    </row>
    <row r="578" spans="1:17" x14ac:dyDescent="0.3">
      <c r="A578" t="s">
        <v>1283</v>
      </c>
      <c r="B578" t="s">
        <v>1284</v>
      </c>
      <c r="C578" t="s">
        <v>3155</v>
      </c>
      <c r="D578" t="s">
        <v>286</v>
      </c>
      <c r="E578">
        <v>9010.5935229899897</v>
      </c>
      <c r="F578">
        <v>1524.3</v>
      </c>
      <c r="G578">
        <v>98.183711559133798</v>
      </c>
      <c r="H578">
        <v>10.026053957956901</v>
      </c>
      <c r="I578">
        <v>5.6268171414685302</v>
      </c>
      <c r="J578">
        <v>5.9815725838851002</v>
      </c>
      <c r="K578">
        <v>1531.0277398905801</v>
      </c>
      <c r="L578">
        <v>1370.4035157949199</v>
      </c>
      <c r="M578">
        <v>53.613288001847799</v>
      </c>
      <c r="N578">
        <v>0.80717145907596399</v>
      </c>
      <c r="O578">
        <v>36.456078199829399</v>
      </c>
      <c r="P578">
        <v>137.28206724782001</v>
      </c>
    </row>
    <row r="579" spans="1:17" x14ac:dyDescent="0.3">
      <c r="A579" t="s">
        <v>1285</v>
      </c>
      <c r="B579" t="s">
        <v>1286</v>
      </c>
      <c r="C579" t="s">
        <v>3148</v>
      </c>
      <c r="D579" t="s">
        <v>1012</v>
      </c>
      <c r="E579">
        <v>8990.1395457599992</v>
      </c>
      <c r="F579">
        <v>410.7</v>
      </c>
      <c r="G579">
        <v>-11.0009042176597</v>
      </c>
      <c r="H579">
        <v>-8.7978339575333404</v>
      </c>
      <c r="I579">
        <v>2.2213217442627098</v>
      </c>
      <c r="J579">
        <v>-2.4601203972541401</v>
      </c>
      <c r="K579">
        <v>444.90130491684698</v>
      </c>
      <c r="L579">
        <v>395.11246987989699</v>
      </c>
      <c r="M579">
        <v>21.419998672282698</v>
      </c>
      <c r="N579">
        <v>0.42331863182921198</v>
      </c>
      <c r="O579">
        <v>26.126126126126099</v>
      </c>
      <c r="P579">
        <v>53.532710280373799</v>
      </c>
      <c r="Q579">
        <v>8.4895133740206005E-2</v>
      </c>
    </row>
    <row r="580" spans="1:17" hidden="1" x14ac:dyDescent="0.3">
      <c r="A580" t="s">
        <v>1287</v>
      </c>
      <c r="B580" t="s">
        <v>1288</v>
      </c>
      <c r="C580" t="s">
        <v>3161</v>
      </c>
      <c r="D580" t="s">
        <v>130</v>
      </c>
      <c r="E580">
        <v>8981.5897608750001</v>
      </c>
      <c r="F580">
        <v>712.75</v>
      </c>
      <c r="G580">
        <v>3.7589875683511802</v>
      </c>
      <c r="H580">
        <v>3.47886932502198</v>
      </c>
      <c r="I580">
        <v>-5.65582080676222</v>
      </c>
      <c r="J580">
        <v>3.8017279193386999</v>
      </c>
      <c r="K580">
        <v>715.46297893812596</v>
      </c>
      <c r="L580">
        <v>680.45948205669094</v>
      </c>
      <c r="M580">
        <v>47.541450777709898</v>
      </c>
      <c r="N580">
        <v>0.46797246915383001</v>
      </c>
      <c r="O580">
        <v>10.8874079270431</v>
      </c>
      <c r="P580">
        <v>37.596525096524999</v>
      </c>
    </row>
    <row r="581" spans="1:17" hidden="1" x14ac:dyDescent="0.3">
      <c r="A581" t="s">
        <v>1289</v>
      </c>
      <c r="B581" t="s">
        <v>1290</v>
      </c>
      <c r="C581" t="s">
        <v>3161</v>
      </c>
      <c r="D581" t="s">
        <v>268</v>
      </c>
      <c r="E581">
        <v>8944.1695175000004</v>
      </c>
      <c r="F581">
        <v>4464.25</v>
      </c>
      <c r="G581">
        <v>289.34486323590301</v>
      </c>
      <c r="H581">
        <v>15.4261291635961</v>
      </c>
      <c r="I581">
        <v>154.231476080063</v>
      </c>
      <c r="J581">
        <v>-7.8099998625182101</v>
      </c>
      <c r="K581">
        <v>4362.4759754205097</v>
      </c>
      <c r="L581">
        <v>3141.2554830456002</v>
      </c>
      <c r="M581">
        <v>44.168268086342799</v>
      </c>
      <c r="N581">
        <v>0.84529152008575703</v>
      </c>
      <c r="O581">
        <v>14.7964383715069</v>
      </c>
      <c r="P581">
        <v>380.56946014317202</v>
      </c>
      <c r="Q581">
        <v>0.17550485164774199</v>
      </c>
    </row>
    <row r="582" spans="1:17" x14ac:dyDescent="0.3">
      <c r="A582" t="s">
        <v>1291</v>
      </c>
      <c r="B582" t="s">
        <v>1292</v>
      </c>
      <c r="C582" t="s">
        <v>3155</v>
      </c>
      <c r="D582" t="s">
        <v>249</v>
      </c>
      <c r="E582">
        <v>8934.7140845199992</v>
      </c>
      <c r="F582">
        <v>3845.8</v>
      </c>
      <c r="G582">
        <v>161.334438521561</v>
      </c>
      <c r="H582">
        <v>27.234181511109998</v>
      </c>
      <c r="I582">
        <v>115.567475655203</v>
      </c>
      <c r="J582">
        <v>5.5629287028516003</v>
      </c>
      <c r="K582">
        <v>3420.8669009699702</v>
      </c>
      <c r="L582">
        <v>2471.5497395286602</v>
      </c>
      <c r="M582">
        <v>49.605291846512998</v>
      </c>
      <c r="N582">
        <v>0.69106883391896001</v>
      </c>
      <c r="O582">
        <v>9.6780903843153503</v>
      </c>
      <c r="P582">
        <v>202.818897637795</v>
      </c>
      <c r="Q582">
        <v>0.15233442540837699</v>
      </c>
    </row>
    <row r="583" spans="1:17" x14ac:dyDescent="0.3">
      <c r="A583" t="s">
        <v>1293</v>
      </c>
      <c r="B583" t="s">
        <v>1294</v>
      </c>
      <c r="C583" t="s">
        <v>3155</v>
      </c>
      <c r="D583" t="s">
        <v>227</v>
      </c>
      <c r="E583">
        <v>8931.9649760499997</v>
      </c>
      <c r="F583">
        <v>462.85</v>
      </c>
      <c r="G583">
        <v>14.9081401095643</v>
      </c>
      <c r="H583">
        <v>-74.228468677595103</v>
      </c>
      <c r="I583">
        <v>-19.247740513907601</v>
      </c>
      <c r="J583">
        <v>-78.537937775093695</v>
      </c>
      <c r="K583">
        <v>455.72412181205101</v>
      </c>
      <c r="L583">
        <v>416.66163011192498</v>
      </c>
      <c r="M583">
        <v>38.305023881509797</v>
      </c>
      <c r="N583">
        <v>0.962457726148638</v>
      </c>
      <c r="O583">
        <v>18.5265204709949</v>
      </c>
      <c r="P583">
        <v>58.304261577399203</v>
      </c>
      <c r="Q583">
        <v>1.2248413606444001E-2</v>
      </c>
    </row>
    <row r="584" spans="1:17" hidden="1" x14ac:dyDescent="0.3">
      <c r="A584" t="s">
        <v>1295</v>
      </c>
      <c r="B584" t="s">
        <v>1296</v>
      </c>
      <c r="C584" t="s">
        <v>3161</v>
      </c>
      <c r="D584" t="s">
        <v>234</v>
      </c>
      <c r="E584">
        <v>8924.1523676550005</v>
      </c>
      <c r="F584">
        <v>319.05</v>
      </c>
      <c r="G584">
        <v>-26.443469352499001</v>
      </c>
      <c r="H584">
        <v>-1.38750954865715</v>
      </c>
      <c r="I584">
        <v>-11.531961231391699</v>
      </c>
      <c r="J584">
        <v>2.6645427509527999</v>
      </c>
      <c r="K584">
        <v>331.13930727780598</v>
      </c>
      <c r="M584">
        <v>35.765806353597903</v>
      </c>
      <c r="N584">
        <v>0.45405005674701698</v>
      </c>
      <c r="O584">
        <v>16.721517003604401</v>
      </c>
      <c r="P584">
        <v>13.118241446552</v>
      </c>
    </row>
    <row r="585" spans="1:17" x14ac:dyDescent="0.3">
      <c r="A585" t="s">
        <v>1297</v>
      </c>
      <c r="B585" t="s">
        <v>1298</v>
      </c>
      <c r="C585" t="s">
        <v>3152</v>
      </c>
      <c r="D585" t="s">
        <v>60</v>
      </c>
      <c r="E585">
        <v>8907.5483998599993</v>
      </c>
      <c r="F585">
        <v>6760.3</v>
      </c>
      <c r="G585">
        <v>64.7725358320737</v>
      </c>
      <c r="H585">
        <v>-1.6951733077447499</v>
      </c>
      <c r="I585">
        <v>-43.278289679138702</v>
      </c>
      <c r="J585">
        <v>-1.9739563857825699</v>
      </c>
      <c r="K585">
        <v>7502.0194179504097</v>
      </c>
      <c r="L585">
        <v>7100.5863547579902</v>
      </c>
      <c r="M585">
        <v>33.311820748823997</v>
      </c>
      <c r="N585">
        <v>0.67473952867982301</v>
      </c>
      <c r="O585">
        <v>52.032454181027397</v>
      </c>
      <c r="P585">
        <v>112.494499277047</v>
      </c>
      <c r="Q585">
        <v>0.13867435846492501</v>
      </c>
    </row>
    <row r="586" spans="1:17" x14ac:dyDescent="0.3">
      <c r="A586" t="s">
        <v>1299</v>
      </c>
      <c r="B586" t="s">
        <v>1300</v>
      </c>
      <c r="C586" t="s">
        <v>3150</v>
      </c>
      <c r="D586" t="s">
        <v>263</v>
      </c>
      <c r="E586">
        <v>8874.0332475899995</v>
      </c>
      <c r="F586">
        <v>1353.45</v>
      </c>
      <c r="G586">
        <v>7.9535808932132701</v>
      </c>
      <c r="H586">
        <v>4.6835699095190799</v>
      </c>
      <c r="I586">
        <v>-1.61504973484596</v>
      </c>
      <c r="J586">
        <v>2.0048560962092501</v>
      </c>
      <c r="K586">
        <v>1356.6060861543799</v>
      </c>
      <c r="L586">
        <v>1259.1293544891701</v>
      </c>
      <c r="M586">
        <v>42.665237292479702</v>
      </c>
      <c r="N586">
        <v>0.44800753035393098</v>
      </c>
      <c r="O586">
        <v>22.202519487236302</v>
      </c>
      <c r="P586">
        <v>38.545398710205703</v>
      </c>
    </row>
    <row r="587" spans="1:17" hidden="1" x14ac:dyDescent="0.3">
      <c r="A587" t="s">
        <v>1301</v>
      </c>
      <c r="B587" t="s">
        <v>1302</v>
      </c>
      <c r="C587" t="s">
        <v>3161</v>
      </c>
      <c r="E587">
        <v>8845.0260600000001</v>
      </c>
      <c r="F587">
        <v>873.5</v>
      </c>
      <c r="G587">
        <v>5552.6486178206796</v>
      </c>
      <c r="H587">
        <v>73.227738782179003</v>
      </c>
      <c r="I587">
        <v>384.83645754755298</v>
      </c>
      <c r="J587">
        <v>0.88791120077746399</v>
      </c>
      <c r="K587">
        <v>586.84925940374399</v>
      </c>
      <c r="L587">
        <v>284.25743643722302</v>
      </c>
      <c r="M587">
        <v>53.7565195959844</v>
      </c>
      <c r="N587">
        <v>3.1315249683122901</v>
      </c>
      <c r="O587">
        <v>22.449914138523098</v>
      </c>
      <c r="P587">
        <v>5579.4538361508403</v>
      </c>
    </row>
    <row r="588" spans="1:17" x14ac:dyDescent="0.3">
      <c r="A588" t="s">
        <v>1303</v>
      </c>
      <c r="B588" t="s">
        <v>1304</v>
      </c>
      <c r="C588" t="s">
        <v>3158</v>
      </c>
      <c r="D588" t="s">
        <v>875</v>
      </c>
      <c r="E588">
        <v>8841.0159776679993</v>
      </c>
      <c r="F588">
        <v>189.91</v>
      </c>
      <c r="G588">
        <v>26.533497858773199</v>
      </c>
      <c r="H588">
        <v>-2.83435922642377</v>
      </c>
      <c r="I588">
        <v>-17.151879328538801</v>
      </c>
      <c r="J588">
        <v>-5.6685232446482203</v>
      </c>
      <c r="K588">
        <v>206.78892402055499</v>
      </c>
      <c r="L588">
        <v>194.74209223925999</v>
      </c>
      <c r="M588">
        <v>40.111128388173498</v>
      </c>
      <c r="N588">
        <v>0.74006763244628004</v>
      </c>
      <c r="O588">
        <v>39.013216786899001</v>
      </c>
      <c r="P588">
        <v>67.247908410391901</v>
      </c>
      <c r="Q588">
        <v>0.112288591311702</v>
      </c>
    </row>
    <row r="589" spans="1:17" x14ac:dyDescent="0.3">
      <c r="A589" t="s">
        <v>1305</v>
      </c>
      <c r="B589" t="s">
        <v>1306</v>
      </c>
      <c r="C589" t="s">
        <v>3160</v>
      </c>
      <c r="D589" t="s">
        <v>249</v>
      </c>
      <c r="E589">
        <v>8821.9295465600007</v>
      </c>
      <c r="F589">
        <v>2123.1999999999998</v>
      </c>
      <c r="G589">
        <v>105.63224403778</v>
      </c>
      <c r="H589">
        <v>14.7061136990816</v>
      </c>
      <c r="I589">
        <v>39.882685530451901</v>
      </c>
      <c r="J589">
        <v>-0.204249853269099</v>
      </c>
      <c r="K589">
        <v>2043.4271663751699</v>
      </c>
      <c r="L589">
        <v>1581.8100367459599</v>
      </c>
      <c r="M589">
        <v>41.778787587994501</v>
      </c>
      <c r="N589">
        <v>0.50360538528019205</v>
      </c>
      <c r="O589">
        <v>13.3548417483044</v>
      </c>
      <c r="P589">
        <v>143.45831900011399</v>
      </c>
      <c r="Q589">
        <v>9.0883144277849007E-2</v>
      </c>
    </row>
    <row r="590" spans="1:17" x14ac:dyDescent="0.3">
      <c r="A590" t="s">
        <v>1307</v>
      </c>
      <c r="B590" t="s">
        <v>1308</v>
      </c>
      <c r="C590" t="s">
        <v>3146</v>
      </c>
      <c r="D590" t="s">
        <v>526</v>
      </c>
      <c r="E590">
        <v>8808.9719972099992</v>
      </c>
      <c r="F590">
        <v>266.7</v>
      </c>
      <c r="G590">
        <v>-10.189564635368299</v>
      </c>
      <c r="H590">
        <v>1.1587639976163999</v>
      </c>
      <c r="I590">
        <v>8.5942048575788892</v>
      </c>
      <c r="J590">
        <v>-0.27782782210440299</v>
      </c>
      <c r="K590">
        <v>269.54120409466799</v>
      </c>
      <c r="L590">
        <v>243.12689946329101</v>
      </c>
      <c r="M590">
        <v>35.345639689372</v>
      </c>
      <c r="N590">
        <v>0.43511870553557402</v>
      </c>
      <c r="O590">
        <v>11.586051743532</v>
      </c>
      <c r="P590">
        <v>32.2916666666666</v>
      </c>
      <c r="Q590">
        <v>4.1914673843523001E-2</v>
      </c>
    </row>
    <row r="591" spans="1:17" x14ac:dyDescent="0.3">
      <c r="A591" t="s">
        <v>1309</v>
      </c>
      <c r="B591" t="s">
        <v>1310</v>
      </c>
      <c r="C591" t="s">
        <v>3145</v>
      </c>
      <c r="D591" t="s">
        <v>21</v>
      </c>
      <c r="E591">
        <v>8794.5716260499994</v>
      </c>
      <c r="F591">
        <v>2848.65</v>
      </c>
      <c r="G591">
        <v>4.7539189718254402</v>
      </c>
      <c r="H591">
        <v>16.611354787947299</v>
      </c>
      <c r="I591">
        <v>-4.4076239907763499</v>
      </c>
      <c r="J591">
        <v>12.6487720213727</v>
      </c>
      <c r="K591">
        <v>2765.3278114229402</v>
      </c>
      <c r="L591">
        <v>2669.8022727796401</v>
      </c>
      <c r="M591">
        <v>54.362007573767798</v>
      </c>
      <c r="N591">
        <v>1.8997460098529</v>
      </c>
      <c r="O591">
        <v>10.4031734330296</v>
      </c>
      <c r="P591">
        <v>35.453270250350599</v>
      </c>
      <c r="Q591">
        <v>-2.8721320250310002E-3</v>
      </c>
    </row>
    <row r="592" spans="1:17" x14ac:dyDescent="0.3">
      <c r="A592" t="s">
        <v>1311</v>
      </c>
      <c r="B592" t="s">
        <v>1312</v>
      </c>
      <c r="C592" t="s">
        <v>3150</v>
      </c>
      <c r="D592" t="s">
        <v>51</v>
      </c>
      <c r="E592">
        <v>8738.8312587</v>
      </c>
      <c r="F592">
        <v>536.75</v>
      </c>
      <c r="G592">
        <v>24.5838664251586</v>
      </c>
      <c r="H592">
        <v>-0.48894574686754699</v>
      </c>
      <c r="I592">
        <v>7.2384615809767396</v>
      </c>
      <c r="J592">
        <v>1.78990446489025</v>
      </c>
      <c r="K592">
        <v>536.63369102401805</v>
      </c>
      <c r="L592">
        <v>479.90556194140999</v>
      </c>
      <c r="M592">
        <v>45.308344562967001</v>
      </c>
      <c r="N592">
        <v>0.32649244099882102</v>
      </c>
      <c r="O592">
        <v>22.748020493712101</v>
      </c>
      <c r="P592">
        <v>56.350131080687397</v>
      </c>
      <c r="Q592">
        <v>4.9826266798497998E-2</v>
      </c>
    </row>
    <row r="593" spans="1:17" x14ac:dyDescent="0.3">
      <c r="A593" t="s">
        <v>1313</v>
      </c>
      <c r="B593" t="s">
        <v>1314</v>
      </c>
      <c r="C593" t="s">
        <v>3145</v>
      </c>
      <c r="D593" t="s">
        <v>278</v>
      </c>
      <c r="E593">
        <v>8731.0706184999999</v>
      </c>
      <c r="F593">
        <v>740.75</v>
      </c>
      <c r="G593">
        <v>-1.9421757680074201</v>
      </c>
      <c r="H593">
        <v>1.5266906855536599</v>
      </c>
      <c r="I593">
        <v>-6.7780581585397099</v>
      </c>
      <c r="J593">
        <v>0.85433908471494102</v>
      </c>
      <c r="K593">
        <v>744.97448036118499</v>
      </c>
      <c r="L593">
        <v>722.08579092136301</v>
      </c>
      <c r="M593">
        <v>51.419919572906998</v>
      </c>
      <c r="N593">
        <v>0.710261672778154</v>
      </c>
      <c r="O593">
        <v>24.427944650691799</v>
      </c>
      <c r="P593">
        <v>28.057740513441001</v>
      </c>
      <c r="Q593">
        <v>8.0258827068409005E-2</v>
      </c>
    </row>
    <row r="594" spans="1:17" x14ac:dyDescent="0.3">
      <c r="A594" t="s">
        <v>1315</v>
      </c>
      <c r="B594" t="s">
        <v>1316</v>
      </c>
      <c r="C594" t="s">
        <v>3150</v>
      </c>
      <c r="D594" t="s">
        <v>51</v>
      </c>
      <c r="E594">
        <v>8704.4950265000007</v>
      </c>
      <c r="F594">
        <v>501.8</v>
      </c>
      <c r="G594">
        <v>-5.4215705314228799</v>
      </c>
      <c r="H594">
        <v>2.35331843012092</v>
      </c>
      <c r="I594">
        <v>17.2365008048383</v>
      </c>
      <c r="J594">
        <v>0.76483246185914899</v>
      </c>
      <c r="K594">
        <v>495.26423734272799</v>
      </c>
      <c r="L594">
        <v>427.113021083847</v>
      </c>
      <c r="M594">
        <v>43.060088996553603</v>
      </c>
      <c r="N594">
        <v>0.303470939925094</v>
      </c>
      <c r="O594">
        <v>10.2730171383021</v>
      </c>
      <c r="P594">
        <v>57.057902973395898</v>
      </c>
    </row>
    <row r="595" spans="1:17" hidden="1" x14ac:dyDescent="0.3">
      <c r="A595" t="s">
        <v>1317</v>
      </c>
      <c r="B595" t="s">
        <v>1318</v>
      </c>
      <c r="C595" t="s">
        <v>3161</v>
      </c>
      <c r="D595" t="s">
        <v>737</v>
      </c>
      <c r="E595">
        <v>8642.3479203879997</v>
      </c>
      <c r="F595">
        <v>533.44000000000005</v>
      </c>
      <c r="G595">
        <v>-5.6019101414892001</v>
      </c>
      <c r="H595">
        <v>1.66867668934726</v>
      </c>
      <c r="I595">
        <v>-2.75444225071322</v>
      </c>
      <c r="J595">
        <v>3.2890648505109099</v>
      </c>
      <c r="K595">
        <v>532.27850690766104</v>
      </c>
      <c r="L595">
        <v>508.42926052628098</v>
      </c>
      <c r="M595">
        <v>73.886051750125603</v>
      </c>
      <c r="N595">
        <v>0.86289953238846095</v>
      </c>
      <c r="O595">
        <v>5.1608428314336896</v>
      </c>
      <c r="P595">
        <v>24.3073194603034</v>
      </c>
      <c r="Q595">
        <v>-1.0545973830429E-2</v>
      </c>
    </row>
    <row r="596" spans="1:17" hidden="1" x14ac:dyDescent="0.3">
      <c r="A596" t="s">
        <v>1319</v>
      </c>
      <c r="B596" t="s">
        <v>1320</v>
      </c>
      <c r="C596" t="s">
        <v>3161</v>
      </c>
      <c r="D596" t="s">
        <v>111</v>
      </c>
      <c r="E596">
        <v>8618.0843691249993</v>
      </c>
      <c r="F596">
        <v>2685.55</v>
      </c>
      <c r="G596">
        <v>-42.167651358844502</v>
      </c>
      <c r="H596">
        <v>5.1481566244633798</v>
      </c>
      <c r="I596">
        <v>-16.410882931805201</v>
      </c>
      <c r="J596">
        <v>2.6775554099495502</v>
      </c>
      <c r="K596">
        <v>2674.7617492169802</v>
      </c>
      <c r="L596">
        <v>2692.9520071032398</v>
      </c>
      <c r="M596">
        <v>62.280450548218603</v>
      </c>
      <c r="N596">
        <v>1.12292451208079</v>
      </c>
      <c r="O596">
        <v>25.819664500754001</v>
      </c>
      <c r="P596">
        <v>14.3273733503618</v>
      </c>
      <c r="Q596">
        <v>5.2508285463749999E-3</v>
      </c>
    </row>
    <row r="597" spans="1:17" x14ac:dyDescent="0.3">
      <c r="A597" t="s">
        <v>1321</v>
      </c>
      <c r="B597" t="s">
        <v>1322</v>
      </c>
      <c r="C597" t="s">
        <v>3149</v>
      </c>
      <c r="D597" t="s">
        <v>48</v>
      </c>
      <c r="E597">
        <v>8615.6219710000005</v>
      </c>
      <c r="F597">
        <v>306.35000000000002</v>
      </c>
      <c r="G597">
        <v>-9.6317626024924206</v>
      </c>
      <c r="H597">
        <v>3.0035710688385602</v>
      </c>
      <c r="I597">
        <v>5.2573414161813501</v>
      </c>
      <c r="J597">
        <v>-8.9333099637568497E-2</v>
      </c>
      <c r="K597">
        <v>332.814428878066</v>
      </c>
      <c r="L597">
        <v>314.17428850014801</v>
      </c>
      <c r="M597">
        <v>31.027708536700299</v>
      </c>
      <c r="N597">
        <v>0.34322167793569702</v>
      </c>
      <c r="O597">
        <v>35.596539905337004</v>
      </c>
      <c r="P597">
        <v>29.398099260823599</v>
      </c>
      <c r="Q597">
        <v>-9.5315416110739997E-3</v>
      </c>
    </row>
    <row r="598" spans="1:17" x14ac:dyDescent="0.3">
      <c r="A598" t="s">
        <v>1323</v>
      </c>
      <c r="B598" t="s">
        <v>1324</v>
      </c>
      <c r="C598" t="s">
        <v>3148</v>
      </c>
      <c r="D598" t="s">
        <v>260</v>
      </c>
      <c r="E598">
        <v>8595.8598500000007</v>
      </c>
      <c r="F598">
        <v>643.75</v>
      </c>
      <c r="G598">
        <v>-23.200164817651899</v>
      </c>
      <c r="H598">
        <v>-11.474127874822599</v>
      </c>
      <c r="I598">
        <v>1.87318914589506</v>
      </c>
      <c r="J598">
        <v>-2.5783692507971199</v>
      </c>
      <c r="K598">
        <v>684.56788945391997</v>
      </c>
      <c r="L598">
        <v>644.94114081766395</v>
      </c>
      <c r="M598">
        <v>30.500412369349</v>
      </c>
      <c r="N598">
        <v>0.30883623530507798</v>
      </c>
      <c r="O598">
        <v>32.815533980582501</v>
      </c>
      <c r="P598">
        <v>16.705946337926001</v>
      </c>
      <c r="Q598">
        <v>5.4376333350409999E-2</v>
      </c>
    </row>
    <row r="599" spans="1:17" x14ac:dyDescent="0.3">
      <c r="A599" t="s">
        <v>1325</v>
      </c>
      <c r="B599" t="s">
        <v>1326</v>
      </c>
      <c r="C599" t="s">
        <v>3155</v>
      </c>
      <c r="D599" t="s">
        <v>1327</v>
      </c>
      <c r="E599">
        <v>8592.4425838200004</v>
      </c>
      <c r="F599">
        <v>269.7</v>
      </c>
      <c r="G599">
        <v>18.939175077022199</v>
      </c>
      <c r="H599">
        <v>12.268934408991599</v>
      </c>
      <c r="I599">
        <v>38.903046849930298</v>
      </c>
      <c r="J599">
        <v>3.8684645979975198</v>
      </c>
      <c r="K599">
        <v>252.07678798443499</v>
      </c>
      <c r="L599">
        <v>220.55138092713</v>
      </c>
      <c r="M599">
        <v>59.908761406039602</v>
      </c>
      <c r="N599">
        <v>0.78078840759819601</v>
      </c>
      <c r="O599">
        <v>2.8179458657767902</v>
      </c>
      <c r="P599">
        <v>59.021226415094297</v>
      </c>
      <c r="Q599">
        <v>5.590850896605E-3</v>
      </c>
    </row>
    <row r="600" spans="1:17" hidden="1" x14ac:dyDescent="0.3">
      <c r="A600" t="s">
        <v>1328</v>
      </c>
      <c r="B600" t="s">
        <v>1329</v>
      </c>
      <c r="C600" t="s">
        <v>3161</v>
      </c>
      <c r="D600" t="s">
        <v>117</v>
      </c>
      <c r="E600">
        <v>8575.1247853000004</v>
      </c>
      <c r="F600">
        <v>355.4</v>
      </c>
      <c r="G600">
        <v>286.21047022300098</v>
      </c>
      <c r="H600">
        <v>-4.4642966898458996</v>
      </c>
      <c r="I600">
        <v>23.162341472492699</v>
      </c>
      <c r="J600">
        <v>2.7407842510558398</v>
      </c>
      <c r="K600">
        <v>358.54041863912897</v>
      </c>
      <c r="L600">
        <v>287.42235586390001</v>
      </c>
      <c r="M600">
        <v>41.946507233023198</v>
      </c>
      <c r="N600">
        <v>0.28768788303684301</v>
      </c>
      <c r="O600">
        <v>12.3663477771525</v>
      </c>
      <c r="P600">
        <v>351.30158730158701</v>
      </c>
      <c r="Q600">
        <v>0.15331485822948299</v>
      </c>
    </row>
    <row r="601" spans="1:17" x14ac:dyDescent="0.3">
      <c r="A601" t="s">
        <v>1330</v>
      </c>
      <c r="B601" t="s">
        <v>1331</v>
      </c>
      <c r="C601" t="s">
        <v>3150</v>
      </c>
      <c r="D601" t="s">
        <v>51</v>
      </c>
      <c r="E601">
        <v>8567.0240471100005</v>
      </c>
      <c r="F601">
        <v>5161.05</v>
      </c>
      <c r="G601">
        <v>-23.752194758586601</v>
      </c>
      <c r="H601">
        <v>3.3402826591350498</v>
      </c>
      <c r="I601">
        <v>-2.1098298406332399</v>
      </c>
      <c r="J601">
        <v>1.09093439830156</v>
      </c>
      <c r="K601">
        <v>5246.8077237813804</v>
      </c>
      <c r="L601">
        <v>5105.6763532978603</v>
      </c>
      <c r="M601">
        <v>35.018123023365703</v>
      </c>
      <c r="N601">
        <v>0.491520861541901</v>
      </c>
      <c r="O601">
        <v>9.3353096753567595</v>
      </c>
      <c r="P601">
        <v>11.312290388327501</v>
      </c>
      <c r="Q601">
        <v>-5.798780194323E-2</v>
      </c>
    </row>
    <row r="602" spans="1:17" hidden="1" x14ac:dyDescent="0.3">
      <c r="A602" t="s">
        <v>1332</v>
      </c>
      <c r="B602" t="s">
        <v>1333</v>
      </c>
      <c r="C602" t="s">
        <v>3161</v>
      </c>
      <c r="D602" t="s">
        <v>589</v>
      </c>
      <c r="E602">
        <v>8562.2747263199999</v>
      </c>
      <c r="F602">
        <v>4312.8</v>
      </c>
      <c r="G602">
        <v>12.463369705679</v>
      </c>
      <c r="H602">
        <v>5.0272967237364696</v>
      </c>
      <c r="I602">
        <v>19.708444101852699</v>
      </c>
      <c r="J602">
        <v>6.2379215431086097</v>
      </c>
      <c r="K602">
        <v>3947.2734142564</v>
      </c>
      <c r="L602">
        <v>3671.5660953666202</v>
      </c>
      <c r="M602">
        <v>78.365582279577694</v>
      </c>
      <c r="N602">
        <v>0.89263452574995705</v>
      </c>
      <c r="O602">
        <v>3.8304581710257799</v>
      </c>
      <c r="P602">
        <v>42.498884868910103</v>
      </c>
      <c r="Q602">
        <v>-6.1459559939529996E-3</v>
      </c>
    </row>
    <row r="603" spans="1:17" x14ac:dyDescent="0.3">
      <c r="A603" t="s">
        <v>1334</v>
      </c>
      <c r="B603" t="s">
        <v>1335</v>
      </c>
      <c r="C603" t="s">
        <v>3152</v>
      </c>
      <c r="D603" t="s">
        <v>188</v>
      </c>
      <c r="E603">
        <v>8546.1072839999997</v>
      </c>
      <c r="F603">
        <v>559.35</v>
      </c>
      <c r="G603">
        <v>-6.0604800678876396</v>
      </c>
      <c r="H603">
        <v>2.9985657370721199</v>
      </c>
      <c r="I603">
        <v>-2.0125590451248301</v>
      </c>
      <c r="J603">
        <v>0.29225254164730602</v>
      </c>
      <c r="K603">
        <v>578.26709352424405</v>
      </c>
      <c r="L603">
        <v>554.52946617596797</v>
      </c>
      <c r="M603">
        <v>36.430171235552798</v>
      </c>
      <c r="N603">
        <v>0.52755357545735704</v>
      </c>
      <c r="O603">
        <v>26.5397336193796</v>
      </c>
      <c r="P603">
        <v>29.180138568129301</v>
      </c>
      <c r="Q603">
        <v>7.0158089964863002E-2</v>
      </c>
    </row>
    <row r="604" spans="1:17" x14ac:dyDescent="0.3">
      <c r="A604" t="s">
        <v>1336</v>
      </c>
      <c r="B604" t="s">
        <v>1337</v>
      </c>
      <c r="C604" t="s">
        <v>3158</v>
      </c>
      <c r="D604" t="s">
        <v>114</v>
      </c>
      <c r="E604">
        <v>8511.644313285</v>
      </c>
      <c r="F604">
        <v>4301.6499999999996</v>
      </c>
      <c r="G604">
        <v>102.744662936677</v>
      </c>
      <c r="H604">
        <v>17.808235986161201</v>
      </c>
      <c r="I604">
        <v>97.518942226256101</v>
      </c>
      <c r="J604">
        <v>-3.0550946523750899</v>
      </c>
      <c r="K604">
        <v>3917.9454879597902</v>
      </c>
      <c r="L604">
        <v>3043.3472021586699</v>
      </c>
      <c r="M604">
        <v>50.290119811725297</v>
      </c>
      <c r="N604">
        <v>0.94754857986257401</v>
      </c>
      <c r="O604">
        <v>4.6110213522718002</v>
      </c>
      <c r="P604">
        <v>169.69592476489001</v>
      </c>
      <c r="Q604">
        <v>-1.6694375257862999E-2</v>
      </c>
    </row>
    <row r="605" spans="1:17" x14ac:dyDescent="0.3">
      <c r="A605" t="s">
        <v>1338</v>
      </c>
      <c r="B605" t="s">
        <v>1339</v>
      </c>
      <c r="C605" t="s">
        <v>3159</v>
      </c>
      <c r="D605" t="s">
        <v>130</v>
      </c>
      <c r="E605">
        <v>8477.9014996250007</v>
      </c>
      <c r="F605">
        <v>578.75</v>
      </c>
      <c r="G605">
        <v>5.9203865316627304</v>
      </c>
      <c r="H605">
        <v>4.8696867110949098</v>
      </c>
      <c r="I605">
        <v>21.643437921999102</v>
      </c>
      <c r="J605">
        <v>7.7251258946061698</v>
      </c>
      <c r="K605">
        <v>574.63175243461706</v>
      </c>
      <c r="L605">
        <v>520.57184769548201</v>
      </c>
      <c r="M605">
        <v>50.678238761040099</v>
      </c>
      <c r="N605">
        <v>0.76475121350415898</v>
      </c>
      <c r="O605">
        <v>20.777537796976201</v>
      </c>
      <c r="P605">
        <v>52.282594395474199</v>
      </c>
      <c r="Q605">
        <v>1.7116152745501E-2</v>
      </c>
    </row>
    <row r="606" spans="1:17" x14ac:dyDescent="0.3">
      <c r="A606" t="s">
        <v>1340</v>
      </c>
      <c r="B606" t="s">
        <v>1341</v>
      </c>
      <c r="C606" t="s">
        <v>3154</v>
      </c>
      <c r="D606" t="s">
        <v>77</v>
      </c>
      <c r="E606">
        <v>8399.2732456770009</v>
      </c>
      <c r="F606">
        <v>207.81</v>
      </c>
      <c r="G606">
        <v>10.544418153641899</v>
      </c>
      <c r="H606">
        <v>0.858547766217165</v>
      </c>
      <c r="I606">
        <v>-22.0299264252738</v>
      </c>
      <c r="J606">
        <v>-1.0140747274482101E-2</v>
      </c>
      <c r="K606">
        <v>211.28639292272601</v>
      </c>
      <c r="L606">
        <v>203.837903676834</v>
      </c>
      <c r="M606">
        <v>45.606250083368202</v>
      </c>
      <c r="N606">
        <v>0.43255347380276299</v>
      </c>
      <c r="O606">
        <v>23.1894519031807</v>
      </c>
      <c r="P606">
        <v>41.367346938775498</v>
      </c>
      <c r="Q606">
        <v>8.4883730557369003E-2</v>
      </c>
    </row>
    <row r="607" spans="1:17" x14ac:dyDescent="0.3">
      <c r="A607" t="s">
        <v>1342</v>
      </c>
      <c r="B607" t="s">
        <v>1343</v>
      </c>
      <c r="C607" t="s">
        <v>3160</v>
      </c>
      <c r="D607" t="s">
        <v>406</v>
      </c>
      <c r="E607">
        <v>8395.9215571000004</v>
      </c>
      <c r="F607">
        <v>210.7</v>
      </c>
      <c r="G607">
        <v>-15.7936271815875</v>
      </c>
      <c r="H607">
        <v>0.21670364791272101</v>
      </c>
      <c r="I607">
        <v>-24.102043542390899</v>
      </c>
      <c r="J607">
        <v>-1.67009280761129</v>
      </c>
      <c r="K607">
        <v>222.03551255876499</v>
      </c>
      <c r="L607">
        <v>223.376091936752</v>
      </c>
      <c r="M607">
        <v>38.926712644705098</v>
      </c>
      <c r="N607">
        <v>0.67459509766133197</v>
      </c>
      <c r="O607">
        <v>52.942572377788302</v>
      </c>
      <c r="P607">
        <v>17.643774427694002</v>
      </c>
      <c r="Q607">
        <v>4.8391690476546997E-2</v>
      </c>
    </row>
    <row r="608" spans="1:17" x14ac:dyDescent="0.3">
      <c r="A608" t="s">
        <v>1344</v>
      </c>
      <c r="B608" t="s">
        <v>1345</v>
      </c>
      <c r="C608" t="s">
        <v>3163</v>
      </c>
      <c r="D608" t="s">
        <v>1196</v>
      </c>
      <c r="E608">
        <v>8375.5881520000003</v>
      </c>
      <c r="F608">
        <v>80</v>
      </c>
      <c r="G608">
        <v>-12.5195040444507</v>
      </c>
      <c r="H608">
        <v>-0.44045114258235102</v>
      </c>
      <c r="I608">
        <v>-20.150590943002602</v>
      </c>
      <c r="J608">
        <v>2.03344696507477</v>
      </c>
      <c r="K608">
        <v>85.148909319415594</v>
      </c>
      <c r="L608">
        <v>86.447311919865896</v>
      </c>
      <c r="M608">
        <v>45.070657335929901</v>
      </c>
      <c r="N608">
        <v>1.1646395104762599</v>
      </c>
      <c r="O608">
        <v>69.624999999999901</v>
      </c>
      <c r="P608">
        <v>21.673003802281301</v>
      </c>
      <c r="Q608">
        <v>1.2013263869005E-2</v>
      </c>
    </row>
    <row r="609" spans="1:17" hidden="1" x14ac:dyDescent="0.3">
      <c r="A609" t="s">
        <v>1346</v>
      </c>
      <c r="B609" t="s">
        <v>1347</v>
      </c>
      <c r="C609" t="s">
        <v>3161</v>
      </c>
      <c r="D609" t="s">
        <v>737</v>
      </c>
      <c r="E609">
        <v>8375.5088797930002</v>
      </c>
      <c r="F609">
        <v>261.77</v>
      </c>
      <c r="G609">
        <v>3.5064105029691599</v>
      </c>
      <c r="H609">
        <v>0.62785958550857102</v>
      </c>
      <c r="I609">
        <v>1.20695447043139E-2</v>
      </c>
      <c r="J609">
        <v>1.05097712406484</v>
      </c>
      <c r="K609">
        <v>263.92110894943499</v>
      </c>
      <c r="L609">
        <v>246.10687384667099</v>
      </c>
      <c r="M609">
        <v>59.785019392106697</v>
      </c>
      <c r="N609">
        <v>0.65054273898100301</v>
      </c>
      <c r="O609">
        <v>5.9135882645070001</v>
      </c>
      <c r="P609">
        <v>32.945657694261001</v>
      </c>
      <c r="Q609">
        <v>1.1816369177710001E-3</v>
      </c>
    </row>
    <row r="610" spans="1:17" hidden="1" x14ac:dyDescent="0.3">
      <c r="A610" t="s">
        <v>1348</v>
      </c>
      <c r="B610" t="s">
        <v>1349</v>
      </c>
      <c r="C610" t="s">
        <v>3161</v>
      </c>
      <c r="D610" t="s">
        <v>1350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hidden="1" x14ac:dyDescent="0.3">
      <c r="A611" t="s">
        <v>1351</v>
      </c>
      <c r="B611" t="s">
        <v>1352</v>
      </c>
      <c r="C611" t="s">
        <v>3161</v>
      </c>
      <c r="D611" t="s">
        <v>222</v>
      </c>
      <c r="E611">
        <v>8344.1029612500006</v>
      </c>
      <c r="F611">
        <v>7536.05</v>
      </c>
      <c r="G611">
        <v>199.09916465683901</v>
      </c>
      <c r="H611">
        <v>20.4501282882384</v>
      </c>
      <c r="I611">
        <v>87.707672370963706</v>
      </c>
      <c r="J611">
        <v>18.8962411318244</v>
      </c>
      <c r="K611">
        <v>5423.8908712177899</v>
      </c>
      <c r="L611">
        <v>4383.66663698098</v>
      </c>
      <c r="M611">
        <v>91.503270987097295</v>
      </c>
      <c r="N611">
        <v>2.5785720002980801</v>
      </c>
      <c r="O611">
        <v>0</v>
      </c>
      <c r="P611">
        <v>239.46171171171099</v>
      </c>
      <c r="Q611">
        <v>0.15331821930689199</v>
      </c>
    </row>
    <row r="612" spans="1:17" x14ac:dyDescent="0.3">
      <c r="A612" t="s">
        <v>1353</v>
      </c>
      <c r="B612" t="s">
        <v>1354</v>
      </c>
      <c r="C612" t="s">
        <v>3152</v>
      </c>
      <c r="D612" t="s">
        <v>188</v>
      </c>
      <c r="E612">
        <v>8323.3605719999996</v>
      </c>
      <c r="F612">
        <v>422.2</v>
      </c>
      <c r="G612">
        <v>9.3444108217214392</v>
      </c>
      <c r="H612">
        <v>-4.58562216496939</v>
      </c>
      <c r="I612">
        <v>18.1740655149102</v>
      </c>
      <c r="J612">
        <v>5.1581132209794802</v>
      </c>
      <c r="K612">
        <v>422.56248367430601</v>
      </c>
      <c r="L612">
        <v>354.67436280448499</v>
      </c>
      <c r="M612">
        <v>53.929151710412199</v>
      </c>
      <c r="N612">
        <v>0.88787587208469299</v>
      </c>
      <c r="O612">
        <v>14.945523448602501</v>
      </c>
      <c r="P612">
        <v>75.843398583923303</v>
      </c>
    </row>
    <row r="613" spans="1:17" x14ac:dyDescent="0.3">
      <c r="A613" t="s">
        <v>1355</v>
      </c>
      <c r="B613" t="s">
        <v>1356</v>
      </c>
      <c r="C613" t="s">
        <v>3159</v>
      </c>
      <c r="D613" t="s">
        <v>130</v>
      </c>
      <c r="E613">
        <v>8254.8765041339993</v>
      </c>
      <c r="F613">
        <v>129.82</v>
      </c>
      <c r="G613">
        <v>51.518957494010699</v>
      </c>
      <c r="H613">
        <v>8.9190890677503507</v>
      </c>
      <c r="I613">
        <v>-15.157495603990499</v>
      </c>
      <c r="J613">
        <v>2.8049677961428601</v>
      </c>
      <c r="K613">
        <v>129.086036583903</v>
      </c>
      <c r="L613">
        <v>122.090569136984</v>
      </c>
      <c r="M613">
        <v>56.175516409489397</v>
      </c>
      <c r="N613">
        <v>0.94522238138329595</v>
      </c>
      <c r="O613">
        <v>26.606069942998001</v>
      </c>
      <c r="P613">
        <v>88.144927536231805</v>
      </c>
      <c r="Q613">
        <v>-6.4706114551980002E-3</v>
      </c>
    </row>
    <row r="614" spans="1:17" hidden="1" x14ac:dyDescent="0.3">
      <c r="A614" t="s">
        <v>1357</v>
      </c>
      <c r="B614" t="s">
        <v>1358</v>
      </c>
      <c r="C614" t="s">
        <v>3161</v>
      </c>
      <c r="D614" t="s">
        <v>278</v>
      </c>
      <c r="E614">
        <v>8219.71227645</v>
      </c>
      <c r="F614">
        <v>489.05</v>
      </c>
      <c r="G614">
        <v>111.930441909034</v>
      </c>
      <c r="H614">
        <v>2.8328435890188199</v>
      </c>
      <c r="I614">
        <v>78.509248716385201</v>
      </c>
      <c r="J614">
        <v>4.1410716395207201</v>
      </c>
      <c r="K614">
        <v>486.94840941616002</v>
      </c>
      <c r="L614">
        <v>376.87894494092802</v>
      </c>
      <c r="M614">
        <v>50.981640166415602</v>
      </c>
      <c r="N614">
        <v>0.78901171006508697</v>
      </c>
      <c r="O614">
        <v>19.415192720580698</v>
      </c>
      <c r="P614">
        <v>147.43232987604301</v>
      </c>
      <c r="Q614">
        <v>8.9380892292084999E-2</v>
      </c>
    </row>
    <row r="615" spans="1:17" x14ac:dyDescent="0.3">
      <c r="A615" t="s">
        <v>1359</v>
      </c>
      <c r="B615" t="s">
        <v>1360</v>
      </c>
      <c r="C615" t="s">
        <v>3146</v>
      </c>
      <c r="D615" t="s">
        <v>24</v>
      </c>
      <c r="E615">
        <v>8189.1248350169999</v>
      </c>
      <c r="F615">
        <v>216.83</v>
      </c>
      <c r="G615">
        <v>-29.876295665882498</v>
      </c>
      <c r="H615">
        <v>-1.8048182286776899</v>
      </c>
      <c r="I615">
        <v>-15.4176256706816</v>
      </c>
      <c r="J615">
        <v>-1.6697734892601701</v>
      </c>
      <c r="K615">
        <v>227.31878654967301</v>
      </c>
      <c r="L615">
        <v>224.06382058920499</v>
      </c>
      <c r="M615">
        <v>26.356561037718802</v>
      </c>
      <c r="N615">
        <v>0.58989504430472595</v>
      </c>
      <c r="O615">
        <v>32.154222201724799</v>
      </c>
      <c r="P615">
        <v>12.9322916666666</v>
      </c>
      <c r="Q615">
        <v>0.1250446123931</v>
      </c>
    </row>
    <row r="616" spans="1:17" x14ac:dyDescent="0.3">
      <c r="A616" t="s">
        <v>1361</v>
      </c>
      <c r="B616" t="s">
        <v>1362</v>
      </c>
      <c r="C616" t="s">
        <v>3159</v>
      </c>
      <c r="D616" t="s">
        <v>130</v>
      </c>
      <c r="E616">
        <v>8189.0291734499997</v>
      </c>
      <c r="F616">
        <v>982.05</v>
      </c>
      <c r="G616">
        <v>127.02005951940799</v>
      </c>
      <c r="H616">
        <v>22.4759947871371</v>
      </c>
      <c r="I616">
        <v>13.423714661739201</v>
      </c>
      <c r="J616">
        <v>15.8961024727157</v>
      </c>
      <c r="K616">
        <v>884.13718400237201</v>
      </c>
      <c r="L616">
        <v>789.65195261515805</v>
      </c>
      <c r="M616">
        <v>64.028166206353603</v>
      </c>
      <c r="N616">
        <v>2.74786472131915</v>
      </c>
      <c r="O616">
        <v>13.028868183901</v>
      </c>
      <c r="P616">
        <v>171.43449419568799</v>
      </c>
      <c r="Q616">
        <v>0.14754270579770201</v>
      </c>
    </row>
    <row r="617" spans="1:17" x14ac:dyDescent="0.3">
      <c r="A617" t="s">
        <v>1363</v>
      </c>
      <c r="B617" t="s">
        <v>1364</v>
      </c>
      <c r="C617" t="s">
        <v>3158</v>
      </c>
      <c r="D617" t="s">
        <v>122</v>
      </c>
      <c r="E617">
        <v>8186.0300636399998</v>
      </c>
      <c r="F617">
        <v>685.2</v>
      </c>
      <c r="G617">
        <v>-41.288837674938797</v>
      </c>
      <c r="H617">
        <v>5.5173684670836201</v>
      </c>
      <c r="I617">
        <v>-12.466880055970501</v>
      </c>
      <c r="J617">
        <v>3.0806859540526199</v>
      </c>
      <c r="K617">
        <v>674.78077027915697</v>
      </c>
      <c r="L617">
        <v>695.41892506106103</v>
      </c>
      <c r="M617">
        <v>63.8193161770389</v>
      </c>
      <c r="N617">
        <v>0.36034295721172999</v>
      </c>
      <c r="O617">
        <v>23.905429071803798</v>
      </c>
      <c r="P617">
        <v>14.4670898763782</v>
      </c>
      <c r="Q617">
        <v>-9.5426244400942994E-2</v>
      </c>
    </row>
    <row r="618" spans="1:17" hidden="1" x14ac:dyDescent="0.3">
      <c r="A618" t="s">
        <v>1365</v>
      </c>
      <c r="B618" t="s">
        <v>1366</v>
      </c>
      <c r="C618" t="s">
        <v>3161</v>
      </c>
      <c r="D618" t="s">
        <v>57</v>
      </c>
      <c r="E618">
        <v>8184.0413306399996</v>
      </c>
      <c r="F618">
        <v>15.24</v>
      </c>
      <c r="G618">
        <v>92.475357209403299</v>
      </c>
      <c r="H618">
        <v>8.2781656078155503</v>
      </c>
      <c r="I618">
        <v>59.342244847122103</v>
      </c>
      <c r="J618">
        <v>-5.2660060202129202</v>
      </c>
      <c r="K618">
        <v>15.717743383599</v>
      </c>
      <c r="L618">
        <v>13.542136873573501</v>
      </c>
      <c r="M618">
        <v>37.052784663059498</v>
      </c>
      <c r="N618">
        <v>0.82573168314359302</v>
      </c>
      <c r="O618">
        <v>38.451443569553803</v>
      </c>
      <c r="P618">
        <v>129.172932330827</v>
      </c>
      <c r="Q618">
        <v>0.124371968788207</v>
      </c>
    </row>
    <row r="619" spans="1:17" hidden="1" x14ac:dyDescent="0.3">
      <c r="A619" t="s">
        <v>1367</v>
      </c>
      <c r="B619" t="s">
        <v>1368</v>
      </c>
      <c r="C619" t="s">
        <v>3158</v>
      </c>
      <c r="D619" t="s">
        <v>283</v>
      </c>
      <c r="E619">
        <v>8166.9500047199999</v>
      </c>
      <c r="F619">
        <v>367.05</v>
      </c>
      <c r="G619">
        <v>-35.3855421159682</v>
      </c>
      <c r="H619">
        <v>5.53576713894733</v>
      </c>
      <c r="I619">
        <v>-33.178290951069201</v>
      </c>
      <c r="J619">
        <v>-1.5736287511717</v>
      </c>
      <c r="K619">
        <v>387.283611403316</v>
      </c>
      <c r="M619">
        <v>35.380978062852201</v>
      </c>
      <c r="N619">
        <v>0.62698613542409698</v>
      </c>
      <c r="O619">
        <v>46.642146846478603</v>
      </c>
      <c r="P619">
        <v>7.3245614035087598</v>
      </c>
    </row>
    <row r="620" spans="1:17" x14ac:dyDescent="0.3">
      <c r="A620" t="s">
        <v>1369</v>
      </c>
      <c r="B620" t="s">
        <v>1370</v>
      </c>
      <c r="C620" t="s">
        <v>3148</v>
      </c>
      <c r="D620" t="s">
        <v>373</v>
      </c>
      <c r="E620">
        <v>8160.4320088499999</v>
      </c>
      <c r="F620">
        <v>598.95000000000005</v>
      </c>
      <c r="G620">
        <v>21.965273473113601</v>
      </c>
      <c r="H620">
        <v>-4.1049570613265001</v>
      </c>
      <c r="I620">
        <v>4.9973904935184699</v>
      </c>
      <c r="J620">
        <v>2.20174077827002</v>
      </c>
      <c r="K620">
        <v>641.20594762379699</v>
      </c>
      <c r="L620">
        <v>582.75121493254403</v>
      </c>
      <c r="M620">
        <v>35.3613435389274</v>
      </c>
      <c r="N620">
        <v>0.15266598619303501</v>
      </c>
      <c r="O620">
        <v>32.398363803322397</v>
      </c>
      <c r="P620">
        <v>55.208603265094602</v>
      </c>
      <c r="Q620">
        <v>-7.7116357722479996E-3</v>
      </c>
    </row>
    <row r="621" spans="1:17" x14ac:dyDescent="0.3">
      <c r="A621" t="s">
        <v>1371</v>
      </c>
      <c r="B621" t="s">
        <v>1372</v>
      </c>
      <c r="C621" t="s">
        <v>3150</v>
      </c>
      <c r="D621" t="s">
        <v>51</v>
      </c>
      <c r="E621">
        <v>8124.9575911800002</v>
      </c>
      <c r="F621">
        <v>830.85</v>
      </c>
      <c r="G621">
        <v>140.77932273263599</v>
      </c>
      <c r="H621">
        <v>3.3510046253408898</v>
      </c>
      <c r="I621">
        <v>43.028907728663697</v>
      </c>
      <c r="J621">
        <v>-0.37824403434652298</v>
      </c>
      <c r="K621">
        <v>798.81330473800597</v>
      </c>
      <c r="L621">
        <v>615.32541718944105</v>
      </c>
      <c r="M621">
        <v>43.400120439859002</v>
      </c>
      <c r="N621">
        <v>0.61380758367119503</v>
      </c>
      <c r="O621">
        <v>15.484142745381201</v>
      </c>
      <c r="P621">
        <v>179.935983827493</v>
      </c>
      <c r="Q621">
        <v>3.3401664256582003E-2</v>
      </c>
    </row>
    <row r="622" spans="1:17" hidden="1" x14ac:dyDescent="0.3">
      <c r="A622" t="s">
        <v>1373</v>
      </c>
      <c r="B622" t="s">
        <v>1374</v>
      </c>
      <c r="C622" t="s">
        <v>3161</v>
      </c>
      <c r="D622" t="s">
        <v>89</v>
      </c>
      <c r="E622">
        <v>8116.7938600320003</v>
      </c>
      <c r="F622">
        <v>174.24</v>
      </c>
      <c r="G622">
        <v>459.86144833650098</v>
      </c>
      <c r="H622">
        <v>27.276748090495801</v>
      </c>
      <c r="I622">
        <v>207.51967200908999</v>
      </c>
      <c r="J622">
        <v>16.2504653133315</v>
      </c>
      <c r="K622">
        <v>138.89535416635599</v>
      </c>
      <c r="L622">
        <v>87.939891116528599</v>
      </c>
      <c r="M622">
        <v>59.623470861671301</v>
      </c>
      <c r="N622">
        <v>0.50044032021127804</v>
      </c>
      <c r="O622">
        <v>7.3634067952249502</v>
      </c>
      <c r="P622">
        <v>529.02527075812202</v>
      </c>
      <c r="Q622">
        <v>0.139858095851739</v>
      </c>
    </row>
    <row r="623" spans="1:17" x14ac:dyDescent="0.3">
      <c r="A623" t="s">
        <v>1375</v>
      </c>
      <c r="B623" t="s">
        <v>1376</v>
      </c>
      <c r="C623" t="s">
        <v>3156</v>
      </c>
      <c r="D623" t="s">
        <v>89</v>
      </c>
      <c r="E623">
        <v>8070.9309792649901</v>
      </c>
      <c r="F623">
        <v>273.35000000000002</v>
      </c>
      <c r="G623">
        <v>-63.485783537484899</v>
      </c>
      <c r="H623">
        <v>1.42379745763156</v>
      </c>
      <c r="I623">
        <v>-18.488618802941101</v>
      </c>
      <c r="J623">
        <v>-2.8960928838595299</v>
      </c>
      <c r="K623">
        <v>288.39837149751401</v>
      </c>
      <c r="L623">
        <v>324.77496462747001</v>
      </c>
      <c r="M623">
        <v>32.946329053764799</v>
      </c>
      <c r="N623">
        <v>0.917922940386379</v>
      </c>
      <c r="O623">
        <v>66.471556612401599</v>
      </c>
      <c r="P623">
        <v>4.73180076628352</v>
      </c>
      <c r="Q623">
        <v>-0.103852914587069</v>
      </c>
    </row>
    <row r="624" spans="1:17" x14ac:dyDescent="0.3">
      <c r="A624" t="s">
        <v>1377</v>
      </c>
      <c r="B624" t="s">
        <v>1378</v>
      </c>
      <c r="C624" t="s">
        <v>3164</v>
      </c>
      <c r="D624" t="s">
        <v>1379</v>
      </c>
      <c r="E624">
        <v>8063.0082155</v>
      </c>
      <c r="F624">
        <v>655.9</v>
      </c>
      <c r="G624">
        <v>-13.2294607544074</v>
      </c>
      <c r="H624">
        <v>2.62859475261825</v>
      </c>
      <c r="I624">
        <v>3.89762177081698</v>
      </c>
      <c r="J624">
        <v>6.9893474122230597</v>
      </c>
      <c r="K624">
        <v>651.89298291468697</v>
      </c>
      <c r="L624">
        <v>592.80662782008505</v>
      </c>
      <c r="M624">
        <v>52.722117637074497</v>
      </c>
      <c r="N624">
        <v>0.55820277856439104</v>
      </c>
      <c r="O624">
        <v>17.1520048787924</v>
      </c>
      <c r="P624">
        <v>61.174591473153903</v>
      </c>
      <c r="Q624">
        <v>0.13798433839874899</v>
      </c>
    </row>
    <row r="625" spans="1:17" x14ac:dyDescent="0.3">
      <c r="A625" t="s">
        <v>1380</v>
      </c>
      <c r="B625" t="s">
        <v>1381</v>
      </c>
      <c r="C625" t="s">
        <v>3157</v>
      </c>
      <c r="D625" t="s">
        <v>446</v>
      </c>
      <c r="E625">
        <v>8051.494741298</v>
      </c>
      <c r="F625">
        <v>182.74</v>
      </c>
      <c r="G625">
        <v>-39.910306299732298</v>
      </c>
      <c r="H625">
        <v>-4.1167451952724097</v>
      </c>
      <c r="I625">
        <v>-9.4896754654319704</v>
      </c>
      <c r="J625">
        <v>-0.854359494954405</v>
      </c>
      <c r="K625">
        <v>194.41034316148699</v>
      </c>
      <c r="L625">
        <v>193.16024110708599</v>
      </c>
      <c r="M625">
        <v>25.52245973754</v>
      </c>
      <c r="N625">
        <v>0.26878081783921298</v>
      </c>
      <c r="O625">
        <v>23.672978001532201</v>
      </c>
      <c r="P625">
        <v>26.027586206896501</v>
      </c>
    </row>
    <row r="626" spans="1:17" x14ac:dyDescent="0.3">
      <c r="A626" t="s">
        <v>1382</v>
      </c>
      <c r="B626" t="s">
        <v>1383</v>
      </c>
      <c r="C626" t="s">
        <v>3155</v>
      </c>
      <c r="D626" t="s">
        <v>451</v>
      </c>
      <c r="E626">
        <v>8037.2751349600003</v>
      </c>
      <c r="F626">
        <v>599.79999999999995</v>
      </c>
      <c r="G626">
        <v>-36.954270835595302</v>
      </c>
      <c r="H626">
        <v>-1.5528020329090899</v>
      </c>
      <c r="I626">
        <v>-43.904592095251203</v>
      </c>
      <c r="J626">
        <v>-1.4384888420536801</v>
      </c>
      <c r="K626">
        <v>638.87560056511199</v>
      </c>
      <c r="L626">
        <v>699.836881057087</v>
      </c>
      <c r="M626">
        <v>26.456500347321398</v>
      </c>
      <c r="N626">
        <v>0.592456262926219</v>
      </c>
      <c r="O626">
        <v>82.894298099366395</v>
      </c>
      <c r="P626">
        <v>5.3667105841018703</v>
      </c>
      <c r="Q626">
        <v>0.10178215740942199</v>
      </c>
    </row>
    <row r="627" spans="1:17" hidden="1" x14ac:dyDescent="0.3">
      <c r="A627" t="s">
        <v>1384</v>
      </c>
      <c r="B627" t="s">
        <v>1385</v>
      </c>
      <c r="C627" t="s">
        <v>3161</v>
      </c>
      <c r="D627" t="s">
        <v>114</v>
      </c>
      <c r="E627">
        <v>8032.8072167199998</v>
      </c>
      <c r="F627">
        <v>730.4</v>
      </c>
      <c r="G627">
        <v>-14.651667466441401</v>
      </c>
      <c r="H627">
        <v>-7.2322167343892101</v>
      </c>
      <c r="I627">
        <v>-8.8244940939091308</v>
      </c>
      <c r="J627">
        <v>-2.6711822579179598</v>
      </c>
      <c r="K627">
        <v>793.52750856904902</v>
      </c>
      <c r="L627">
        <v>763.33029920999104</v>
      </c>
      <c r="M627">
        <v>23.188398061181498</v>
      </c>
      <c r="N627">
        <v>0.236545391660685</v>
      </c>
      <c r="O627">
        <v>29.162102957283601</v>
      </c>
      <c r="P627">
        <v>18.571428571428498</v>
      </c>
      <c r="Q627">
        <v>8.9916406585876005E-2</v>
      </c>
    </row>
    <row r="628" spans="1:17" x14ac:dyDescent="0.3">
      <c r="A628" t="s">
        <v>1386</v>
      </c>
      <c r="B628" t="s">
        <v>1387</v>
      </c>
      <c r="C628" t="s">
        <v>3165</v>
      </c>
      <c r="D628" t="s">
        <v>1388</v>
      </c>
      <c r="E628">
        <v>8031.3651290399903</v>
      </c>
      <c r="F628">
        <v>474.1</v>
      </c>
      <c r="G628">
        <v>-1.72937081664438</v>
      </c>
      <c r="H628">
        <v>10.6410494223478</v>
      </c>
      <c r="I628">
        <v>21.505276847779701</v>
      </c>
      <c r="J628">
        <v>-1.2742678576533299</v>
      </c>
      <c r="K628">
        <v>479.87869738801902</v>
      </c>
      <c r="L628">
        <v>444.69027540252603</v>
      </c>
      <c r="M628">
        <v>34.888025504261101</v>
      </c>
      <c r="N628">
        <v>1.3863775744682201</v>
      </c>
      <c r="O628">
        <v>34.728960134992597</v>
      </c>
      <c r="P628">
        <v>48.5741146975869</v>
      </c>
      <c r="Q628">
        <v>8.7518641761982999E-2</v>
      </c>
    </row>
    <row r="629" spans="1:17" hidden="1" x14ac:dyDescent="0.3">
      <c r="A629" t="s">
        <v>1389</v>
      </c>
      <c r="B629" t="s">
        <v>1390</v>
      </c>
      <c r="C629" t="s">
        <v>3161</v>
      </c>
      <c r="D629" t="s">
        <v>446</v>
      </c>
      <c r="E629">
        <v>7979.5944060000002</v>
      </c>
      <c r="F629">
        <v>1042.5</v>
      </c>
      <c r="G629">
        <v>4.2444359753032197</v>
      </c>
      <c r="H629">
        <v>-1.16606018191814</v>
      </c>
      <c r="I629">
        <v>9.6168673304259897</v>
      </c>
      <c r="J629">
        <v>4.2272933891528499</v>
      </c>
      <c r="K629">
        <v>1052.41780459443</v>
      </c>
      <c r="L629">
        <v>950.944410840047</v>
      </c>
      <c r="M629">
        <v>43.274403966945101</v>
      </c>
      <c r="N629">
        <v>0.49978038535618002</v>
      </c>
      <c r="O629">
        <v>18.752997601918398</v>
      </c>
      <c r="P629">
        <v>37.596515541476897</v>
      </c>
      <c r="Q629">
        <v>5.1214783028241999E-2</v>
      </c>
    </row>
    <row r="630" spans="1:17" x14ac:dyDescent="0.3">
      <c r="A630" t="s">
        <v>1391</v>
      </c>
      <c r="B630" t="s">
        <v>1392</v>
      </c>
      <c r="C630" t="s">
        <v>3160</v>
      </c>
      <c r="D630" t="s">
        <v>249</v>
      </c>
      <c r="E630">
        <v>7974.04539561</v>
      </c>
      <c r="F630">
        <v>646.04999999999995</v>
      </c>
      <c r="G630">
        <v>-19.8432978003637</v>
      </c>
      <c r="H630">
        <v>-2.03652035324889</v>
      </c>
      <c r="I630">
        <v>-18.648419020488699</v>
      </c>
      <c r="J630">
        <v>-0.85276790274385195</v>
      </c>
      <c r="K630">
        <v>698.30514689172003</v>
      </c>
      <c r="L630">
        <v>675.97496897293399</v>
      </c>
      <c r="M630">
        <v>20.0102052259139</v>
      </c>
      <c r="N630">
        <v>0.44612181803303302</v>
      </c>
      <c r="O630">
        <v>29.664886618682701</v>
      </c>
      <c r="P630">
        <v>26.664052543868198</v>
      </c>
    </row>
    <row r="631" spans="1:17" x14ac:dyDescent="0.3">
      <c r="A631" t="s">
        <v>1393</v>
      </c>
      <c r="B631" t="s">
        <v>1394</v>
      </c>
      <c r="C631" t="s">
        <v>3160</v>
      </c>
      <c r="D631" t="s">
        <v>429</v>
      </c>
      <c r="E631">
        <v>7970.15413472</v>
      </c>
      <c r="F631">
        <v>725.65</v>
      </c>
      <c r="G631">
        <v>-41.349174050591301</v>
      </c>
      <c r="H631">
        <v>0.77552075437315704</v>
      </c>
      <c r="I631">
        <v>-26.668506145401501</v>
      </c>
      <c r="J631">
        <v>8.2781095375621602E-2</v>
      </c>
      <c r="K631">
        <v>753.73093284116203</v>
      </c>
      <c r="L631">
        <v>813.98177165444804</v>
      </c>
      <c r="M631">
        <v>34.532629284210998</v>
      </c>
      <c r="N631">
        <v>0.32247469654652899</v>
      </c>
      <c r="O631">
        <v>52.456418383518198</v>
      </c>
      <c r="P631">
        <v>1.8241773661685301</v>
      </c>
      <c r="Q631">
        <v>-4.4472502032456999E-2</v>
      </c>
    </row>
    <row r="632" spans="1:17" x14ac:dyDescent="0.3">
      <c r="A632" t="s">
        <v>1395</v>
      </c>
      <c r="B632" t="s">
        <v>1396</v>
      </c>
      <c r="C632" t="s">
        <v>3155</v>
      </c>
      <c r="D632" t="s">
        <v>765</v>
      </c>
      <c r="E632">
        <v>7945.8041040819999</v>
      </c>
      <c r="F632">
        <v>198.91</v>
      </c>
      <c r="G632">
        <v>34.451368617544702</v>
      </c>
      <c r="H632">
        <v>-7.2663370737995496</v>
      </c>
      <c r="I632">
        <v>5.8393469084327299</v>
      </c>
      <c r="J632">
        <v>4.6038529292635202</v>
      </c>
      <c r="K632">
        <v>218.644825480576</v>
      </c>
      <c r="L632">
        <v>203.07551776573601</v>
      </c>
      <c r="M632">
        <v>41.264464773965599</v>
      </c>
      <c r="N632">
        <v>0.95979417940779899</v>
      </c>
      <c r="O632">
        <v>49.057362626313399</v>
      </c>
      <c r="P632">
        <v>79.683830171634995</v>
      </c>
      <c r="Q632">
        <v>0.16900021505135601</v>
      </c>
    </row>
    <row r="633" spans="1:17" x14ac:dyDescent="0.3">
      <c r="A633" t="s">
        <v>1397</v>
      </c>
      <c r="B633" t="s">
        <v>1398</v>
      </c>
      <c r="C633" t="s">
        <v>3158</v>
      </c>
      <c r="D633" t="s">
        <v>589</v>
      </c>
      <c r="E633">
        <v>7923.1417989749998</v>
      </c>
      <c r="F633">
        <v>594.75</v>
      </c>
      <c r="G633">
        <v>53.122175407544802</v>
      </c>
      <c r="H633">
        <v>5.5572233861747797</v>
      </c>
      <c r="I633">
        <v>19.0219842659588</v>
      </c>
      <c r="J633">
        <v>-3.2412797398364899</v>
      </c>
      <c r="K633">
        <v>570.14345440036595</v>
      </c>
      <c r="L633">
        <v>495.98407573355098</v>
      </c>
      <c r="M633">
        <v>44.619076363469702</v>
      </c>
      <c r="N633">
        <v>0.82484532574249303</v>
      </c>
      <c r="O633">
        <v>7.5577973938629697</v>
      </c>
      <c r="P633">
        <v>99.012882717082107</v>
      </c>
      <c r="Q633">
        <v>7.7554505738113996E-2</v>
      </c>
    </row>
    <row r="634" spans="1:17" x14ac:dyDescent="0.3">
      <c r="A634" t="s">
        <v>1399</v>
      </c>
      <c r="B634" t="s">
        <v>1400</v>
      </c>
      <c r="C634" t="s">
        <v>3146</v>
      </c>
      <c r="D634" t="s">
        <v>24</v>
      </c>
      <c r="E634">
        <v>7909.6129962000005</v>
      </c>
      <c r="F634">
        <v>69.45</v>
      </c>
      <c r="G634">
        <v>-53.157286198669802</v>
      </c>
      <c r="H634">
        <v>-9.9852753264596803</v>
      </c>
      <c r="I634">
        <v>-41.314441916374697</v>
      </c>
      <c r="J634">
        <v>-2.8561446003890798</v>
      </c>
      <c r="K634">
        <v>79.156619045904506</v>
      </c>
      <c r="L634">
        <v>87.832130139599698</v>
      </c>
      <c r="M634">
        <v>18.155109055439599</v>
      </c>
      <c r="N634">
        <v>0.70755288011924</v>
      </c>
      <c r="O634">
        <v>67.746580273578104</v>
      </c>
      <c r="P634">
        <v>0.57929036929762401</v>
      </c>
      <c r="Q634">
        <v>-9.7156601701070006E-3</v>
      </c>
    </row>
    <row r="635" spans="1:17" x14ac:dyDescent="0.3">
      <c r="A635" t="s">
        <v>1401</v>
      </c>
      <c r="B635" t="s">
        <v>1402</v>
      </c>
      <c r="C635" t="s">
        <v>3159</v>
      </c>
      <c r="D635" t="s">
        <v>130</v>
      </c>
      <c r="E635">
        <v>7903.44127536</v>
      </c>
      <c r="F635">
        <v>509.2</v>
      </c>
      <c r="G635">
        <v>-24.791795511373</v>
      </c>
      <c r="H635">
        <v>-0.514682644902416</v>
      </c>
      <c r="I635">
        <v>-34.911323029376597</v>
      </c>
      <c r="J635">
        <v>1.8195740962031599</v>
      </c>
      <c r="K635">
        <v>543.46524239433199</v>
      </c>
      <c r="L635">
        <v>562.59994609031901</v>
      </c>
      <c r="M635">
        <v>42.931987585537797</v>
      </c>
      <c r="N635">
        <v>1.0051096976799201</v>
      </c>
      <c r="O635">
        <v>33.307148468185297</v>
      </c>
      <c r="P635">
        <v>7.2</v>
      </c>
      <c r="Q635">
        <v>6.9200230395129E-2</v>
      </c>
    </row>
    <row r="636" spans="1:17" x14ac:dyDescent="0.3">
      <c r="A636" t="s">
        <v>1403</v>
      </c>
      <c r="B636" t="s">
        <v>1404</v>
      </c>
      <c r="C636" t="s">
        <v>3146</v>
      </c>
      <c r="D636" t="s">
        <v>21</v>
      </c>
      <c r="E636">
        <v>7880.6469569520004</v>
      </c>
      <c r="F636">
        <v>28.38</v>
      </c>
      <c r="G636">
        <v>32.018395462938301</v>
      </c>
      <c r="H636">
        <v>5.6408728670492101</v>
      </c>
      <c r="I636">
        <v>-26.1975157163759</v>
      </c>
      <c r="J636">
        <v>1.5537057622030901</v>
      </c>
      <c r="K636">
        <v>28.947594604312101</v>
      </c>
      <c r="L636">
        <v>28.127535188780499</v>
      </c>
      <c r="M636">
        <v>44.290462646981602</v>
      </c>
      <c r="N636">
        <v>0.61327367531899302</v>
      </c>
      <c r="O636">
        <v>42.715973559159202</v>
      </c>
      <c r="P636">
        <v>67.771423020883901</v>
      </c>
      <c r="Q636">
        <v>2.8525157069985999E-2</v>
      </c>
    </row>
    <row r="637" spans="1:17" x14ac:dyDescent="0.3">
      <c r="A637" t="s">
        <v>1405</v>
      </c>
      <c r="B637" t="s">
        <v>1406</v>
      </c>
      <c r="C637" t="s">
        <v>3156</v>
      </c>
      <c r="D637" t="s">
        <v>98</v>
      </c>
      <c r="E637">
        <v>7879.4950584050002</v>
      </c>
      <c r="F637">
        <v>1654.15</v>
      </c>
      <c r="G637">
        <v>-11.239493664639401</v>
      </c>
      <c r="H637">
        <v>9.0765945798765095</v>
      </c>
      <c r="I637">
        <v>13.1979826105438</v>
      </c>
      <c r="J637">
        <v>6.6261710154746796</v>
      </c>
      <c r="K637">
        <v>1486.5342646967699</v>
      </c>
      <c r="L637">
        <v>1442.82785376843</v>
      </c>
      <c r="M637">
        <v>83.296031907793406</v>
      </c>
      <c r="N637">
        <v>0.49111381710454399</v>
      </c>
      <c r="O637">
        <v>0.89774204274097802</v>
      </c>
      <c r="P637">
        <v>32.332000000000001</v>
      </c>
      <c r="Q637">
        <v>-0.106636319506333</v>
      </c>
    </row>
    <row r="638" spans="1:17" hidden="1" x14ac:dyDescent="0.3">
      <c r="A638" t="s">
        <v>1407</v>
      </c>
      <c r="B638" t="s">
        <v>1408</v>
      </c>
      <c r="C638" t="s">
        <v>3161</v>
      </c>
      <c r="D638" t="s">
        <v>1409</v>
      </c>
      <c r="E638">
        <v>7870.5029665800002</v>
      </c>
      <c r="F638">
        <v>1941.4</v>
      </c>
      <c r="G638">
        <v>93.058881330084105</v>
      </c>
      <c r="H638">
        <v>-2.1559078170554198</v>
      </c>
      <c r="I638">
        <v>45.585199589774199</v>
      </c>
      <c r="J638">
        <v>-0.48533619858934202</v>
      </c>
      <c r="K638">
        <v>1898.9471522500901</v>
      </c>
      <c r="L638">
        <v>1501.9257435747099</v>
      </c>
      <c r="M638">
        <v>52.845464685458801</v>
      </c>
      <c r="N638">
        <v>0.27110526627332299</v>
      </c>
      <c r="O638">
        <v>14.6080148346553</v>
      </c>
      <c r="P638">
        <v>150.50322580645101</v>
      </c>
    </row>
    <row r="639" spans="1:17" hidden="1" x14ac:dyDescent="0.3">
      <c r="A639" t="s">
        <v>1410</v>
      </c>
      <c r="B639" t="s">
        <v>1411</v>
      </c>
      <c r="C639" t="s">
        <v>3161</v>
      </c>
      <c r="D639" t="s">
        <v>398</v>
      </c>
      <c r="E639">
        <v>7869.87094308</v>
      </c>
      <c r="F639">
        <v>356.6</v>
      </c>
      <c r="G639">
        <v>168.14928952756799</v>
      </c>
      <c r="H639">
        <v>-9.2331380573591098</v>
      </c>
      <c r="I639">
        <v>33.006736763717598</v>
      </c>
      <c r="J639">
        <v>1.23622245862179</v>
      </c>
      <c r="K639">
        <v>345.77694521469101</v>
      </c>
      <c r="L639">
        <v>272.11259732093203</v>
      </c>
      <c r="M639">
        <v>52.744798556401598</v>
      </c>
      <c r="N639">
        <v>0.89503426585144996</v>
      </c>
      <c r="O639">
        <v>21.424565339315699</v>
      </c>
      <c r="P639">
        <v>205.17757809157001</v>
      </c>
      <c r="Q639">
        <v>0.166522267563567</v>
      </c>
    </row>
    <row r="640" spans="1:17" x14ac:dyDescent="0.3">
      <c r="A640" t="s">
        <v>1412</v>
      </c>
      <c r="B640" t="s">
        <v>1413</v>
      </c>
      <c r="C640" t="s">
        <v>3158</v>
      </c>
      <c r="D640" t="s">
        <v>300</v>
      </c>
      <c r="E640">
        <v>7794.6251693579998</v>
      </c>
      <c r="F640">
        <v>202.59</v>
      </c>
      <c r="G640">
        <v>-0.14688760181240901</v>
      </c>
      <c r="H640">
        <v>2.4558051145627098</v>
      </c>
      <c r="I640">
        <v>-12.3897809359731</v>
      </c>
      <c r="J640">
        <v>-3.1120853193155198</v>
      </c>
      <c r="K640">
        <v>215.39588956708201</v>
      </c>
      <c r="L640">
        <v>206.534438844627</v>
      </c>
      <c r="M640">
        <v>30.206442192743999</v>
      </c>
      <c r="N640">
        <v>0.40504660896123601</v>
      </c>
      <c r="O640">
        <v>29.325238165753401</v>
      </c>
      <c r="P640">
        <v>37.256097560975597</v>
      </c>
      <c r="Q640">
        <v>0.118969441603097</v>
      </c>
    </row>
    <row r="641" spans="1:17" x14ac:dyDescent="0.3">
      <c r="A641" t="s">
        <v>1414</v>
      </c>
      <c r="B641" t="s">
        <v>1415</v>
      </c>
      <c r="C641" t="s">
        <v>3148</v>
      </c>
      <c r="D641" t="s">
        <v>125</v>
      </c>
      <c r="E641">
        <v>7779.5726095949904</v>
      </c>
      <c r="F641">
        <v>1289.55</v>
      </c>
      <c r="G641">
        <v>65.967036696368993</v>
      </c>
      <c r="H641">
        <v>10.909192949253001</v>
      </c>
      <c r="I641">
        <v>28.963744733596599</v>
      </c>
      <c r="J641">
        <v>0.88033544320170198</v>
      </c>
      <c r="K641">
        <v>1211.4058222636199</v>
      </c>
      <c r="L641">
        <v>1049.78944570982</v>
      </c>
      <c r="M641">
        <v>63.947279225854501</v>
      </c>
      <c r="N641">
        <v>1.0052841159513499</v>
      </c>
      <c r="O641">
        <v>4.38525066883797</v>
      </c>
      <c r="P641">
        <v>98.0115163147792</v>
      </c>
      <c r="Q641">
        <v>9.0726176114649004E-2</v>
      </c>
    </row>
    <row r="642" spans="1:17" x14ac:dyDescent="0.3">
      <c r="A642" t="s">
        <v>1416</v>
      </c>
      <c r="B642" t="s">
        <v>1417</v>
      </c>
      <c r="C642" t="s">
        <v>589</v>
      </c>
      <c r="D642" t="s">
        <v>589</v>
      </c>
      <c r="E642">
        <v>7666.6835013999998</v>
      </c>
      <c r="F642">
        <v>387.1</v>
      </c>
      <c r="G642">
        <v>43.648326363802397</v>
      </c>
      <c r="H642">
        <v>3.6740976285789899</v>
      </c>
      <c r="I642">
        <v>-11.322133176062</v>
      </c>
      <c r="J642">
        <v>6.2000951227744601</v>
      </c>
      <c r="K642">
        <v>385.66492778129702</v>
      </c>
      <c r="L642">
        <v>356.35193537450101</v>
      </c>
      <c r="M642">
        <v>61.173824904538598</v>
      </c>
      <c r="N642">
        <v>0.89578368258286001</v>
      </c>
      <c r="O642">
        <v>16.416946525445599</v>
      </c>
      <c r="P642">
        <v>79.879182156133794</v>
      </c>
      <c r="Q642">
        <v>4.9532172872254997E-2</v>
      </c>
    </row>
    <row r="643" spans="1:17" x14ac:dyDescent="0.3">
      <c r="A643" t="s">
        <v>1418</v>
      </c>
      <c r="B643" t="s">
        <v>1419</v>
      </c>
      <c r="C643" t="s">
        <v>3149</v>
      </c>
      <c r="D643" t="s">
        <v>48</v>
      </c>
      <c r="E643">
        <v>7665.7214285999999</v>
      </c>
      <c r="F643">
        <v>1144.3499999999999</v>
      </c>
      <c r="G643">
        <v>38.253197939847901</v>
      </c>
      <c r="H643">
        <v>0.60139971690917404</v>
      </c>
      <c r="I643">
        <v>-12.62670812717</v>
      </c>
      <c r="J643">
        <v>7.2735629659720002</v>
      </c>
      <c r="K643">
        <v>1186.6958898222199</v>
      </c>
      <c r="L643">
        <v>1122.8600161985</v>
      </c>
      <c r="M643">
        <v>53.981496752339901</v>
      </c>
      <c r="N643">
        <v>1.2229711856282499</v>
      </c>
      <c r="O643">
        <v>34.7883077729715</v>
      </c>
      <c r="P643">
        <v>76.053846153846095</v>
      </c>
      <c r="Q643">
        <v>0.13034454868342599</v>
      </c>
    </row>
    <row r="644" spans="1:17" x14ac:dyDescent="0.3">
      <c r="A644" t="s">
        <v>1420</v>
      </c>
      <c r="B644" t="s">
        <v>1421</v>
      </c>
      <c r="C644" t="s">
        <v>3158</v>
      </c>
      <c r="D644" t="s">
        <v>283</v>
      </c>
      <c r="E644">
        <v>7627.9441224800003</v>
      </c>
      <c r="F644">
        <v>378.4</v>
      </c>
      <c r="G644">
        <v>-34.196309862225696</v>
      </c>
      <c r="H644">
        <v>-2.8449036226315401</v>
      </c>
      <c r="I644">
        <v>-17.6236554008862</v>
      </c>
      <c r="J644">
        <v>-2.6816092128023499</v>
      </c>
      <c r="K644">
        <v>404.19221642477402</v>
      </c>
      <c r="L644">
        <v>406.808401800838</v>
      </c>
      <c r="M644">
        <v>27.160138365867802</v>
      </c>
      <c r="N644">
        <v>0.53476940265440098</v>
      </c>
      <c r="O644">
        <v>33.456659619450299</v>
      </c>
      <c r="P644">
        <v>8.8138030194104804</v>
      </c>
      <c r="Q644">
        <v>4.8049513149575999E-2</v>
      </c>
    </row>
    <row r="645" spans="1:17" hidden="1" x14ac:dyDescent="0.3">
      <c r="A645" t="s">
        <v>1422</v>
      </c>
      <c r="B645" t="s">
        <v>1423</v>
      </c>
      <c r="C645" t="s">
        <v>3161</v>
      </c>
      <c r="D645" t="s">
        <v>154</v>
      </c>
      <c r="E645">
        <v>7609.3680187110003</v>
      </c>
      <c r="F645">
        <v>59.37</v>
      </c>
      <c r="G645">
        <v>44.289882534388198</v>
      </c>
      <c r="H645">
        <v>-4.6697271295446203</v>
      </c>
      <c r="I645">
        <v>-15.996439978077101</v>
      </c>
      <c r="J645">
        <v>-9.5343795369131907</v>
      </c>
      <c r="K645">
        <v>62.998717929608702</v>
      </c>
      <c r="L645">
        <v>58.339664015212698</v>
      </c>
      <c r="M645">
        <v>36.061638662389001</v>
      </c>
      <c r="N645">
        <v>1.3595988354003601</v>
      </c>
      <c r="O645">
        <v>34.579754084554502</v>
      </c>
      <c r="P645">
        <v>74.617647058823493</v>
      </c>
      <c r="Q645">
        <v>-1.3994329563877E-2</v>
      </c>
    </row>
    <row r="646" spans="1:17" x14ac:dyDescent="0.3">
      <c r="A646" t="s">
        <v>1424</v>
      </c>
      <c r="B646" t="s">
        <v>1425</v>
      </c>
      <c r="C646" t="s">
        <v>3146</v>
      </c>
      <c r="D646" t="s">
        <v>592</v>
      </c>
      <c r="E646">
        <v>7596.0636665250004</v>
      </c>
      <c r="F646">
        <v>707.25</v>
      </c>
      <c r="G646">
        <v>3.0368965954821001</v>
      </c>
      <c r="H646">
        <v>2.61690964326203</v>
      </c>
      <c r="I646">
        <v>10.393831936701799</v>
      </c>
      <c r="J646">
        <v>-2.5729014807069301</v>
      </c>
      <c r="K646">
        <v>730.85034201161</v>
      </c>
      <c r="L646">
        <v>655.07776682549604</v>
      </c>
      <c r="M646">
        <v>32.071272836615996</v>
      </c>
      <c r="N646">
        <v>0.35596390349445001</v>
      </c>
      <c r="O646">
        <v>12.972781901732001</v>
      </c>
      <c r="P646">
        <v>36.232302802658097</v>
      </c>
    </row>
    <row r="647" spans="1:17" x14ac:dyDescent="0.3">
      <c r="A647" t="s">
        <v>1426</v>
      </c>
      <c r="B647" t="s">
        <v>1427</v>
      </c>
      <c r="C647" t="s">
        <v>3160</v>
      </c>
      <c r="D647" t="s">
        <v>451</v>
      </c>
      <c r="E647">
        <v>7543.4077755399903</v>
      </c>
      <c r="F647">
        <v>477.1</v>
      </c>
      <c r="G647">
        <v>-19.301838429308699</v>
      </c>
      <c r="H647">
        <v>-4.1248250669525</v>
      </c>
      <c r="I647">
        <v>-14.8925919819558</v>
      </c>
      <c r="J647">
        <v>-4.2486077744639097</v>
      </c>
      <c r="K647">
        <v>504.24790161668699</v>
      </c>
      <c r="L647">
        <v>497.67520680956699</v>
      </c>
      <c r="M647">
        <v>26.683933135663299</v>
      </c>
      <c r="N647">
        <v>0.38385705280965898</v>
      </c>
      <c r="O647">
        <v>32.865227415636099</v>
      </c>
      <c r="P647">
        <v>18.445878848063501</v>
      </c>
      <c r="Q647">
        <v>-5.0866768975639999E-2</v>
      </c>
    </row>
    <row r="648" spans="1:17" x14ac:dyDescent="0.3">
      <c r="A648" t="s">
        <v>1428</v>
      </c>
      <c r="B648" t="s">
        <v>1429</v>
      </c>
      <c r="C648" t="s">
        <v>3145</v>
      </c>
      <c r="D648" t="s">
        <v>21</v>
      </c>
      <c r="E648">
        <v>7529.2404004399996</v>
      </c>
      <c r="F648">
        <v>909.2</v>
      </c>
      <c r="G648">
        <v>87.881912720602401</v>
      </c>
      <c r="H648">
        <v>13.5681204279567</v>
      </c>
      <c r="I648">
        <v>7.9349553593113704</v>
      </c>
      <c r="J648">
        <v>-0.63539454273506701</v>
      </c>
      <c r="K648">
        <v>875.87803471428003</v>
      </c>
      <c r="L648">
        <v>751.81489042939097</v>
      </c>
      <c r="M648">
        <v>44.487790650722097</v>
      </c>
      <c r="N648">
        <v>1.7113015143890999</v>
      </c>
      <c r="O648">
        <v>9.2113946326440796</v>
      </c>
      <c r="P648">
        <v>119.084337349397</v>
      </c>
      <c r="Q648">
        <v>0.13710780900919201</v>
      </c>
    </row>
    <row r="649" spans="1:17" x14ac:dyDescent="0.3">
      <c r="A649" t="s">
        <v>1430</v>
      </c>
      <c r="B649" t="s">
        <v>1431</v>
      </c>
      <c r="C649" t="s">
        <v>3144</v>
      </c>
      <c r="D649" t="s">
        <v>133</v>
      </c>
      <c r="E649">
        <v>7520.8516472699903</v>
      </c>
      <c r="F649">
        <v>441.9</v>
      </c>
      <c r="G649">
        <v>48.964611627738698</v>
      </c>
      <c r="H649">
        <v>-3.3451389399148499</v>
      </c>
      <c r="I649">
        <v>-22.313333156554101</v>
      </c>
      <c r="J649">
        <v>-3.1340567705071298</v>
      </c>
      <c r="K649">
        <v>491.57573303725297</v>
      </c>
      <c r="L649">
        <v>466.996490956066</v>
      </c>
      <c r="M649">
        <v>34.466486705832601</v>
      </c>
      <c r="N649">
        <v>0.51613524782866504</v>
      </c>
      <c r="O649">
        <v>43.652410047521997</v>
      </c>
      <c r="P649">
        <v>84.946986607142804</v>
      </c>
    </row>
    <row r="650" spans="1:17" hidden="1" x14ac:dyDescent="0.3">
      <c r="A650" t="s">
        <v>1432</v>
      </c>
      <c r="B650" t="s">
        <v>1433</v>
      </c>
      <c r="C650" t="s">
        <v>3161</v>
      </c>
      <c r="D650" t="s">
        <v>1434</v>
      </c>
      <c r="E650">
        <v>7518.4771199999996</v>
      </c>
      <c r="F650">
        <v>3609.1</v>
      </c>
      <c r="G650">
        <v>555.70234596635498</v>
      </c>
      <c r="H650">
        <v>1.2242151219700499</v>
      </c>
      <c r="I650">
        <v>104.82349638415</v>
      </c>
      <c r="J650">
        <v>5.6664609469437801</v>
      </c>
      <c r="K650">
        <v>3481.6099914411302</v>
      </c>
      <c r="L650">
        <v>2512.0000155119201</v>
      </c>
      <c r="M650">
        <v>49.636381967930298</v>
      </c>
      <c r="N650">
        <v>1.2109408355057201</v>
      </c>
      <c r="O650">
        <v>10.272644149510899</v>
      </c>
      <c r="P650">
        <v>594.05769230769204</v>
      </c>
      <c r="Q650">
        <v>0.37216943224698401</v>
      </c>
    </row>
    <row r="651" spans="1:17" x14ac:dyDescent="0.3">
      <c r="A651" t="s">
        <v>1435</v>
      </c>
      <c r="B651" t="s">
        <v>1436</v>
      </c>
      <c r="C651" t="s">
        <v>3160</v>
      </c>
      <c r="D651" t="s">
        <v>406</v>
      </c>
      <c r="E651">
        <v>7464.8788216009998</v>
      </c>
      <c r="F651">
        <v>91.57</v>
      </c>
      <c r="G651">
        <v>18.3136406238761</v>
      </c>
      <c r="H651">
        <v>17.735880035810201</v>
      </c>
      <c r="I651">
        <v>19.8616854743955</v>
      </c>
      <c r="J651">
        <v>4.5725178536251603</v>
      </c>
      <c r="K651">
        <v>86.691396048159405</v>
      </c>
      <c r="L651">
        <v>79.300680830536905</v>
      </c>
      <c r="M651">
        <v>56.245294850692602</v>
      </c>
      <c r="N651">
        <v>1.1890267369654599</v>
      </c>
      <c r="O651">
        <v>7.4041716719449502</v>
      </c>
      <c r="P651">
        <v>56.129582267689599</v>
      </c>
      <c r="Q651">
        <v>8.2499090494628002E-2</v>
      </c>
    </row>
    <row r="652" spans="1:17" x14ac:dyDescent="0.3">
      <c r="A652" t="s">
        <v>1437</v>
      </c>
      <c r="B652" t="s">
        <v>1438</v>
      </c>
      <c r="C652" t="s">
        <v>3149</v>
      </c>
      <c r="D652" t="s">
        <v>48</v>
      </c>
      <c r="E652">
        <v>7453.6540260000002</v>
      </c>
      <c r="F652">
        <v>546</v>
      </c>
      <c r="G652">
        <v>89.775503605574698</v>
      </c>
      <c r="H652">
        <v>0.55614575437314695</v>
      </c>
      <c r="I652">
        <v>45.364354307071302</v>
      </c>
      <c r="J652">
        <v>0.69344873490553405</v>
      </c>
      <c r="K652">
        <v>552.25403164983197</v>
      </c>
      <c r="L652">
        <v>453.387803504354</v>
      </c>
      <c r="M652">
        <v>43.678122312303699</v>
      </c>
      <c r="N652">
        <v>0.58040906294233596</v>
      </c>
      <c r="O652">
        <v>13.369963369963299</v>
      </c>
      <c r="P652">
        <v>126.321243523316</v>
      </c>
      <c r="Q652">
        <v>0.205732445601405</v>
      </c>
    </row>
    <row r="653" spans="1:17" x14ac:dyDescent="0.3">
      <c r="A653" t="s">
        <v>1439</v>
      </c>
      <c r="B653" t="s">
        <v>1440</v>
      </c>
      <c r="C653" t="s">
        <v>3146</v>
      </c>
      <c r="D653" t="s">
        <v>24</v>
      </c>
      <c r="E653">
        <v>7443.8094412239998</v>
      </c>
      <c r="F653">
        <v>38.479999999999997</v>
      </c>
      <c r="G653">
        <v>-55.4799171253457</v>
      </c>
      <c r="H653">
        <v>-5.6093923394854697</v>
      </c>
      <c r="I653">
        <v>-39.358366193977503</v>
      </c>
      <c r="J653">
        <v>-1.74621542528464</v>
      </c>
      <c r="K653">
        <v>41.852091310220104</v>
      </c>
      <c r="L653">
        <v>45.991344170815999</v>
      </c>
      <c r="M653">
        <v>22.204892972384101</v>
      </c>
      <c r="N653">
        <v>0.68251016847781798</v>
      </c>
      <c r="O653">
        <v>63.721413721413697</v>
      </c>
      <c r="P653">
        <v>0.33898305084745201</v>
      </c>
      <c r="Q653">
        <v>5.6681007947689002E-2</v>
      </c>
    </row>
    <row r="654" spans="1:17" x14ac:dyDescent="0.3">
      <c r="A654" t="s">
        <v>1441</v>
      </c>
      <c r="B654" t="s">
        <v>1442</v>
      </c>
      <c r="C654" t="s">
        <v>3156</v>
      </c>
      <c r="D654" t="s">
        <v>1443</v>
      </c>
      <c r="E654">
        <v>7437.0453348800002</v>
      </c>
      <c r="F654">
        <v>278.95</v>
      </c>
      <c r="G654">
        <v>-36.893856525168999</v>
      </c>
      <c r="H654">
        <v>2.6739457277679701</v>
      </c>
      <c r="I654">
        <v>-14.8676232525359</v>
      </c>
      <c r="J654">
        <v>1.95837012528261</v>
      </c>
      <c r="K654">
        <v>277.84008870224</v>
      </c>
      <c r="L654">
        <v>282.41683953460603</v>
      </c>
      <c r="M654">
        <v>57.2821369895169</v>
      </c>
      <c r="N654">
        <v>0.65810426503840302</v>
      </c>
      <c r="O654">
        <v>28.96576447392</v>
      </c>
      <c r="P654">
        <v>11.5576884623075</v>
      </c>
      <c r="Q654">
        <v>8.5151556003927001E-2</v>
      </c>
    </row>
    <row r="655" spans="1:17" x14ac:dyDescent="0.3">
      <c r="A655" t="s">
        <v>1444</v>
      </c>
      <c r="B655" t="s">
        <v>1445</v>
      </c>
      <c r="C655" t="s">
        <v>3160</v>
      </c>
      <c r="D655" t="s">
        <v>429</v>
      </c>
      <c r="E655">
        <v>7399.4699002649904</v>
      </c>
      <c r="F655">
        <v>267.55</v>
      </c>
      <c r="G655">
        <v>-25.1910899594852</v>
      </c>
      <c r="H655">
        <v>-0.37758269390270699</v>
      </c>
      <c r="I655">
        <v>-4.31429726173155</v>
      </c>
      <c r="J655">
        <v>1.5788913998803999</v>
      </c>
      <c r="K655">
        <v>282.601041440046</v>
      </c>
      <c r="L655">
        <v>271.02930236236301</v>
      </c>
      <c r="M655">
        <v>34.116068403951701</v>
      </c>
      <c r="N655">
        <v>0.39125591724701703</v>
      </c>
      <c r="O655">
        <v>21.6595028966548</v>
      </c>
      <c r="P655">
        <v>21.613636363636299</v>
      </c>
      <c r="Q655">
        <v>-9.5596674653500996E-2</v>
      </c>
    </row>
    <row r="656" spans="1:17" x14ac:dyDescent="0.3">
      <c r="A656" t="s">
        <v>1446</v>
      </c>
      <c r="B656" t="s">
        <v>1447</v>
      </c>
      <c r="C656" t="s">
        <v>3153</v>
      </c>
      <c r="D656" t="s">
        <v>1448</v>
      </c>
      <c r="E656">
        <v>7320.3794584249999</v>
      </c>
      <c r="F656">
        <v>359.75</v>
      </c>
      <c r="G656">
        <v>31.2224557308936</v>
      </c>
      <c r="H656">
        <v>4.9776990496956497E-2</v>
      </c>
      <c r="I656">
        <v>-7.8445417347264899</v>
      </c>
      <c r="J656">
        <v>-2.8481319000197298</v>
      </c>
      <c r="K656">
        <v>399.86722901332001</v>
      </c>
      <c r="L656">
        <v>387.86008772162597</v>
      </c>
      <c r="M656">
        <v>28.039523918202001</v>
      </c>
      <c r="N656">
        <v>0.61297579037097705</v>
      </c>
      <c r="O656">
        <v>63.446838082001399</v>
      </c>
      <c r="P656">
        <v>64.833906071019399</v>
      </c>
      <c r="Q656">
        <v>8.7670480496711001E-2</v>
      </c>
    </row>
    <row r="657" spans="1:17" hidden="1" x14ac:dyDescent="0.3">
      <c r="A657" t="s">
        <v>1449</v>
      </c>
      <c r="B657" t="s">
        <v>1450</v>
      </c>
      <c r="C657" t="s">
        <v>3161</v>
      </c>
      <c r="D657" t="s">
        <v>105</v>
      </c>
      <c r="E657">
        <v>7278.3304190600002</v>
      </c>
      <c r="F657">
        <v>682.6</v>
      </c>
      <c r="G657">
        <v>35425.278115003101</v>
      </c>
      <c r="H657">
        <v>44.603020754373098</v>
      </c>
      <c r="I657">
        <v>2614.1446284490798</v>
      </c>
      <c r="J657">
        <v>1.3803354432017001</v>
      </c>
      <c r="K657">
        <v>315.60498798825398</v>
      </c>
      <c r="L657">
        <v>111.69494661437599</v>
      </c>
      <c r="M657">
        <v>99.999977828180306</v>
      </c>
      <c r="N657">
        <v>2.6058924248686299</v>
      </c>
      <c r="O657">
        <v>3.8748901259888502</v>
      </c>
      <c r="P657">
        <v>41521.951219512201</v>
      </c>
      <c r="Q657">
        <v>0.14464666061211301</v>
      </c>
    </row>
    <row r="658" spans="1:17" x14ac:dyDescent="0.3">
      <c r="A658" t="s">
        <v>1451</v>
      </c>
      <c r="B658" t="s">
        <v>1452</v>
      </c>
      <c r="C658" t="s">
        <v>3159</v>
      </c>
      <c r="D658" t="s">
        <v>130</v>
      </c>
      <c r="E658">
        <v>7262.3208043499999</v>
      </c>
      <c r="F658">
        <v>246.1</v>
      </c>
      <c r="G658">
        <v>137.96078489737599</v>
      </c>
      <c r="H658">
        <v>9.8065993727244898</v>
      </c>
      <c r="I658">
        <v>41.296454745813101</v>
      </c>
      <c r="J658">
        <v>-3.85387658031431</v>
      </c>
      <c r="K658">
        <v>239.386089458226</v>
      </c>
      <c r="L658">
        <v>190.121035090758</v>
      </c>
      <c r="M658">
        <v>37.488240510898699</v>
      </c>
      <c r="N658">
        <v>0.75393316247512399</v>
      </c>
      <c r="O658">
        <v>9.6911824461600897</v>
      </c>
      <c r="P658">
        <v>181.901489117983</v>
      </c>
      <c r="Q658">
        <v>0.17393937814579399</v>
      </c>
    </row>
    <row r="659" spans="1:17" x14ac:dyDescent="0.3">
      <c r="A659" t="s">
        <v>1453</v>
      </c>
      <c r="B659" t="s">
        <v>1454</v>
      </c>
      <c r="C659" t="s">
        <v>3155</v>
      </c>
      <c r="D659" t="s">
        <v>1044</v>
      </c>
      <c r="E659">
        <v>7223.8909336799998</v>
      </c>
      <c r="F659">
        <v>760.85</v>
      </c>
      <c r="G659">
        <v>40.396188108687802</v>
      </c>
      <c r="H659">
        <v>-9.1307830636609708</v>
      </c>
      <c r="I659">
        <v>-4.6108562891479004</v>
      </c>
      <c r="J659">
        <v>-6.6609016702003601</v>
      </c>
      <c r="K659">
        <v>858.49119352451896</v>
      </c>
      <c r="L659">
        <v>766.12023527594999</v>
      </c>
      <c r="M659">
        <v>20.982345144265199</v>
      </c>
      <c r="N659">
        <v>0.59249343103875596</v>
      </c>
      <c r="O659">
        <v>39.186436222645703</v>
      </c>
      <c r="P659">
        <v>76.020821283979103</v>
      </c>
      <c r="Q659">
        <v>0.138819531960264</v>
      </c>
    </row>
    <row r="660" spans="1:17" x14ac:dyDescent="0.3">
      <c r="A660" t="s">
        <v>1455</v>
      </c>
      <c r="B660" t="s">
        <v>1456</v>
      </c>
      <c r="C660" t="s">
        <v>3154</v>
      </c>
      <c r="D660" t="s">
        <v>77</v>
      </c>
      <c r="E660">
        <v>7220.5994461999999</v>
      </c>
      <c r="F660">
        <v>352.45</v>
      </c>
      <c r="G660">
        <v>55.010618657196297</v>
      </c>
      <c r="H660">
        <v>18.134835610630599</v>
      </c>
      <c r="I660">
        <v>63.760413887628097</v>
      </c>
      <c r="J660">
        <v>13.4012707800242</v>
      </c>
      <c r="K660">
        <v>304.503336615438</v>
      </c>
      <c r="L660">
        <v>267.81663364460701</v>
      </c>
      <c r="M660">
        <v>75.373837123394495</v>
      </c>
      <c r="N660">
        <v>1.1350129896004699</v>
      </c>
      <c r="O660">
        <v>4.8659384309831299</v>
      </c>
      <c r="P660">
        <v>93.653846153846104</v>
      </c>
      <c r="Q660">
        <v>7.5183479718929996E-2</v>
      </c>
    </row>
    <row r="661" spans="1:17" x14ac:dyDescent="0.3">
      <c r="A661" t="s">
        <v>1457</v>
      </c>
      <c r="B661" t="s">
        <v>1458</v>
      </c>
      <c r="C661" t="s">
        <v>3156</v>
      </c>
      <c r="D661" t="s">
        <v>89</v>
      </c>
      <c r="E661">
        <v>7215.8553786800003</v>
      </c>
      <c r="F661">
        <v>2947.6</v>
      </c>
      <c r="G661">
        <v>60.772737632670598</v>
      </c>
      <c r="H661">
        <v>-1.89334300634179</v>
      </c>
      <c r="I661">
        <v>11.9602332339441</v>
      </c>
      <c r="J661">
        <v>0.69923478453730004</v>
      </c>
      <c r="K661">
        <v>3173.5893778157701</v>
      </c>
      <c r="L661">
        <v>2737.2979194935601</v>
      </c>
      <c r="M661">
        <v>18.849055374264399</v>
      </c>
      <c r="N661">
        <v>0.65657074654461201</v>
      </c>
      <c r="O661">
        <v>19.587121726149999</v>
      </c>
      <c r="P661">
        <v>90.039005834757106</v>
      </c>
      <c r="Q661">
        <v>0.17775137000644001</v>
      </c>
    </row>
    <row r="662" spans="1:17" x14ac:dyDescent="0.3">
      <c r="A662" t="s">
        <v>1459</v>
      </c>
      <c r="B662" t="s">
        <v>1460</v>
      </c>
      <c r="C662" t="s">
        <v>3156</v>
      </c>
      <c r="D662" t="s">
        <v>454</v>
      </c>
      <c r="E662">
        <v>7210.6579829800003</v>
      </c>
      <c r="F662">
        <v>507.8</v>
      </c>
      <c r="G662">
        <v>-44.670159696926</v>
      </c>
      <c r="H662">
        <v>7.1298064686588702</v>
      </c>
      <c r="I662">
        <v>-17.348932700213801</v>
      </c>
      <c r="J662">
        <v>-3.35366327486439</v>
      </c>
      <c r="K662">
        <v>513.30313278408403</v>
      </c>
      <c r="L662">
        <v>522.31449073851195</v>
      </c>
      <c r="M662">
        <v>35.8959784121338</v>
      </c>
      <c r="N662">
        <v>0.70713991232109996</v>
      </c>
      <c r="O662">
        <v>31.5084679007483</v>
      </c>
      <c r="P662">
        <v>18.506417736289301</v>
      </c>
      <c r="Q662">
        <v>-3.5310723915988003E-2</v>
      </c>
    </row>
    <row r="663" spans="1:17" x14ac:dyDescent="0.3">
      <c r="A663" t="s">
        <v>1461</v>
      </c>
      <c r="B663" t="s">
        <v>1462</v>
      </c>
      <c r="C663" t="s">
        <v>3149</v>
      </c>
      <c r="D663" t="s">
        <v>48</v>
      </c>
      <c r="E663">
        <v>7210.5912948649902</v>
      </c>
      <c r="F663">
        <v>493.15</v>
      </c>
      <c r="G663">
        <v>34.197067011003703</v>
      </c>
      <c r="H663">
        <v>-2.1161953113244198</v>
      </c>
      <c r="I663">
        <v>-1.04857647113902</v>
      </c>
      <c r="J663">
        <v>-2.5196549033568498</v>
      </c>
      <c r="K663">
        <v>521.52025929476201</v>
      </c>
      <c r="L663">
        <v>472.23128858206201</v>
      </c>
      <c r="M663">
        <v>32.005336563023199</v>
      </c>
      <c r="N663">
        <v>0.41809510661118798</v>
      </c>
      <c r="O663">
        <v>19.233498935415099</v>
      </c>
      <c r="P663">
        <v>72.279475982532702</v>
      </c>
      <c r="Q663">
        <v>-2.9367040596724001E-2</v>
      </c>
    </row>
    <row r="664" spans="1:17" x14ac:dyDescent="0.3">
      <c r="A664" t="s">
        <v>1463</v>
      </c>
      <c r="B664" t="s">
        <v>1464</v>
      </c>
      <c r="C664" t="s">
        <v>3155</v>
      </c>
      <c r="D664" t="s">
        <v>138</v>
      </c>
      <c r="E664">
        <v>7127.3772259349998</v>
      </c>
      <c r="F664">
        <v>401.35</v>
      </c>
      <c r="G664">
        <v>-61.300077151774303</v>
      </c>
      <c r="H664">
        <v>-4.6462769984358401</v>
      </c>
      <c r="I664">
        <v>-27.381181255593699</v>
      </c>
      <c r="J664">
        <v>-1.3333525424528101</v>
      </c>
      <c r="K664">
        <v>431.56063451642098</v>
      </c>
      <c r="L664">
        <v>465.23493512029899</v>
      </c>
      <c r="M664">
        <v>26.6781629263836</v>
      </c>
      <c r="N664">
        <v>0.53920467467133004</v>
      </c>
      <c r="O664">
        <v>75.706988912420499</v>
      </c>
      <c r="P664">
        <v>3.9497539497539398</v>
      </c>
      <c r="Q664">
        <v>1.8934598587596E-2</v>
      </c>
    </row>
    <row r="665" spans="1:17" x14ac:dyDescent="0.3">
      <c r="A665" t="s">
        <v>1465</v>
      </c>
      <c r="B665" t="s">
        <v>1466</v>
      </c>
      <c r="C665" t="s">
        <v>3149</v>
      </c>
      <c r="D665" t="s">
        <v>48</v>
      </c>
      <c r="E665">
        <v>7091.67329591</v>
      </c>
      <c r="F665">
        <v>190.54</v>
      </c>
      <c r="G665">
        <v>-0.24261454404747601</v>
      </c>
      <c r="H665">
        <v>2.29925380963904</v>
      </c>
      <c r="I665">
        <v>-20.000775557502301</v>
      </c>
      <c r="J665">
        <v>0.88990671357031104</v>
      </c>
      <c r="K665">
        <v>191.82180698112199</v>
      </c>
      <c r="L665">
        <v>190.353876566959</v>
      </c>
      <c r="M665">
        <v>52.083326458803498</v>
      </c>
      <c r="N665">
        <v>0.67111869249812695</v>
      </c>
      <c r="O665">
        <v>30.838669045869601</v>
      </c>
      <c r="P665">
        <v>38.877551020408099</v>
      </c>
      <c r="Q665">
        <v>9.0728587031921007E-2</v>
      </c>
    </row>
    <row r="666" spans="1:17" x14ac:dyDescent="0.3">
      <c r="A666" t="s">
        <v>1467</v>
      </c>
      <c r="B666" t="s">
        <v>1468</v>
      </c>
      <c r="C666" t="s">
        <v>3155</v>
      </c>
      <c r="D666" t="s">
        <v>117</v>
      </c>
      <c r="E666">
        <v>7089.6522272399998</v>
      </c>
      <c r="F666">
        <v>652.29999999999995</v>
      </c>
      <c r="G666">
        <v>-2.1896867607696899</v>
      </c>
      <c r="H666">
        <v>5.3936504677969701</v>
      </c>
      <c r="I666">
        <v>4.4741427924587098</v>
      </c>
      <c r="J666">
        <v>-6.4552809951544603</v>
      </c>
      <c r="K666">
        <v>675.41257163827004</v>
      </c>
      <c r="L666">
        <v>618.28280193183605</v>
      </c>
      <c r="M666">
        <v>30.684881675063401</v>
      </c>
      <c r="N666">
        <v>0.69955964317844899</v>
      </c>
      <c r="O666">
        <v>29.028054576115199</v>
      </c>
      <c r="P666">
        <v>39.514490428831103</v>
      </c>
      <c r="Q666">
        <v>7.8352605402415995E-2</v>
      </c>
    </row>
    <row r="667" spans="1:17" hidden="1" x14ac:dyDescent="0.3">
      <c r="A667" t="s">
        <v>1469</v>
      </c>
      <c r="B667" t="s">
        <v>1470</v>
      </c>
      <c r="C667" t="s">
        <v>3161</v>
      </c>
      <c r="D667" t="s">
        <v>589</v>
      </c>
      <c r="E667">
        <v>7057.9092748499997</v>
      </c>
      <c r="F667">
        <v>501.9</v>
      </c>
      <c r="G667">
        <v>-34.041148466011997</v>
      </c>
      <c r="H667">
        <v>-1.37098571512777</v>
      </c>
      <c r="I667">
        <v>-2.5830274256535302</v>
      </c>
      <c r="J667">
        <v>-0.56206241346272701</v>
      </c>
      <c r="K667">
        <v>529.40634194377606</v>
      </c>
      <c r="L667">
        <v>512.73699855564803</v>
      </c>
      <c r="M667">
        <v>37.415375834474297</v>
      </c>
      <c r="N667">
        <v>0.45247726132080701</v>
      </c>
      <c r="O667">
        <v>32.6957561267184</v>
      </c>
      <c r="P667">
        <v>27.159868254370402</v>
      </c>
      <c r="Q667">
        <v>6.3038985566079994E-2</v>
      </c>
    </row>
    <row r="668" spans="1:17" x14ac:dyDescent="0.3">
      <c r="A668" t="s">
        <v>1471</v>
      </c>
      <c r="B668" t="s">
        <v>1472</v>
      </c>
      <c r="C668" t="s">
        <v>3160</v>
      </c>
      <c r="D668" t="s">
        <v>168</v>
      </c>
      <c r="E668">
        <v>7004.4131550000002</v>
      </c>
      <c r="F668">
        <v>1011.8</v>
      </c>
      <c r="G668">
        <v>91.820537936040594</v>
      </c>
      <c r="H668">
        <v>4.5217283198435601</v>
      </c>
      <c r="I668">
        <v>48.7859785316124</v>
      </c>
      <c r="J668">
        <v>-10.5267519065796</v>
      </c>
      <c r="K668">
        <v>1022.43010868864</v>
      </c>
      <c r="L668">
        <v>831.53289256975199</v>
      </c>
      <c r="M668">
        <v>40.899296754980497</v>
      </c>
      <c r="N668">
        <v>2.2729680440591502</v>
      </c>
      <c r="O668">
        <v>22.005337023127101</v>
      </c>
      <c r="P668">
        <v>131.48021047815101</v>
      </c>
      <c r="Q668">
        <v>6.3889624992759006E-2</v>
      </c>
    </row>
    <row r="669" spans="1:17" x14ac:dyDescent="0.3">
      <c r="A669" t="s">
        <v>1473</v>
      </c>
      <c r="B669" t="s">
        <v>1474</v>
      </c>
      <c r="C669" t="s">
        <v>3155</v>
      </c>
      <c r="D669" t="s">
        <v>268</v>
      </c>
      <c r="E669">
        <v>6986.1692477399902</v>
      </c>
      <c r="F669">
        <v>3081.3</v>
      </c>
      <c r="G669">
        <v>21.8595345224632</v>
      </c>
      <c r="H669">
        <v>0.48874400794530698</v>
      </c>
      <c r="I669">
        <v>25.9967399833705</v>
      </c>
      <c r="J669">
        <v>-1.08040576282844</v>
      </c>
      <c r="K669">
        <v>3204.1377163092302</v>
      </c>
      <c r="L669">
        <v>2766.8396676039301</v>
      </c>
      <c r="M669">
        <v>42.241985754801902</v>
      </c>
      <c r="N669">
        <v>0.27803962594946702</v>
      </c>
      <c r="O669">
        <v>27.6409307759711</v>
      </c>
      <c r="P669">
        <v>101.063621533442</v>
      </c>
      <c r="Q669">
        <v>0.13729477060047801</v>
      </c>
    </row>
    <row r="670" spans="1:17" x14ac:dyDescent="0.3">
      <c r="A670" t="s">
        <v>1475</v>
      </c>
      <c r="B670" t="s">
        <v>1476</v>
      </c>
      <c r="C670" t="s">
        <v>3160</v>
      </c>
      <c r="D670" t="s">
        <v>429</v>
      </c>
      <c r="E670">
        <v>6937.5401149999998</v>
      </c>
      <c r="F670">
        <v>2141.15</v>
      </c>
      <c r="G670">
        <v>-24.908773272343598</v>
      </c>
      <c r="H670">
        <v>-1.9892411503887499</v>
      </c>
      <c r="I670">
        <v>-14.084108089465101</v>
      </c>
      <c r="J670">
        <v>-1.67051201442542</v>
      </c>
      <c r="K670">
        <v>2248.6633726149198</v>
      </c>
      <c r="L670">
        <v>2258.2612508718898</v>
      </c>
      <c r="M670">
        <v>25.620864245884299</v>
      </c>
      <c r="N670">
        <v>0.40364638616064502</v>
      </c>
      <c r="O670">
        <v>27.735095626182101</v>
      </c>
      <c r="P670">
        <v>9.2423469387755208</v>
      </c>
      <c r="Q670">
        <v>-8.3848942641363E-2</v>
      </c>
    </row>
    <row r="671" spans="1:17" hidden="1" x14ac:dyDescent="0.3">
      <c r="A671" t="s">
        <v>1477</v>
      </c>
      <c r="B671" t="s">
        <v>1478</v>
      </c>
      <c r="C671" t="s">
        <v>3161</v>
      </c>
      <c r="D671" t="s">
        <v>24</v>
      </c>
      <c r="E671">
        <v>6927.8761125000001</v>
      </c>
      <c r="F671">
        <v>437.5</v>
      </c>
      <c r="G671">
        <v>-50.285760525180301</v>
      </c>
      <c r="H671">
        <v>-4.9016391920020101</v>
      </c>
      <c r="I671">
        <v>-23.847825725258001</v>
      </c>
      <c r="J671">
        <v>-1.21935611881635</v>
      </c>
      <c r="K671">
        <v>461.81209339809902</v>
      </c>
      <c r="L671">
        <v>474.49077712604202</v>
      </c>
      <c r="M671">
        <v>24.931461057100901</v>
      </c>
      <c r="N671">
        <v>0.46712441422148399</v>
      </c>
      <c r="O671">
        <v>35.988571428571397</v>
      </c>
      <c r="P671">
        <v>0.34403669724769598</v>
      </c>
      <c r="Q671">
        <v>-0.12965442778115999</v>
      </c>
    </row>
    <row r="672" spans="1:17" x14ac:dyDescent="0.3">
      <c r="A672" t="s">
        <v>1479</v>
      </c>
      <c r="B672" t="s">
        <v>1480</v>
      </c>
      <c r="C672" t="s">
        <v>3148</v>
      </c>
      <c r="D672" t="s">
        <v>125</v>
      </c>
      <c r="E672">
        <v>6915.0747203149904</v>
      </c>
      <c r="F672">
        <v>603.54999999999995</v>
      </c>
      <c r="G672">
        <v>-12.5938454472054</v>
      </c>
      <c r="H672">
        <v>-1.6944190046629899</v>
      </c>
      <c r="I672">
        <v>8.5994021886265095</v>
      </c>
      <c r="J672">
        <v>1.34046303490824</v>
      </c>
      <c r="K672">
        <v>609.73565213882603</v>
      </c>
      <c r="L672">
        <v>562.37682751777402</v>
      </c>
      <c r="M672">
        <v>30.755654325986299</v>
      </c>
      <c r="N672">
        <v>0.62975151767193704</v>
      </c>
      <c r="O672">
        <v>13.7271145721149</v>
      </c>
      <c r="P672">
        <v>29.239828693790098</v>
      </c>
      <c r="Q672">
        <v>5.2358886298289997E-2</v>
      </c>
    </row>
    <row r="673" spans="1:17" x14ac:dyDescent="0.3">
      <c r="A673" t="s">
        <v>1481</v>
      </c>
      <c r="B673" t="s">
        <v>1482</v>
      </c>
      <c r="C673" t="s">
        <v>3156</v>
      </c>
      <c r="D673" t="s">
        <v>300</v>
      </c>
      <c r="E673">
        <v>6908.6598067199902</v>
      </c>
      <c r="F673">
        <v>2540.8000000000002</v>
      </c>
      <c r="G673">
        <v>98.4929417230382</v>
      </c>
      <c r="H673">
        <v>21.686747169467399</v>
      </c>
      <c r="I673">
        <v>106.08844490418799</v>
      </c>
      <c r="J673">
        <v>-1.28048327024859</v>
      </c>
      <c r="K673">
        <v>2231.12305545039</v>
      </c>
      <c r="L673">
        <v>1761.33890743952</v>
      </c>
      <c r="M673">
        <v>60.735147900083902</v>
      </c>
      <c r="N673">
        <v>0.840108069583552</v>
      </c>
      <c r="O673">
        <v>3.1210642317380102</v>
      </c>
      <c r="P673">
        <v>167.07310663793501</v>
      </c>
      <c r="Q673">
        <v>1.0366887899153E-2</v>
      </c>
    </row>
    <row r="674" spans="1:17" x14ac:dyDescent="0.3">
      <c r="A674" t="s">
        <v>1483</v>
      </c>
      <c r="B674" t="s">
        <v>1484</v>
      </c>
      <c r="C674" t="s">
        <v>3152</v>
      </c>
      <c r="D674" t="s">
        <v>188</v>
      </c>
      <c r="E674">
        <v>6903.4995755250002</v>
      </c>
      <c r="F674">
        <v>503.65</v>
      </c>
      <c r="G674">
        <v>8.2578012461288797</v>
      </c>
      <c r="H674">
        <v>-3.1224398995475999</v>
      </c>
      <c r="I674">
        <v>6.5007420711492099</v>
      </c>
      <c r="J674">
        <v>0.88602006999359495</v>
      </c>
      <c r="K674">
        <v>518.60910598241901</v>
      </c>
      <c r="L674">
        <v>475.89079884717103</v>
      </c>
      <c r="M674">
        <v>40.164703376183901</v>
      </c>
      <c r="N674">
        <v>0.30989475421835799</v>
      </c>
      <c r="O674">
        <v>26.992951454383</v>
      </c>
      <c r="P674">
        <v>42.3745583038869</v>
      </c>
      <c r="Q674">
        <v>3.090682232454E-2</v>
      </c>
    </row>
    <row r="675" spans="1:17" x14ac:dyDescent="0.3">
      <c r="A675" t="s">
        <v>1485</v>
      </c>
      <c r="B675" t="s">
        <v>1486</v>
      </c>
      <c r="C675" t="s">
        <v>3163</v>
      </c>
      <c r="D675" t="s">
        <v>1487</v>
      </c>
      <c r="E675">
        <v>6887.2167671999996</v>
      </c>
      <c r="F675">
        <v>899.8</v>
      </c>
      <c r="G675">
        <v>-11.3278055991588</v>
      </c>
      <c r="H675">
        <v>-7.4675647741443196</v>
      </c>
      <c r="I675">
        <v>29.539801265321401</v>
      </c>
      <c r="J675">
        <v>1.0362494216963201</v>
      </c>
      <c r="K675">
        <v>946.62343909140804</v>
      </c>
      <c r="L675">
        <v>855.35352306630796</v>
      </c>
      <c r="M675">
        <v>37.101015874251502</v>
      </c>
      <c r="N675">
        <v>0.41949231025538503</v>
      </c>
      <c r="O675">
        <v>24.138697488330699</v>
      </c>
      <c r="P675">
        <v>52.121724429416702</v>
      </c>
      <c r="Q675">
        <v>-5.1391372591507001E-2</v>
      </c>
    </row>
    <row r="676" spans="1:17" hidden="1" x14ac:dyDescent="0.3">
      <c r="A676" t="s">
        <v>1488</v>
      </c>
      <c r="B676" t="s">
        <v>1489</v>
      </c>
      <c r="C676" t="s">
        <v>3161</v>
      </c>
      <c r="D676" t="s">
        <v>393</v>
      </c>
      <c r="E676">
        <v>6814.5118793499996</v>
      </c>
      <c r="F676">
        <v>7083.5</v>
      </c>
      <c r="G676">
        <v>9.7468115884840003</v>
      </c>
      <c r="H676">
        <v>4.6782379168985999</v>
      </c>
      <c r="I676">
        <v>26.049075715267001</v>
      </c>
      <c r="J676">
        <v>5.3944184353355897</v>
      </c>
      <c r="K676">
        <v>6677.84266446729</v>
      </c>
      <c r="L676">
        <v>5974.3414440714996</v>
      </c>
      <c r="M676">
        <v>51.738403780098302</v>
      </c>
      <c r="N676">
        <v>0.736028895593279</v>
      </c>
      <c r="O676">
        <v>9.20307757464529</v>
      </c>
      <c r="P676">
        <v>42.141911145001401</v>
      </c>
      <c r="Q676">
        <v>0.103039066315345</v>
      </c>
    </row>
    <row r="677" spans="1:17" x14ac:dyDescent="0.3">
      <c r="A677" t="s">
        <v>1490</v>
      </c>
      <c r="B677" t="s">
        <v>1491</v>
      </c>
      <c r="C677" t="s">
        <v>3146</v>
      </c>
      <c r="D677" t="s">
        <v>526</v>
      </c>
      <c r="E677">
        <v>6796.4499091750004</v>
      </c>
      <c r="F677">
        <v>311.45</v>
      </c>
      <c r="G677">
        <v>-15.513454885462499</v>
      </c>
      <c r="H677">
        <v>1.2062361272803099</v>
      </c>
      <c r="I677">
        <v>-19.9201697666869</v>
      </c>
      <c r="J677">
        <v>2.5515921700139899</v>
      </c>
      <c r="K677">
        <v>308.51171393121803</v>
      </c>
      <c r="L677">
        <v>312.09185978318902</v>
      </c>
      <c r="M677">
        <v>47.810009699010401</v>
      </c>
      <c r="N677">
        <v>0.98521042424723104</v>
      </c>
      <c r="O677">
        <v>30.126826135816302</v>
      </c>
      <c r="P677">
        <v>15.5444258950101</v>
      </c>
      <c r="Q677">
        <v>7.8222301223684995E-2</v>
      </c>
    </row>
    <row r="678" spans="1:17" x14ac:dyDescent="0.3">
      <c r="A678" t="s">
        <v>1492</v>
      </c>
      <c r="B678" t="s">
        <v>1493</v>
      </c>
      <c r="C678" t="s">
        <v>3150</v>
      </c>
      <c r="D678" t="s">
        <v>51</v>
      </c>
      <c r="E678">
        <v>6791.9123152519996</v>
      </c>
      <c r="F678">
        <v>209.29</v>
      </c>
      <c r="G678">
        <v>-32.657669972090297</v>
      </c>
      <c r="H678">
        <v>2.3539482234384899</v>
      </c>
      <c r="I678">
        <v>-45.6522163017938</v>
      </c>
      <c r="J678">
        <v>2.2647528507824299</v>
      </c>
      <c r="K678">
        <v>218.45984193162499</v>
      </c>
      <c r="L678">
        <v>247.41455506196601</v>
      </c>
      <c r="M678">
        <v>43.804427337665899</v>
      </c>
      <c r="N678">
        <v>1.0526444979773899</v>
      </c>
      <c r="O678">
        <v>125.906636724162</v>
      </c>
      <c r="P678">
        <v>6.7261601223865304</v>
      </c>
      <c r="Q678">
        <v>-1.9006735373646999E-2</v>
      </c>
    </row>
    <row r="679" spans="1:17" hidden="1" x14ac:dyDescent="0.3">
      <c r="A679" t="s">
        <v>1494</v>
      </c>
      <c r="B679" t="s">
        <v>1495</v>
      </c>
      <c r="C679" t="s">
        <v>3161</v>
      </c>
      <c r="D679" t="s">
        <v>1012</v>
      </c>
      <c r="E679">
        <v>6791.4847671999996</v>
      </c>
      <c r="F679">
        <v>719.9</v>
      </c>
      <c r="G679">
        <v>156.00758858399701</v>
      </c>
      <c r="H679">
        <v>-1.5189102477617999</v>
      </c>
      <c r="I679">
        <v>32.664522722669197</v>
      </c>
      <c r="J679">
        <v>5.0470021098683704</v>
      </c>
      <c r="K679">
        <v>745.600953627796</v>
      </c>
      <c r="L679">
        <v>610.36054478759797</v>
      </c>
      <c r="M679">
        <v>45.491049453717601</v>
      </c>
      <c r="N679">
        <v>0.598961497150448</v>
      </c>
      <c r="O679">
        <v>26.503681066814799</v>
      </c>
      <c r="P679">
        <v>242.809523809523</v>
      </c>
      <c r="Q679">
        <v>0.23302091197425501</v>
      </c>
    </row>
    <row r="680" spans="1:17" x14ac:dyDescent="0.3">
      <c r="A680" t="s">
        <v>1496</v>
      </c>
      <c r="B680" t="s">
        <v>1497</v>
      </c>
      <c r="C680" t="s">
        <v>3155</v>
      </c>
      <c r="D680" t="s">
        <v>149</v>
      </c>
      <c r="E680">
        <v>6786.3914999999997</v>
      </c>
      <c r="F680">
        <v>362.25</v>
      </c>
      <c r="G680">
        <v>-35.142768937452402</v>
      </c>
      <c r="H680">
        <v>-2.6905168861472499</v>
      </c>
      <c r="I680">
        <v>-25.023206611935301</v>
      </c>
      <c r="J680">
        <v>-0.95753273801610805</v>
      </c>
      <c r="K680">
        <v>399.83589877483701</v>
      </c>
      <c r="L680">
        <v>413.604580325786</v>
      </c>
      <c r="M680">
        <v>26.467135680682802</v>
      </c>
      <c r="N680">
        <v>0.58827966978716395</v>
      </c>
      <c r="O680">
        <v>51.138716356107601</v>
      </c>
      <c r="P680">
        <v>5</v>
      </c>
      <c r="Q680">
        <v>7.1747192405858001E-2</v>
      </c>
    </row>
    <row r="681" spans="1:17" hidden="1" x14ac:dyDescent="0.3">
      <c r="A681" t="s">
        <v>1498</v>
      </c>
      <c r="B681" t="s">
        <v>1499</v>
      </c>
      <c r="C681" t="s">
        <v>3161</v>
      </c>
      <c r="D681" t="s">
        <v>429</v>
      </c>
      <c r="E681">
        <v>6783.8248374900004</v>
      </c>
      <c r="F681">
        <v>1736.65</v>
      </c>
      <c r="G681">
        <v>18.454285663812598</v>
      </c>
      <c r="H681">
        <v>22.893253547895402</v>
      </c>
      <c r="I681">
        <v>44.596490286549397</v>
      </c>
      <c r="J681">
        <v>6.8094962551841203</v>
      </c>
      <c r="K681">
        <v>1533.78037669991</v>
      </c>
      <c r="L681">
        <v>1371.6695314367801</v>
      </c>
      <c r="M681">
        <v>80.671253900267303</v>
      </c>
      <c r="N681">
        <v>2.2672997804483499</v>
      </c>
      <c r="O681">
        <v>3.64782771427747</v>
      </c>
      <c r="P681">
        <v>78.117948717948707</v>
      </c>
      <c r="Q681">
        <v>-1.625848799811E-3</v>
      </c>
    </row>
    <row r="682" spans="1:17" hidden="1" x14ac:dyDescent="0.3">
      <c r="A682" t="s">
        <v>1500</v>
      </c>
      <c r="B682" t="s">
        <v>1501</v>
      </c>
      <c r="C682" t="s">
        <v>3161</v>
      </c>
      <c r="D682" t="s">
        <v>268</v>
      </c>
      <c r="E682">
        <v>6773.144112</v>
      </c>
      <c r="F682">
        <v>3081.75</v>
      </c>
      <c r="G682">
        <v>-3.55493837495787</v>
      </c>
      <c r="H682">
        <v>0.40610016310202302</v>
      </c>
      <c r="I682">
        <v>15.691211855153901</v>
      </c>
      <c r="J682">
        <v>0.45183180511249199</v>
      </c>
      <c r="K682">
        <v>3166.2563154875802</v>
      </c>
      <c r="L682">
        <v>2973.0252383963898</v>
      </c>
      <c r="M682">
        <v>42.124661022717198</v>
      </c>
      <c r="N682">
        <v>0.92822268740450797</v>
      </c>
      <c r="O682">
        <v>26.226981422892798</v>
      </c>
      <c r="P682">
        <v>46.819914244878497</v>
      </c>
      <c r="Q682">
        <v>9.0717247486608005E-2</v>
      </c>
    </row>
    <row r="683" spans="1:17" x14ac:dyDescent="0.3">
      <c r="A683" t="s">
        <v>1502</v>
      </c>
      <c r="B683" t="s">
        <v>1503</v>
      </c>
      <c r="C683" t="s">
        <v>3158</v>
      </c>
      <c r="D683" t="s">
        <v>1504</v>
      </c>
      <c r="E683">
        <v>6765.6400851150001</v>
      </c>
      <c r="F683">
        <v>496.35</v>
      </c>
      <c r="G683">
        <v>1.36779651812419</v>
      </c>
      <c r="H683">
        <v>0.61125718848167498</v>
      </c>
      <c r="I683">
        <v>-14.138909618215701</v>
      </c>
      <c r="J683">
        <v>-2.6677414798752199</v>
      </c>
      <c r="K683">
        <v>496.421028906</v>
      </c>
      <c r="L683">
        <v>467.52767451874701</v>
      </c>
      <c r="M683">
        <v>44.6341332638615</v>
      </c>
      <c r="N683">
        <v>0.79012053382925096</v>
      </c>
      <c r="O683">
        <v>16.2284678150498</v>
      </c>
      <c r="P683">
        <v>45.004382120946502</v>
      </c>
    </row>
    <row r="684" spans="1:17" hidden="1" x14ac:dyDescent="0.3">
      <c r="A684" t="s">
        <v>1505</v>
      </c>
      <c r="B684" t="s">
        <v>1506</v>
      </c>
      <c r="C684" t="s">
        <v>3161</v>
      </c>
      <c r="D684" t="s">
        <v>1053</v>
      </c>
      <c r="E684">
        <v>6746.8437323999997</v>
      </c>
      <c r="F684">
        <v>131.5</v>
      </c>
      <c r="G684">
        <v>-16.301016649492698</v>
      </c>
      <c r="H684">
        <v>3.9155207543731501</v>
      </c>
      <c r="I684">
        <v>-7.9411410390971797</v>
      </c>
      <c r="K684">
        <v>123.40259093004499</v>
      </c>
      <c r="M684">
        <v>1.05563603616817</v>
      </c>
      <c r="N684">
        <v>0.25</v>
      </c>
      <c r="O684">
        <v>0.65399239543726395</v>
      </c>
      <c r="P684">
        <v>10.970464135021</v>
      </c>
    </row>
    <row r="685" spans="1:17" x14ac:dyDescent="0.3">
      <c r="A685" t="s">
        <v>1507</v>
      </c>
      <c r="B685" t="s">
        <v>1508</v>
      </c>
      <c r="C685" t="s">
        <v>3149</v>
      </c>
      <c r="D685" t="s">
        <v>48</v>
      </c>
      <c r="E685">
        <v>6736.3219438400001</v>
      </c>
      <c r="F685">
        <v>40.1</v>
      </c>
      <c r="G685">
        <v>43.346584743697903</v>
      </c>
      <c r="H685">
        <v>-0.20510539663973801</v>
      </c>
      <c r="I685">
        <v>-5.6685446461437401</v>
      </c>
      <c r="J685">
        <v>-1.1927639720029699</v>
      </c>
      <c r="K685">
        <v>43.974470857206597</v>
      </c>
      <c r="L685">
        <v>40.659539563587202</v>
      </c>
      <c r="M685">
        <v>37.648661161621099</v>
      </c>
      <c r="N685">
        <v>0.76651553538912598</v>
      </c>
      <c r="O685">
        <v>43.3915211970074</v>
      </c>
      <c r="P685">
        <v>77.001134129802296</v>
      </c>
      <c r="Q685">
        <v>0.133854345596082</v>
      </c>
    </row>
    <row r="686" spans="1:17" x14ac:dyDescent="0.3">
      <c r="A686" t="s">
        <v>1509</v>
      </c>
      <c r="B686" t="s">
        <v>1510</v>
      </c>
      <c r="C686" t="s">
        <v>3160</v>
      </c>
      <c r="D686" t="s">
        <v>406</v>
      </c>
      <c r="E686">
        <v>6721.6288916399999</v>
      </c>
      <c r="F686">
        <v>1491.1</v>
      </c>
      <c r="G686">
        <v>55.058423577384602</v>
      </c>
      <c r="H686">
        <v>1.42166643945531</v>
      </c>
      <c r="I686">
        <v>0.73989631736150197</v>
      </c>
      <c r="J686">
        <v>1.8636687765350299</v>
      </c>
      <c r="K686">
        <v>1580.9073350885201</v>
      </c>
      <c r="L686">
        <v>1416.1276212549501</v>
      </c>
      <c r="M686">
        <v>42.4604314393249</v>
      </c>
      <c r="N686">
        <v>0.36350906701615499</v>
      </c>
      <c r="O686">
        <v>29.152974314264601</v>
      </c>
      <c r="P686">
        <v>95.017002354172007</v>
      </c>
      <c r="Q686">
        <v>8.0699121072438998E-2</v>
      </c>
    </row>
    <row r="687" spans="1:17" x14ac:dyDescent="0.3">
      <c r="A687" t="s">
        <v>1511</v>
      </c>
      <c r="B687" t="s">
        <v>1512</v>
      </c>
      <c r="C687" t="s">
        <v>3149</v>
      </c>
      <c r="D687" t="s">
        <v>48</v>
      </c>
      <c r="E687">
        <v>6707.600546998</v>
      </c>
      <c r="F687">
        <v>238.94</v>
      </c>
      <c r="G687">
        <v>56.4309779888533</v>
      </c>
      <c r="H687">
        <v>7.91888846643376</v>
      </c>
      <c r="I687">
        <v>24.604433178545801</v>
      </c>
      <c r="J687">
        <v>-6.9666003039417896</v>
      </c>
      <c r="K687">
        <v>241.29185467144401</v>
      </c>
      <c r="L687">
        <v>205.44926115908001</v>
      </c>
      <c r="M687">
        <v>41.207476880827201</v>
      </c>
      <c r="N687">
        <v>1.29390560924017</v>
      </c>
      <c r="O687">
        <v>19.167991964509898</v>
      </c>
      <c r="P687">
        <v>97.879917184264997</v>
      </c>
      <c r="Q687">
        <v>9.1718559792737006E-2</v>
      </c>
    </row>
    <row r="688" spans="1:17" x14ac:dyDescent="0.3">
      <c r="A688" t="s">
        <v>1513</v>
      </c>
      <c r="B688" t="s">
        <v>1514</v>
      </c>
      <c r="C688" t="s">
        <v>3160</v>
      </c>
      <c r="D688" t="s">
        <v>406</v>
      </c>
      <c r="E688">
        <v>6687.7851271</v>
      </c>
      <c r="F688">
        <v>343.9</v>
      </c>
      <c r="G688">
        <v>38.293197416354303</v>
      </c>
      <c r="H688">
        <v>13.271348975232</v>
      </c>
      <c r="I688">
        <v>9.8623528109458807</v>
      </c>
      <c r="J688">
        <v>12.9609301223879</v>
      </c>
      <c r="K688">
        <v>330.82225842688302</v>
      </c>
      <c r="L688">
        <v>299.92657496265298</v>
      </c>
      <c r="M688">
        <v>57.466293666990602</v>
      </c>
      <c r="N688">
        <v>2.8743471351536001</v>
      </c>
      <c r="O688">
        <v>10.1192207036929</v>
      </c>
      <c r="P688">
        <v>67.674305216967298</v>
      </c>
      <c r="Q688">
        <v>1.7464595659511001E-2</v>
      </c>
    </row>
    <row r="689" spans="1:17" hidden="1" x14ac:dyDescent="0.3">
      <c r="A689" t="s">
        <v>1515</v>
      </c>
      <c r="B689" t="s">
        <v>1516</v>
      </c>
      <c r="C689" t="s">
        <v>3161</v>
      </c>
      <c r="D689" t="s">
        <v>117</v>
      </c>
      <c r="E689">
        <v>6682.5908111199997</v>
      </c>
      <c r="F689">
        <v>426.85</v>
      </c>
      <c r="G689">
        <v>-4.9699107805717597</v>
      </c>
      <c r="H689">
        <v>2.93638565704246</v>
      </c>
      <c r="I689">
        <v>9.9415973405355995</v>
      </c>
      <c r="J689">
        <v>1.3685651983806</v>
      </c>
      <c r="K689">
        <v>407.24990750247201</v>
      </c>
      <c r="M689">
        <v>49.407088510890397</v>
      </c>
      <c r="N689">
        <v>0.37431699635276</v>
      </c>
      <c r="O689">
        <v>9.7926672133067605</v>
      </c>
      <c r="P689">
        <v>31.298062134727701</v>
      </c>
    </row>
    <row r="690" spans="1:17" x14ac:dyDescent="0.3">
      <c r="A690" t="s">
        <v>1517</v>
      </c>
      <c r="B690" t="s">
        <v>1518</v>
      </c>
      <c r="C690" t="s">
        <v>3150</v>
      </c>
      <c r="D690" t="s">
        <v>51</v>
      </c>
      <c r="E690">
        <v>6659.1648909750002</v>
      </c>
      <c r="F690">
        <v>1312.95</v>
      </c>
      <c r="G690">
        <v>164.605279949715</v>
      </c>
      <c r="H690">
        <v>-1.5123589691453101</v>
      </c>
      <c r="I690">
        <v>12.7337221592385</v>
      </c>
      <c r="J690">
        <v>-2.0933789243674101</v>
      </c>
      <c r="K690">
        <v>1363.62422500651</v>
      </c>
      <c r="L690">
        <v>1147.27244958801</v>
      </c>
      <c r="M690">
        <v>37.188858615358001</v>
      </c>
      <c r="N690">
        <v>0.41749471554897699</v>
      </c>
      <c r="O690">
        <v>21.101336684565201</v>
      </c>
      <c r="P690">
        <v>203.88843883809699</v>
      </c>
      <c r="Q690">
        <v>0.121259199044083</v>
      </c>
    </row>
    <row r="691" spans="1:17" hidden="1" x14ac:dyDescent="0.3">
      <c r="A691" t="s">
        <v>1519</v>
      </c>
      <c r="B691" t="s">
        <v>1520</v>
      </c>
      <c r="C691" t="s">
        <v>3161</v>
      </c>
      <c r="D691" t="s">
        <v>1350</v>
      </c>
      <c r="E691">
        <v>6636.6662775300001</v>
      </c>
      <c r="F691">
        <v>1424.24</v>
      </c>
      <c r="G691">
        <v>-16.944064365339301</v>
      </c>
      <c r="H691">
        <v>4.7236499986383196</v>
      </c>
      <c r="I691">
        <v>-6.4936051227314504</v>
      </c>
      <c r="J691">
        <v>1.84063059429094</v>
      </c>
      <c r="K691">
        <v>1411.5048226013901</v>
      </c>
      <c r="L691">
        <v>1373.5613895275401</v>
      </c>
      <c r="M691">
        <v>77.088001342421407</v>
      </c>
      <c r="N691">
        <v>0.97006501684322999</v>
      </c>
      <c r="O691">
        <v>2.8267707689715298</v>
      </c>
      <c r="P691">
        <v>12.735188190129399</v>
      </c>
      <c r="Q691">
        <v>-5.5078309021881003E-2</v>
      </c>
    </row>
    <row r="692" spans="1:17" x14ac:dyDescent="0.3">
      <c r="A692" t="s">
        <v>1521</v>
      </c>
      <c r="B692" t="s">
        <v>1522</v>
      </c>
      <c r="C692" t="s">
        <v>3157</v>
      </c>
      <c r="D692" t="s">
        <v>130</v>
      </c>
      <c r="E692">
        <v>6586.5970607999998</v>
      </c>
      <c r="F692">
        <v>934.8</v>
      </c>
      <c r="G692">
        <v>16.349452420217801</v>
      </c>
      <c r="H692">
        <v>2.84345099289584</v>
      </c>
      <c r="I692">
        <v>2.1967273328963199</v>
      </c>
      <c r="J692">
        <v>2.77353243599913</v>
      </c>
      <c r="K692">
        <v>943.40941237767402</v>
      </c>
      <c r="L692">
        <v>883.04280403683094</v>
      </c>
      <c r="M692">
        <v>42.518236906444201</v>
      </c>
      <c r="N692">
        <v>1.04174414135437</v>
      </c>
      <c r="O692">
        <v>13.259520753102199</v>
      </c>
      <c r="P692">
        <v>51.740930119308402</v>
      </c>
      <c r="Q692">
        <v>4.2323845790488E-2</v>
      </c>
    </row>
    <row r="693" spans="1:17" x14ac:dyDescent="0.3">
      <c r="A693" t="s">
        <v>1523</v>
      </c>
      <c r="B693" t="s">
        <v>1524</v>
      </c>
      <c r="C693" t="s">
        <v>3148</v>
      </c>
      <c r="D693" t="s">
        <v>373</v>
      </c>
      <c r="E693">
        <v>6585.16219284</v>
      </c>
      <c r="F693">
        <v>287.7</v>
      </c>
      <c r="G693">
        <v>-47.187119533984003</v>
      </c>
      <c r="H693">
        <v>0.24803909178146399</v>
      </c>
      <c r="I693">
        <v>-16.201044318487199</v>
      </c>
      <c r="J693">
        <v>4.2165978409744396</v>
      </c>
      <c r="K693">
        <v>296.83520779461099</v>
      </c>
      <c r="L693">
        <v>310.990049309482</v>
      </c>
      <c r="M693">
        <v>41.594439071587502</v>
      </c>
      <c r="N693">
        <v>0.51739252910250499</v>
      </c>
      <c r="O693">
        <v>36.426833507125401</v>
      </c>
      <c r="P693">
        <v>11.4468332364904</v>
      </c>
      <c r="Q693">
        <v>-1.4729717175844001E-2</v>
      </c>
    </row>
    <row r="694" spans="1:17" hidden="1" x14ac:dyDescent="0.3">
      <c r="A694" t="s">
        <v>1525</v>
      </c>
      <c r="B694" t="s">
        <v>1526</v>
      </c>
      <c r="C694" t="s">
        <v>3161</v>
      </c>
      <c r="D694" t="s">
        <v>1527</v>
      </c>
      <c r="E694">
        <v>6568.1397187349903</v>
      </c>
      <c r="F694">
        <v>514.85</v>
      </c>
      <c r="G694">
        <v>-0.32198531210827802</v>
      </c>
      <c r="H694">
        <v>3.0415899250685801</v>
      </c>
      <c r="I694">
        <v>-25.690277810564499</v>
      </c>
      <c r="J694">
        <v>6.0842537383995898</v>
      </c>
      <c r="K694">
        <v>536.86761189110405</v>
      </c>
      <c r="L694">
        <v>540.76112287110197</v>
      </c>
      <c r="M694">
        <v>45.932695262609798</v>
      </c>
      <c r="N694">
        <v>0.71717310461510098</v>
      </c>
      <c r="O694">
        <v>28.5811401379042</v>
      </c>
      <c r="P694">
        <v>28.119945253203898</v>
      </c>
      <c r="Q694">
        <v>6.0015804523553998E-2</v>
      </c>
    </row>
    <row r="695" spans="1:17" x14ac:dyDescent="0.3">
      <c r="A695" t="s">
        <v>1528</v>
      </c>
      <c r="B695" t="s">
        <v>1529</v>
      </c>
      <c r="C695" t="s">
        <v>3158</v>
      </c>
      <c r="D695" t="s">
        <v>454</v>
      </c>
      <c r="E695">
        <v>6531.5764800400002</v>
      </c>
      <c r="F695">
        <v>1209.3499999999999</v>
      </c>
      <c r="G695">
        <v>-34.013842591655099</v>
      </c>
      <c r="H695">
        <v>-0.65997099505682999</v>
      </c>
      <c r="I695">
        <v>-5.2396842808453004</v>
      </c>
      <c r="J695">
        <v>-0.90300448556758195</v>
      </c>
      <c r="K695">
        <v>1229.5228815220901</v>
      </c>
      <c r="L695">
        <v>1161.48640672533</v>
      </c>
      <c r="M695">
        <v>23.411146222167201</v>
      </c>
      <c r="N695">
        <v>0.50407320835893099</v>
      </c>
      <c r="O695">
        <v>16.409641542977599</v>
      </c>
      <c r="P695">
        <v>29.577842065788001</v>
      </c>
      <c r="Q695">
        <v>-3.8498114981558001E-2</v>
      </c>
    </row>
    <row r="696" spans="1:17" x14ac:dyDescent="0.3">
      <c r="A696" t="s">
        <v>1530</v>
      </c>
      <c r="B696" t="s">
        <v>1531</v>
      </c>
      <c r="C696" t="s">
        <v>3146</v>
      </c>
      <c r="D696" t="s">
        <v>24</v>
      </c>
      <c r="E696">
        <v>6519.7644296119997</v>
      </c>
      <c r="F696">
        <v>24.92</v>
      </c>
      <c r="G696">
        <v>-14.4727695310903</v>
      </c>
      <c r="H696">
        <v>5.7070516989985602</v>
      </c>
      <c r="I696">
        <v>-25.665336506635398</v>
      </c>
      <c r="J696">
        <v>5.3736798691584404</v>
      </c>
      <c r="K696">
        <v>25.0048944134723</v>
      </c>
      <c r="L696">
        <v>25.6849717165375</v>
      </c>
      <c r="M696">
        <v>58.259622526426902</v>
      </c>
      <c r="N696">
        <v>1.1264750590516199</v>
      </c>
      <c r="O696">
        <v>48.000501875543499</v>
      </c>
      <c r="P696">
        <v>17.693216420722401</v>
      </c>
      <c r="Q696">
        <v>0.11357646967781999</v>
      </c>
    </row>
    <row r="697" spans="1:17" x14ac:dyDescent="0.3">
      <c r="A697" t="s">
        <v>1532</v>
      </c>
      <c r="B697" t="s">
        <v>1533</v>
      </c>
      <c r="C697" t="s">
        <v>3164</v>
      </c>
      <c r="D697" t="s">
        <v>159</v>
      </c>
      <c r="E697">
        <v>6519.3192230069999</v>
      </c>
      <c r="F697">
        <v>177.63</v>
      </c>
      <c r="G697">
        <v>153.14750034595701</v>
      </c>
      <c r="H697">
        <v>-10.2691404518814</v>
      </c>
      <c r="I697">
        <v>14.939563621716999</v>
      </c>
      <c r="J697">
        <v>-2.6030022292794199</v>
      </c>
      <c r="K697">
        <v>192.80791648719301</v>
      </c>
      <c r="L697">
        <v>156.533207761407</v>
      </c>
      <c r="M697">
        <v>23.246839986137001</v>
      </c>
      <c r="N697">
        <v>0.348126638642624</v>
      </c>
      <c r="O697">
        <v>26.470753814107901</v>
      </c>
      <c r="P697">
        <v>194.08940397350901</v>
      </c>
    </row>
    <row r="698" spans="1:17" hidden="1" x14ac:dyDescent="0.3">
      <c r="A698" t="s">
        <v>1534</v>
      </c>
      <c r="B698" t="s">
        <v>1535</v>
      </c>
      <c r="C698" t="s">
        <v>3161</v>
      </c>
      <c r="D698" t="s">
        <v>209</v>
      </c>
      <c r="E698">
        <v>6502.0018374199999</v>
      </c>
      <c r="F698">
        <v>541.65</v>
      </c>
      <c r="G698">
        <v>124.804792926038</v>
      </c>
      <c r="H698">
        <v>37.992290328266797</v>
      </c>
      <c r="I698">
        <v>42.290747519379501</v>
      </c>
      <c r="J698">
        <v>4.1978707749147199</v>
      </c>
      <c r="K698">
        <v>468.2755122849</v>
      </c>
      <c r="L698">
        <v>365.336699389844</v>
      </c>
      <c r="M698">
        <v>53.5931684506808</v>
      </c>
      <c r="N698">
        <v>1.8142948666487</v>
      </c>
      <c r="O698">
        <v>14.2619772916089</v>
      </c>
      <c r="P698">
        <v>175.626477655005</v>
      </c>
      <c r="Q698">
        <v>0.194529737296014</v>
      </c>
    </row>
    <row r="699" spans="1:17" hidden="1" x14ac:dyDescent="0.3">
      <c r="A699" t="s">
        <v>1536</v>
      </c>
      <c r="B699" t="s">
        <v>1537</v>
      </c>
      <c r="C699" t="s">
        <v>3161</v>
      </c>
      <c r="D699" t="s">
        <v>48</v>
      </c>
      <c r="E699">
        <v>6501.3254125200001</v>
      </c>
      <c r="F699">
        <v>373.2</v>
      </c>
      <c r="G699">
        <v>-30.3087735984261</v>
      </c>
      <c r="H699">
        <v>2.4481788507242599</v>
      </c>
      <c r="I699">
        <v>-15.3972654773188</v>
      </c>
      <c r="J699">
        <v>0.96038793664001598</v>
      </c>
      <c r="K699">
        <v>385.253999999999</v>
      </c>
      <c r="M699">
        <v>35.763704883025802</v>
      </c>
      <c r="O699">
        <v>13.8263665594855</v>
      </c>
      <c r="P699">
        <v>1.4406088611035499</v>
      </c>
    </row>
    <row r="700" spans="1:17" hidden="1" x14ac:dyDescent="0.3">
      <c r="A700" t="s">
        <v>1538</v>
      </c>
      <c r="B700" t="s">
        <v>1539</v>
      </c>
      <c r="C700" t="s">
        <v>3161</v>
      </c>
      <c r="D700" t="s">
        <v>1350</v>
      </c>
      <c r="E700">
        <v>6496.9056107910001</v>
      </c>
      <c r="F700">
        <v>1200.03</v>
      </c>
      <c r="G700">
        <v>-16.111555383942299</v>
      </c>
      <c r="H700">
        <v>4.4264085265674398</v>
      </c>
      <c r="I700">
        <v>-5.9317319483800404</v>
      </c>
      <c r="J700">
        <v>1.6393162284982601</v>
      </c>
      <c r="K700">
        <v>1185.9806484652499</v>
      </c>
      <c r="L700">
        <v>1151.9080129220899</v>
      </c>
      <c r="M700">
        <v>63.340787818078198</v>
      </c>
      <c r="N700">
        <v>0.83785685260099796</v>
      </c>
      <c r="O700">
        <v>10.445572194028401</v>
      </c>
      <c r="P700">
        <v>13.082359592913599</v>
      </c>
    </row>
    <row r="701" spans="1:17" x14ac:dyDescent="0.3">
      <c r="A701" t="s">
        <v>1540</v>
      </c>
      <c r="B701" t="s">
        <v>1541</v>
      </c>
      <c r="C701" t="s">
        <v>3155</v>
      </c>
      <c r="D701" t="s">
        <v>268</v>
      </c>
      <c r="E701">
        <v>6450.2377133999998</v>
      </c>
      <c r="F701">
        <v>1434.75</v>
      </c>
      <c r="G701">
        <v>-43.708380614423099</v>
      </c>
      <c r="H701">
        <v>3.0235180202651502</v>
      </c>
      <c r="I701">
        <v>-11.280105720979099</v>
      </c>
      <c r="J701">
        <v>5.3268549069625397</v>
      </c>
      <c r="K701">
        <v>1409.8425765409099</v>
      </c>
      <c r="L701">
        <v>1417.5230394861601</v>
      </c>
      <c r="M701">
        <v>53.018031274338902</v>
      </c>
      <c r="N701">
        <v>0.42538225401054502</v>
      </c>
      <c r="O701">
        <v>25.805889527792299</v>
      </c>
      <c r="P701">
        <v>25.513953284926899</v>
      </c>
      <c r="Q701">
        <v>-4.5989295662244002E-2</v>
      </c>
    </row>
    <row r="702" spans="1:17" x14ac:dyDescent="0.3">
      <c r="A702" t="s">
        <v>1542</v>
      </c>
      <c r="B702" t="s">
        <v>1543</v>
      </c>
      <c r="C702" t="s">
        <v>3150</v>
      </c>
      <c r="D702" t="s">
        <v>51</v>
      </c>
      <c r="E702">
        <v>6448.81498594</v>
      </c>
      <c r="F702">
        <v>1575.4</v>
      </c>
      <c r="G702">
        <v>12.376688198680201</v>
      </c>
      <c r="H702">
        <v>0.13765559602947999</v>
      </c>
      <c r="I702">
        <v>21.287454724580002</v>
      </c>
      <c r="J702">
        <v>-3.3170881637485699</v>
      </c>
      <c r="K702">
        <v>1535.7761264154899</v>
      </c>
      <c r="L702">
        <v>1335.6030571210099</v>
      </c>
      <c r="M702">
        <v>33.7640819360007</v>
      </c>
      <c r="N702">
        <v>0.517559692518754</v>
      </c>
      <c r="O702">
        <v>15.7166433921543</v>
      </c>
      <c r="P702">
        <v>56.8420528647518</v>
      </c>
      <c r="Q702">
        <v>4.0138939707163999E-2</v>
      </c>
    </row>
    <row r="703" spans="1:17" hidden="1" x14ac:dyDescent="0.3">
      <c r="A703" t="s">
        <v>1544</v>
      </c>
      <c r="B703" t="s">
        <v>1545</v>
      </c>
      <c r="C703" t="s">
        <v>3161</v>
      </c>
      <c r="D703" t="s">
        <v>278</v>
      </c>
      <c r="E703">
        <v>6436.5404189849996</v>
      </c>
      <c r="F703">
        <v>3812.15</v>
      </c>
      <c r="G703">
        <v>677.44583652215499</v>
      </c>
      <c r="H703">
        <v>33.602279982276897</v>
      </c>
      <c r="I703">
        <v>253.02755528656201</v>
      </c>
      <c r="J703">
        <v>15.8879525401832</v>
      </c>
      <c r="K703">
        <v>2842.31724547979</v>
      </c>
      <c r="L703">
        <v>1799.8587481827999</v>
      </c>
      <c r="M703">
        <v>78.7524194740826</v>
      </c>
      <c r="N703">
        <v>0.85708522962028899</v>
      </c>
      <c r="O703">
        <v>5.3211442361921604</v>
      </c>
      <c r="P703">
        <v>737.37506864360205</v>
      </c>
      <c r="Q703">
        <v>0.30375351793800598</v>
      </c>
    </row>
    <row r="704" spans="1:17" x14ac:dyDescent="0.3">
      <c r="A704" t="s">
        <v>1546</v>
      </c>
      <c r="B704" t="s">
        <v>1547</v>
      </c>
      <c r="C704" t="s">
        <v>3155</v>
      </c>
      <c r="D704" t="s">
        <v>159</v>
      </c>
      <c r="E704">
        <v>6411.5634965549998</v>
      </c>
      <c r="F704">
        <v>410.55</v>
      </c>
      <c r="G704">
        <v>42.528664944737002</v>
      </c>
      <c r="H704">
        <v>7.71087913365254</v>
      </c>
      <c r="I704">
        <v>13.7335847725824</v>
      </c>
      <c r="J704">
        <v>7.0591866181364198</v>
      </c>
      <c r="K704">
        <v>403.22857407985498</v>
      </c>
      <c r="L704">
        <v>353.41647765043899</v>
      </c>
      <c r="M704">
        <v>57.6822075548546</v>
      </c>
      <c r="N704">
        <v>0.99340403988163195</v>
      </c>
      <c r="O704">
        <v>9.8526367068566501</v>
      </c>
      <c r="P704">
        <v>81.619110816191096</v>
      </c>
      <c r="Q704">
        <v>0.181764780922094</v>
      </c>
    </row>
    <row r="705" spans="1:17" x14ac:dyDescent="0.3">
      <c r="A705" t="s">
        <v>1548</v>
      </c>
      <c r="B705" t="s">
        <v>1549</v>
      </c>
      <c r="C705" t="s">
        <v>3154</v>
      </c>
      <c r="D705" t="s">
        <v>403</v>
      </c>
      <c r="E705">
        <v>6410.8553496679997</v>
      </c>
      <c r="F705">
        <v>206.36</v>
      </c>
      <c r="G705">
        <v>135.90643030127899</v>
      </c>
      <c r="H705">
        <v>-2.2088426870634601</v>
      </c>
      <c r="I705">
        <v>8.6084795719642493</v>
      </c>
      <c r="J705">
        <v>-1.73169775181904</v>
      </c>
      <c r="K705">
        <v>214.110906762654</v>
      </c>
      <c r="L705">
        <v>186.79932736214499</v>
      </c>
      <c r="M705">
        <v>26.214695905681101</v>
      </c>
      <c r="N705">
        <v>1.1254624242762501</v>
      </c>
      <c r="O705">
        <v>11.290947858112</v>
      </c>
      <c r="P705">
        <v>189.424964936886</v>
      </c>
      <c r="Q705">
        <v>0.13647482255426299</v>
      </c>
    </row>
    <row r="706" spans="1:17" x14ac:dyDescent="0.3">
      <c r="A706" t="s">
        <v>1550</v>
      </c>
      <c r="B706" t="s">
        <v>1551</v>
      </c>
      <c r="C706" t="s">
        <v>589</v>
      </c>
      <c r="D706" t="s">
        <v>454</v>
      </c>
      <c r="E706">
        <v>6395.8909271949997</v>
      </c>
      <c r="F706">
        <v>894.95</v>
      </c>
      <c r="G706">
        <v>-24.589468230227801</v>
      </c>
      <c r="H706">
        <v>-5.8354543431366004</v>
      </c>
      <c r="I706">
        <v>-1.5558973623063199</v>
      </c>
      <c r="J706">
        <v>-2.1062955728410802</v>
      </c>
      <c r="K706">
        <v>928.44488006484096</v>
      </c>
      <c r="L706">
        <v>869.19930292778497</v>
      </c>
      <c r="M706">
        <v>32.375268553930603</v>
      </c>
      <c r="N706">
        <v>0.36157804630894802</v>
      </c>
      <c r="O706">
        <v>26.040560925191301</v>
      </c>
      <c r="P706">
        <v>30.3261977573904</v>
      </c>
      <c r="Q706">
        <v>0.14672004757132201</v>
      </c>
    </row>
    <row r="707" spans="1:17" hidden="1" x14ac:dyDescent="0.3">
      <c r="A707" t="s">
        <v>1552</v>
      </c>
      <c r="B707" t="s">
        <v>1553</v>
      </c>
      <c r="C707" t="s">
        <v>3161</v>
      </c>
      <c r="D707" t="s">
        <v>1554</v>
      </c>
      <c r="E707">
        <v>6374.6264978310001</v>
      </c>
      <c r="F707">
        <v>51.23</v>
      </c>
      <c r="G707">
        <v>-2.1883367928261901</v>
      </c>
      <c r="H707">
        <v>27.9221043424286</v>
      </c>
      <c r="I707">
        <v>42.320618508582299</v>
      </c>
      <c r="J707">
        <v>4.7921001490840496</v>
      </c>
      <c r="K707">
        <v>45.077144262214802</v>
      </c>
      <c r="L707">
        <v>37.821572168995303</v>
      </c>
      <c r="M707">
        <v>74.294139021393406</v>
      </c>
      <c r="N707">
        <v>0.92366136488961403</v>
      </c>
      <c r="O707">
        <v>6.8709740386492202</v>
      </c>
      <c r="P707">
        <v>87.655677655677593</v>
      </c>
      <c r="Q707">
        <v>0.20854430597489401</v>
      </c>
    </row>
    <row r="708" spans="1:17" hidden="1" x14ac:dyDescent="0.3">
      <c r="A708" t="s">
        <v>1555</v>
      </c>
      <c r="B708" t="s">
        <v>1556</v>
      </c>
      <c r="C708" t="s">
        <v>3161</v>
      </c>
      <c r="D708" t="s">
        <v>89</v>
      </c>
      <c r="E708">
        <v>6360.3982151999999</v>
      </c>
      <c r="F708">
        <v>2318</v>
      </c>
      <c r="G708">
        <v>41.752082426088599</v>
      </c>
      <c r="H708">
        <v>10.063349898335099</v>
      </c>
      <c r="I708">
        <v>62.549396353254203</v>
      </c>
      <c r="J708">
        <v>-3.3524588774451098</v>
      </c>
      <c r="K708">
        <v>2220.0535570591001</v>
      </c>
      <c r="L708">
        <v>1718.1519157586299</v>
      </c>
      <c r="M708">
        <v>36.117582149539999</v>
      </c>
      <c r="N708">
        <v>0.62159271293621998</v>
      </c>
      <c r="O708">
        <v>14.322691975841201</v>
      </c>
      <c r="P708">
        <v>103.333333333333</v>
      </c>
      <c r="Q708">
        <v>0.124229471158258</v>
      </c>
    </row>
    <row r="709" spans="1:17" hidden="1" x14ac:dyDescent="0.3">
      <c r="A709" t="s">
        <v>1557</v>
      </c>
      <c r="B709" t="s">
        <v>1558</v>
      </c>
      <c r="C709" t="s">
        <v>3161</v>
      </c>
      <c r="D709" t="s">
        <v>48</v>
      </c>
      <c r="E709">
        <v>6347.84</v>
      </c>
      <c r="F709">
        <v>90</v>
      </c>
      <c r="G709">
        <v>-30.031024781777901</v>
      </c>
      <c r="H709">
        <v>3.9155207543731501</v>
      </c>
      <c r="I709">
        <v>-14.067623252535901</v>
      </c>
      <c r="J709">
        <v>1.3803354432017001</v>
      </c>
      <c r="K709">
        <v>89.828312508695703</v>
      </c>
      <c r="L709">
        <v>91.480489746437101</v>
      </c>
      <c r="M709">
        <v>53.081674366169402</v>
      </c>
      <c r="N709">
        <v>1.2525252525252499</v>
      </c>
      <c r="O709">
        <v>9.44444444444445</v>
      </c>
      <c r="P709">
        <v>5.8823529411764701</v>
      </c>
    </row>
    <row r="710" spans="1:17" x14ac:dyDescent="0.3">
      <c r="A710" t="s">
        <v>1559</v>
      </c>
      <c r="B710" t="s">
        <v>1560</v>
      </c>
      <c r="C710" t="s">
        <v>3155</v>
      </c>
      <c r="D710" t="s">
        <v>589</v>
      </c>
      <c r="E710">
        <v>6312.0371451749998</v>
      </c>
      <c r="F710">
        <v>359.65</v>
      </c>
      <c r="G710">
        <v>-5.0138197524474704</v>
      </c>
      <c r="H710">
        <v>5.1152975400874396</v>
      </c>
      <c r="I710">
        <v>-0.89062378930457498</v>
      </c>
      <c r="J710">
        <v>0.90015983612254102</v>
      </c>
      <c r="K710">
        <v>361.16094007660701</v>
      </c>
      <c r="L710">
        <v>336.52443914768099</v>
      </c>
      <c r="M710">
        <v>49.396694652789499</v>
      </c>
      <c r="N710">
        <v>0.77460482972101496</v>
      </c>
      <c r="O710">
        <v>21.868483247601802</v>
      </c>
      <c r="P710">
        <v>44.408753262396999</v>
      </c>
      <c r="Q710">
        <v>0.116112987334398</v>
      </c>
    </row>
    <row r="711" spans="1:17" hidden="1" x14ac:dyDescent="0.3">
      <c r="A711" t="s">
        <v>1561</v>
      </c>
      <c r="B711" t="s">
        <v>1562</v>
      </c>
      <c r="C711" t="s">
        <v>3161</v>
      </c>
      <c r="D711" t="s">
        <v>1053</v>
      </c>
      <c r="E711">
        <v>6266.1528877000001</v>
      </c>
      <c r="F711">
        <v>113</v>
      </c>
      <c r="G711">
        <v>-28.5443487649476</v>
      </c>
      <c r="I711">
        <v>-13.632840643840201</v>
      </c>
      <c r="M711">
        <v>50</v>
      </c>
      <c r="N711">
        <v>0.2</v>
      </c>
      <c r="O711">
        <v>1.76991150442478</v>
      </c>
      <c r="P711">
        <v>0</v>
      </c>
    </row>
    <row r="712" spans="1:17" x14ac:dyDescent="0.3">
      <c r="A712" t="s">
        <v>1563</v>
      </c>
      <c r="B712" t="s">
        <v>1564</v>
      </c>
      <c r="C712" t="s">
        <v>3152</v>
      </c>
      <c r="D712" t="s">
        <v>188</v>
      </c>
      <c r="E712">
        <v>6222.6554808000001</v>
      </c>
      <c r="F712">
        <v>433.2</v>
      </c>
      <c r="G712">
        <v>7.2294351351815003</v>
      </c>
      <c r="H712">
        <v>-14.0781689263989</v>
      </c>
      <c r="I712">
        <v>13.544251279287399</v>
      </c>
      <c r="J712">
        <v>-2.1984970718010199</v>
      </c>
      <c r="K712">
        <v>488.08712208488402</v>
      </c>
      <c r="L712">
        <v>431.55785642926998</v>
      </c>
      <c r="M712">
        <v>23.0410300757752</v>
      </c>
      <c r="N712">
        <v>0.77921874605354402</v>
      </c>
      <c r="O712">
        <v>29.1666666666666</v>
      </c>
      <c r="P712">
        <v>59.528631927821699</v>
      </c>
      <c r="Q712">
        <v>0.122532806720967</v>
      </c>
    </row>
    <row r="713" spans="1:17" x14ac:dyDescent="0.3">
      <c r="A713" t="s">
        <v>1565</v>
      </c>
      <c r="B713" t="s">
        <v>1566</v>
      </c>
      <c r="C713" t="s">
        <v>3148</v>
      </c>
      <c r="D713" t="s">
        <v>40</v>
      </c>
      <c r="E713">
        <v>6189.1913082999999</v>
      </c>
      <c r="F713">
        <v>365.05</v>
      </c>
      <c r="G713">
        <v>-2.9583171628018401</v>
      </c>
      <c r="H713">
        <v>-9.4554773623876702</v>
      </c>
      <c r="I713">
        <v>-10.589422710792</v>
      </c>
      <c r="J713">
        <v>-2.4984682658227202</v>
      </c>
      <c r="K713">
        <v>389.47536878980299</v>
      </c>
      <c r="L713">
        <v>367.99977002202502</v>
      </c>
      <c r="M713">
        <v>38.592086726173399</v>
      </c>
      <c r="N713">
        <v>0.27280001355216099</v>
      </c>
      <c r="O713">
        <v>33.173537871524402</v>
      </c>
      <c r="P713">
        <v>27.114593225704301</v>
      </c>
      <c r="Q713">
        <v>-4.5024846126470001E-3</v>
      </c>
    </row>
    <row r="714" spans="1:17" hidden="1" x14ac:dyDescent="0.3">
      <c r="A714" t="s">
        <v>1567</v>
      </c>
      <c r="B714" t="s">
        <v>1568</v>
      </c>
      <c r="C714" t="s">
        <v>3158</v>
      </c>
      <c r="D714" t="s">
        <v>122</v>
      </c>
      <c r="E714">
        <v>6167.2152061520001</v>
      </c>
      <c r="F714">
        <v>158.84</v>
      </c>
      <c r="G714">
        <v>-30.956799310131199</v>
      </c>
      <c r="H714">
        <v>15.764088285068899</v>
      </c>
      <c r="I714">
        <v>-16.0452911890238</v>
      </c>
      <c r="J714">
        <v>6.2271926591362297</v>
      </c>
      <c r="K714">
        <v>156.468863612512</v>
      </c>
      <c r="M714">
        <v>57.252029810377202</v>
      </c>
      <c r="N714">
        <v>0.58344344526776903</v>
      </c>
      <c r="O714">
        <v>24.3389574414505</v>
      </c>
      <c r="P714">
        <v>17.659259259259201</v>
      </c>
    </row>
    <row r="715" spans="1:17" hidden="1" x14ac:dyDescent="0.3">
      <c r="A715" t="s">
        <v>1569</v>
      </c>
      <c r="B715" t="s">
        <v>1570</v>
      </c>
      <c r="C715" t="s">
        <v>3161</v>
      </c>
      <c r="D715" t="s">
        <v>21</v>
      </c>
      <c r="E715">
        <v>6165.3840361749999</v>
      </c>
      <c r="F715">
        <v>521.15</v>
      </c>
      <c r="G715">
        <v>-19.8478042716735</v>
      </c>
      <c r="H715">
        <v>7.3446585145317096</v>
      </c>
      <c r="I715">
        <v>1.30967482109713E-2</v>
      </c>
      <c r="J715">
        <v>2.77948041016632</v>
      </c>
      <c r="K715">
        <v>499.99888643698802</v>
      </c>
      <c r="L715">
        <v>479.32209408652102</v>
      </c>
      <c r="M715">
        <v>55.5640938739351</v>
      </c>
      <c r="N715">
        <v>1.7847052980982701</v>
      </c>
      <c r="O715">
        <v>14.938117624484301</v>
      </c>
      <c r="P715">
        <v>33.593950269161702</v>
      </c>
      <c r="Q715">
        <v>8.7855711868752004E-2</v>
      </c>
    </row>
    <row r="716" spans="1:17" x14ac:dyDescent="0.3">
      <c r="A716" t="s">
        <v>1571</v>
      </c>
      <c r="B716" t="s">
        <v>1572</v>
      </c>
      <c r="C716" t="s">
        <v>3144</v>
      </c>
      <c r="D716" t="s">
        <v>249</v>
      </c>
      <c r="E716">
        <v>6161.9938371400003</v>
      </c>
      <c r="F716">
        <v>1251.4000000000001</v>
      </c>
      <c r="G716">
        <v>105.236316993402</v>
      </c>
      <c r="H716">
        <v>-7.2521854133330201</v>
      </c>
      <c r="I716">
        <v>11.5367775356777</v>
      </c>
      <c r="J716">
        <v>-1.35138667995343</v>
      </c>
      <c r="K716">
        <v>1318.53546773875</v>
      </c>
      <c r="L716">
        <v>1100.0885374562799</v>
      </c>
      <c r="M716">
        <v>34.398558824459798</v>
      </c>
      <c r="N716">
        <v>0.38473735169335199</v>
      </c>
      <c r="O716">
        <v>20.9485376378456</v>
      </c>
      <c r="P716">
        <v>136.09093481747001</v>
      </c>
      <c r="Q716">
        <v>8.8171183491583996E-2</v>
      </c>
    </row>
    <row r="717" spans="1:17" x14ac:dyDescent="0.3">
      <c r="A717" t="s">
        <v>1573</v>
      </c>
      <c r="B717" t="s">
        <v>1574</v>
      </c>
      <c r="C717" t="s">
        <v>3152</v>
      </c>
      <c r="D717" t="s">
        <v>188</v>
      </c>
      <c r="E717">
        <v>6155.5412758499997</v>
      </c>
      <c r="F717">
        <v>2144.5</v>
      </c>
      <c r="G717">
        <v>99.348222218213493</v>
      </c>
      <c r="H717">
        <v>-10.782292366899201</v>
      </c>
      <c r="I717">
        <v>31.330760504894101</v>
      </c>
      <c r="J717">
        <v>1.3686836907781299</v>
      </c>
      <c r="K717">
        <v>2349.5691836600199</v>
      </c>
      <c r="L717">
        <v>1958.22909621382</v>
      </c>
      <c r="M717">
        <v>29.927324576638298</v>
      </c>
      <c r="N717">
        <v>1.13366972089684</v>
      </c>
      <c r="O717">
        <v>37.659128001865199</v>
      </c>
      <c r="P717">
        <v>148.03377284293299</v>
      </c>
      <c r="Q717">
        <v>0.14052889655102699</v>
      </c>
    </row>
    <row r="718" spans="1:17" x14ac:dyDescent="0.3">
      <c r="A718" t="s">
        <v>1575</v>
      </c>
      <c r="B718" t="s">
        <v>1576</v>
      </c>
      <c r="C718" t="s">
        <v>3152</v>
      </c>
      <c r="D718" t="s">
        <v>268</v>
      </c>
      <c r="E718">
        <v>6120.9592051199998</v>
      </c>
      <c r="F718">
        <v>2247.6</v>
      </c>
      <c r="G718">
        <v>-25.564255288792101</v>
      </c>
      <c r="H718">
        <v>-2.7580531120334801</v>
      </c>
      <c r="I718">
        <v>9.8878242512804402</v>
      </c>
      <c r="J718">
        <v>-0.98513254965726604</v>
      </c>
      <c r="K718">
        <v>2402.6579464163001</v>
      </c>
      <c r="L718">
        <v>2307.9792739007999</v>
      </c>
      <c r="M718">
        <v>28.9712304818642</v>
      </c>
      <c r="N718">
        <v>0.53062871695853198</v>
      </c>
      <c r="O718">
        <v>24.310375511656801</v>
      </c>
      <c r="P718">
        <v>30.674418604651098</v>
      </c>
      <c r="Q718">
        <v>8.0442376045480005E-2</v>
      </c>
    </row>
    <row r="719" spans="1:17" x14ac:dyDescent="0.3">
      <c r="A719" t="s">
        <v>1577</v>
      </c>
      <c r="B719" t="s">
        <v>1578</v>
      </c>
      <c r="C719" t="s">
        <v>3155</v>
      </c>
      <c r="D719" t="s">
        <v>1327</v>
      </c>
      <c r="E719">
        <v>6116.8138866449999</v>
      </c>
      <c r="F719">
        <v>945.45</v>
      </c>
      <c r="G719">
        <v>-22.086826570736498</v>
      </c>
      <c r="H719">
        <v>12.496756452313599</v>
      </c>
      <c r="I719">
        <v>0.90156538149352405</v>
      </c>
      <c r="J719">
        <v>-7.4222784334079304</v>
      </c>
      <c r="K719">
        <v>916.070530217738</v>
      </c>
      <c r="L719">
        <v>825.14399372065702</v>
      </c>
      <c r="M719">
        <v>43.585504665078098</v>
      </c>
      <c r="N719">
        <v>1.1826136837471699</v>
      </c>
      <c r="O719">
        <v>12.8087154265164</v>
      </c>
      <c r="P719">
        <v>54.890235910878097</v>
      </c>
      <c r="Q719">
        <v>0.12512111232016801</v>
      </c>
    </row>
    <row r="720" spans="1:17" x14ac:dyDescent="0.3">
      <c r="A720" t="s">
        <v>1579</v>
      </c>
      <c r="B720" t="s">
        <v>1580</v>
      </c>
      <c r="C720" t="s">
        <v>589</v>
      </c>
      <c r="D720" t="s">
        <v>589</v>
      </c>
      <c r="E720">
        <v>6081.7837319999999</v>
      </c>
      <c r="F720">
        <v>303.3</v>
      </c>
      <c r="G720">
        <v>-41.380630243979901</v>
      </c>
      <c r="H720">
        <v>-10.683926759439</v>
      </c>
      <c r="I720">
        <v>-18.253697859567001</v>
      </c>
      <c r="J720">
        <v>-1.34150219053021</v>
      </c>
      <c r="K720">
        <v>341.22947070122302</v>
      </c>
      <c r="L720">
        <v>345.88953917463601</v>
      </c>
      <c r="M720">
        <v>22.8255598935644</v>
      </c>
      <c r="N720">
        <v>0.46999064387363798</v>
      </c>
      <c r="O720">
        <v>44.065281899109699</v>
      </c>
      <c r="P720">
        <v>13.277310924369701</v>
      </c>
      <c r="Q720">
        <v>8.5546050321494996E-2</v>
      </c>
    </row>
    <row r="721" spans="1:17" x14ac:dyDescent="0.3">
      <c r="A721" t="s">
        <v>1581</v>
      </c>
      <c r="B721" t="s">
        <v>1582</v>
      </c>
      <c r="C721" t="s">
        <v>3160</v>
      </c>
      <c r="D721" t="s">
        <v>249</v>
      </c>
      <c r="E721">
        <v>6064.0543295999996</v>
      </c>
      <c r="F721">
        <v>825.75</v>
      </c>
      <c r="G721">
        <v>-12.6488624858296</v>
      </c>
      <c r="H721">
        <v>4.2884041824555403</v>
      </c>
      <c r="I721">
        <v>-8.3903259022138208</v>
      </c>
      <c r="J721">
        <v>-5.0104062476938998</v>
      </c>
      <c r="K721">
        <v>812.23512342885294</v>
      </c>
      <c r="L721">
        <v>779.67692783831205</v>
      </c>
      <c r="M721">
        <v>45.5917059616961</v>
      </c>
      <c r="N721">
        <v>2.0544416290019401</v>
      </c>
      <c r="O721">
        <v>8.9918256130790297</v>
      </c>
      <c r="P721">
        <v>28.023255813953401</v>
      </c>
      <c r="Q721">
        <v>-2.6638999473469998E-3</v>
      </c>
    </row>
    <row r="722" spans="1:17" x14ac:dyDescent="0.3">
      <c r="A722" t="s">
        <v>1583</v>
      </c>
      <c r="B722" t="s">
        <v>1584</v>
      </c>
      <c r="C722" t="s">
        <v>3148</v>
      </c>
      <c r="D722" t="s">
        <v>979</v>
      </c>
      <c r="E722">
        <v>6026.9324723999998</v>
      </c>
      <c r="F722">
        <v>131.4</v>
      </c>
      <c r="G722">
        <v>-43.9030101282722</v>
      </c>
      <c r="H722">
        <v>11.215363768501801</v>
      </c>
      <c r="I722">
        <v>-32.184884003416101</v>
      </c>
      <c r="J722">
        <v>-1.6693099468692201</v>
      </c>
      <c r="K722">
        <v>135.50127360690101</v>
      </c>
      <c r="L722">
        <v>146.963281977241</v>
      </c>
      <c r="M722">
        <v>41.526477843222402</v>
      </c>
      <c r="N722">
        <v>1.5821903547229601</v>
      </c>
      <c r="O722">
        <v>60.273972602739697</v>
      </c>
      <c r="P722">
        <v>9.4726318420394993</v>
      </c>
      <c r="Q722">
        <v>4.9235807226463001E-2</v>
      </c>
    </row>
    <row r="723" spans="1:17" hidden="1" x14ac:dyDescent="0.3">
      <c r="A723" t="s">
        <v>1585</v>
      </c>
      <c r="B723" t="s">
        <v>1586</v>
      </c>
      <c r="C723" t="s">
        <v>3158</v>
      </c>
      <c r="D723" t="s">
        <v>51</v>
      </c>
      <c r="E723">
        <v>6008.4464422150004</v>
      </c>
      <c r="F723">
        <v>1381.45</v>
      </c>
      <c r="G723">
        <v>-6.6321071127321103</v>
      </c>
      <c r="H723">
        <v>6.3106198428331304</v>
      </c>
      <c r="I723">
        <v>8.8413011525924006</v>
      </c>
      <c r="J723">
        <v>8.3961876436105403</v>
      </c>
      <c r="K723">
        <v>1324.67943121096</v>
      </c>
      <c r="M723">
        <v>59.109720833285699</v>
      </c>
      <c r="N723">
        <v>0.81196922121174997</v>
      </c>
      <c r="O723">
        <v>9.3705888740091901</v>
      </c>
      <c r="P723">
        <v>42.417525773195798</v>
      </c>
    </row>
    <row r="724" spans="1:17" hidden="1" x14ac:dyDescent="0.3">
      <c r="A724" t="s">
        <v>1587</v>
      </c>
      <c r="B724" t="s">
        <v>1588</v>
      </c>
      <c r="C724" t="s">
        <v>3161</v>
      </c>
      <c r="D724" t="s">
        <v>249</v>
      </c>
      <c r="E724">
        <v>5991.4743536249998</v>
      </c>
      <c r="F724">
        <v>496.35</v>
      </c>
      <c r="G724">
        <v>248.79069540422699</v>
      </c>
      <c r="H724">
        <v>13.949611663463999</v>
      </c>
      <c r="I724">
        <v>191.68427144231799</v>
      </c>
      <c r="J724">
        <v>-1.7702946828235</v>
      </c>
      <c r="K724">
        <v>426.585004066181</v>
      </c>
      <c r="L724">
        <v>264.82734456799199</v>
      </c>
      <c r="M724">
        <v>50.677089115724797</v>
      </c>
      <c r="N724">
        <v>0.20693945820602599</v>
      </c>
      <c r="O724">
        <v>20.882441825324801</v>
      </c>
      <c r="P724">
        <v>384.622144112478</v>
      </c>
      <c r="Q724">
        <v>0.23585358104786799</v>
      </c>
    </row>
    <row r="725" spans="1:17" hidden="1" x14ac:dyDescent="0.3">
      <c r="A725" t="s">
        <v>1589</v>
      </c>
      <c r="B725" t="s">
        <v>1590</v>
      </c>
      <c r="C725" t="s">
        <v>3161</v>
      </c>
      <c r="D725" t="s">
        <v>48</v>
      </c>
      <c r="E725">
        <v>5979.9899826749997</v>
      </c>
      <c r="F725">
        <v>553.65</v>
      </c>
      <c r="G725">
        <v>1005.866631097</v>
      </c>
      <c r="H725">
        <v>-3.6218785551780401</v>
      </c>
      <c r="I725">
        <v>137.01605915658499</v>
      </c>
      <c r="J725">
        <v>-7.4534436312775796</v>
      </c>
      <c r="K725">
        <v>586.72707374884101</v>
      </c>
      <c r="L725">
        <v>408.84736329409401</v>
      </c>
      <c r="M725">
        <v>40.821572650290101</v>
      </c>
      <c r="N725">
        <v>1.4665003165617601</v>
      </c>
      <c r="O725">
        <v>36.183509437370098</v>
      </c>
      <c r="P725">
        <v>1077.2273017222999</v>
      </c>
    </row>
    <row r="726" spans="1:17" x14ac:dyDescent="0.3">
      <c r="A726" t="s">
        <v>1591</v>
      </c>
      <c r="B726" t="s">
        <v>1592</v>
      </c>
      <c r="C726" t="s">
        <v>3150</v>
      </c>
      <c r="D726" t="s">
        <v>263</v>
      </c>
      <c r="E726">
        <v>5953.9043000949996</v>
      </c>
      <c r="F726">
        <v>427.15</v>
      </c>
      <c r="G726">
        <v>-8.6284303926909693</v>
      </c>
      <c r="H726">
        <v>9.3358349407264303</v>
      </c>
      <c r="I726">
        <v>5.43907374918982</v>
      </c>
      <c r="J726">
        <v>-2.0152689524026899</v>
      </c>
      <c r="K726">
        <v>412.417775447194</v>
      </c>
      <c r="L726">
        <v>377.901095443131</v>
      </c>
      <c r="M726">
        <v>42.3650168040583</v>
      </c>
      <c r="N726">
        <v>0.792330737434076</v>
      </c>
      <c r="O726">
        <v>8.0884935034531296</v>
      </c>
      <c r="P726">
        <v>36.035031847133702</v>
      </c>
      <c r="Q726">
        <v>7.5471614994941996E-2</v>
      </c>
    </row>
    <row r="727" spans="1:17" hidden="1" x14ac:dyDescent="0.3">
      <c r="A727" t="s">
        <v>1593</v>
      </c>
      <c r="B727" t="s">
        <v>1594</v>
      </c>
      <c r="C727" t="s">
        <v>3148</v>
      </c>
      <c r="D727" t="s">
        <v>125</v>
      </c>
      <c r="E727">
        <v>5951.1047111999997</v>
      </c>
      <c r="F727">
        <v>477.6</v>
      </c>
      <c r="G727">
        <v>4.8738552843924596</v>
      </c>
      <c r="H727">
        <v>25.788102647589501</v>
      </c>
      <c r="I727">
        <v>40.3293973606634</v>
      </c>
      <c r="J727">
        <v>11.7259683250326</v>
      </c>
      <c r="K727">
        <v>388.48536844358398</v>
      </c>
      <c r="M727">
        <v>78.494866186118401</v>
      </c>
      <c r="N727">
        <v>1.64507865003345</v>
      </c>
      <c r="O727">
        <v>1.96817420435511</v>
      </c>
      <c r="P727">
        <v>58.644743398106598</v>
      </c>
    </row>
    <row r="728" spans="1:17" x14ac:dyDescent="0.3">
      <c r="A728" t="s">
        <v>1595</v>
      </c>
      <c r="B728" t="s">
        <v>1596</v>
      </c>
      <c r="C728" t="s">
        <v>3148</v>
      </c>
      <c r="D728" t="s">
        <v>125</v>
      </c>
      <c r="E728">
        <v>5949.6155399999998</v>
      </c>
      <c r="F728">
        <v>641.15</v>
      </c>
      <c r="G728">
        <v>167.90864055284999</v>
      </c>
      <c r="H728">
        <v>6.5235077144383498</v>
      </c>
      <c r="I728">
        <v>86.912491341329897</v>
      </c>
      <c r="J728">
        <v>3.61338457028249</v>
      </c>
      <c r="K728">
        <v>591.022950901429</v>
      </c>
      <c r="L728">
        <v>471.67511100923099</v>
      </c>
      <c r="M728">
        <v>63.543196280266699</v>
      </c>
      <c r="N728">
        <v>0.72155659426920205</v>
      </c>
      <c r="O728">
        <v>13.444591749200599</v>
      </c>
      <c r="P728">
        <v>206.33062589584301</v>
      </c>
      <c r="Q728">
        <v>8.1037249694218993E-2</v>
      </c>
    </row>
    <row r="729" spans="1:17" hidden="1" x14ac:dyDescent="0.3">
      <c r="A729" t="s">
        <v>1597</v>
      </c>
      <c r="B729" t="s">
        <v>1598</v>
      </c>
      <c r="C729" t="s">
        <v>3161</v>
      </c>
      <c r="D729" t="s">
        <v>1599</v>
      </c>
      <c r="E729">
        <v>5949.1911943799996</v>
      </c>
      <c r="F729">
        <v>333.9</v>
      </c>
      <c r="G729">
        <v>-17.365690306566201</v>
      </c>
      <c r="H729">
        <v>1.8321874210398099</v>
      </c>
      <c r="I729">
        <v>4.81373474026074</v>
      </c>
      <c r="J729">
        <v>-3.5329593544861502</v>
      </c>
      <c r="K729">
        <v>337.70005234015298</v>
      </c>
      <c r="L729">
        <v>308.38738967768597</v>
      </c>
      <c r="M729">
        <v>46.441375450437398</v>
      </c>
      <c r="N729">
        <v>3.04762246851715</v>
      </c>
      <c r="O729">
        <v>20.964360587002101</v>
      </c>
      <c r="P729">
        <v>41.603053435114397</v>
      </c>
      <c r="Q729">
        <v>0.12529935022479699</v>
      </c>
    </row>
    <row r="730" spans="1:17" x14ac:dyDescent="0.3">
      <c r="A730" t="s">
        <v>1600</v>
      </c>
      <c r="B730" t="s">
        <v>1601</v>
      </c>
      <c r="C730" t="s">
        <v>3155</v>
      </c>
      <c r="D730" t="s">
        <v>451</v>
      </c>
      <c r="E730">
        <v>5924.9682236099998</v>
      </c>
      <c r="F730">
        <v>535.9</v>
      </c>
      <c r="G730">
        <v>-44.397099000624799</v>
      </c>
      <c r="H730">
        <v>-2.8664861660420802</v>
      </c>
      <c r="I730">
        <v>-25.576564360624001</v>
      </c>
      <c r="J730">
        <v>-1.0109689046243899</v>
      </c>
      <c r="K730">
        <v>573.94540383680999</v>
      </c>
      <c r="L730">
        <v>616.82512250384104</v>
      </c>
      <c r="M730">
        <v>17.060683646075301</v>
      </c>
      <c r="N730">
        <v>0.60104631981247802</v>
      </c>
      <c r="O730">
        <v>44.803134913229997</v>
      </c>
      <c r="P730">
        <v>2.7908314951567901</v>
      </c>
      <c r="Q730">
        <v>-8.9007723094082003E-2</v>
      </c>
    </row>
    <row r="731" spans="1:17" x14ac:dyDescent="0.3">
      <c r="A731" t="s">
        <v>1602</v>
      </c>
      <c r="B731" t="s">
        <v>1603</v>
      </c>
      <c r="C731" t="s">
        <v>3147</v>
      </c>
      <c r="D731" t="s">
        <v>734</v>
      </c>
      <c r="E731">
        <v>5883.7170314099903</v>
      </c>
      <c r="F731">
        <v>120.63</v>
      </c>
      <c r="G731">
        <v>-49.379030910396096</v>
      </c>
      <c r="H731">
        <v>-0.13990074480953199</v>
      </c>
      <c r="I731">
        <v>-18.490690464574499</v>
      </c>
      <c r="J731">
        <v>2.8455972146867201</v>
      </c>
      <c r="K731">
        <v>127.798481900412</v>
      </c>
      <c r="L731">
        <v>135.21104180603101</v>
      </c>
      <c r="M731">
        <v>42.908817042896203</v>
      </c>
      <c r="N731">
        <v>0.79817950090683798</v>
      </c>
      <c r="O731">
        <v>37.859570587747598</v>
      </c>
      <c r="P731">
        <v>10.164383561643801</v>
      </c>
      <c r="Q731">
        <v>-0.103761745978577</v>
      </c>
    </row>
    <row r="732" spans="1:17" x14ac:dyDescent="0.3">
      <c r="A732" t="s">
        <v>1604</v>
      </c>
      <c r="B732" t="s">
        <v>1605</v>
      </c>
      <c r="C732" t="s">
        <v>3157</v>
      </c>
      <c r="D732" t="s">
        <v>446</v>
      </c>
      <c r="E732">
        <v>5867.2091131199904</v>
      </c>
      <c r="F732">
        <v>59.7</v>
      </c>
      <c r="G732">
        <v>-34.586643315683403</v>
      </c>
      <c r="H732">
        <v>-5.1685407099233096</v>
      </c>
      <c r="I732">
        <v>-28.688135296165601</v>
      </c>
      <c r="J732">
        <v>-0.83936643625389895</v>
      </c>
      <c r="K732">
        <v>64.301938842324205</v>
      </c>
      <c r="L732">
        <v>67.677602479512302</v>
      </c>
      <c r="M732">
        <v>25.676086833329201</v>
      </c>
      <c r="N732">
        <v>0.322570847489281</v>
      </c>
      <c r="O732">
        <v>64.154103852596293</v>
      </c>
      <c r="P732">
        <v>1.8250042640286499</v>
      </c>
      <c r="Q732">
        <v>1.2045580753602E-2</v>
      </c>
    </row>
    <row r="733" spans="1:17" x14ac:dyDescent="0.3">
      <c r="A733" t="s">
        <v>1606</v>
      </c>
      <c r="B733" t="s">
        <v>1607</v>
      </c>
      <c r="C733" t="s">
        <v>589</v>
      </c>
      <c r="D733" t="s">
        <v>454</v>
      </c>
      <c r="E733">
        <v>5855.7080827250002</v>
      </c>
      <c r="F733">
        <v>1947.25</v>
      </c>
      <c r="G733">
        <v>23.596419114802899</v>
      </c>
      <c r="H733">
        <v>-3.09731739326554</v>
      </c>
      <c r="I733">
        <v>57.402933852844598</v>
      </c>
      <c r="J733">
        <v>-1.2880589608488799</v>
      </c>
      <c r="K733">
        <v>2106.0309653672798</v>
      </c>
      <c r="L733">
        <v>1777.9594390585501</v>
      </c>
      <c r="M733">
        <v>27.3565945699449</v>
      </c>
      <c r="N733">
        <v>0.44042157137939503</v>
      </c>
      <c r="O733">
        <v>28.0267043266144</v>
      </c>
      <c r="P733">
        <v>81.688826685327697</v>
      </c>
      <c r="Q733">
        <v>-8.0325469812472003E-2</v>
      </c>
    </row>
    <row r="734" spans="1:17" hidden="1" x14ac:dyDescent="0.3">
      <c r="A734" t="s">
        <v>1608</v>
      </c>
      <c r="B734" t="s">
        <v>1609</v>
      </c>
      <c r="C734" t="s">
        <v>3161</v>
      </c>
      <c r="D734" t="s">
        <v>263</v>
      </c>
      <c r="E734">
        <v>5839.3381163000004</v>
      </c>
      <c r="F734">
        <v>5336.5</v>
      </c>
      <c r="G734">
        <v>75.584086685479207</v>
      </c>
      <c r="H734">
        <v>2.67625482323544</v>
      </c>
      <c r="I734">
        <v>19.461439754635901</v>
      </c>
      <c r="J734">
        <v>1.3083139475552901</v>
      </c>
      <c r="K734">
        <v>5291.28102066458</v>
      </c>
      <c r="L734">
        <v>4414.9275442407097</v>
      </c>
      <c r="M734">
        <v>38.632421635116998</v>
      </c>
      <c r="N734">
        <v>0.91306403155013505</v>
      </c>
      <c r="O734">
        <v>8.12330178956244</v>
      </c>
      <c r="P734">
        <v>124.486791182904</v>
      </c>
      <c r="Q734">
        <v>0.15017408285931599</v>
      </c>
    </row>
    <row r="735" spans="1:17" x14ac:dyDescent="0.3">
      <c r="A735" t="s">
        <v>1610</v>
      </c>
      <c r="B735" t="s">
        <v>1611</v>
      </c>
      <c r="C735" t="s">
        <v>3147</v>
      </c>
      <c r="D735" t="s">
        <v>1023</v>
      </c>
      <c r="E735">
        <v>5832.2789846300002</v>
      </c>
      <c r="F735">
        <v>679.3</v>
      </c>
      <c r="G735">
        <v>113.01825916321501</v>
      </c>
      <c r="H735">
        <v>9.3291101192180506</v>
      </c>
      <c r="I735">
        <v>138.53946951444399</v>
      </c>
      <c r="J735">
        <v>-2.69896563206711</v>
      </c>
      <c r="K735">
        <v>641.51015845230097</v>
      </c>
      <c r="L735">
        <v>449.00381365888398</v>
      </c>
      <c r="M735">
        <v>39.813750783117598</v>
      </c>
      <c r="N735">
        <v>0.200396592300492</v>
      </c>
      <c r="O735">
        <v>28.632415722066799</v>
      </c>
      <c r="P735">
        <v>214.78220574606101</v>
      </c>
      <c r="Q735">
        <v>8.2767909193862996E-2</v>
      </c>
    </row>
    <row r="736" spans="1:17" x14ac:dyDescent="0.3">
      <c r="A736" t="s">
        <v>1612</v>
      </c>
      <c r="B736" t="s">
        <v>1613</v>
      </c>
      <c r="C736" t="s">
        <v>3155</v>
      </c>
      <c r="D736" t="s">
        <v>1614</v>
      </c>
      <c r="E736">
        <v>5821.3722736749996</v>
      </c>
      <c r="F736">
        <v>445.85</v>
      </c>
      <c r="G736">
        <v>-17.0034697770311</v>
      </c>
      <c r="H736">
        <v>-4.4719630005003799</v>
      </c>
      <c r="I736">
        <v>-26.194527124002299</v>
      </c>
      <c r="J736">
        <v>-0.30403318677362701</v>
      </c>
      <c r="K736">
        <v>486.80673372023</v>
      </c>
      <c r="L736">
        <v>498.662435317627</v>
      </c>
      <c r="M736">
        <v>28.4685274623072</v>
      </c>
      <c r="N736">
        <v>0.176438633853465</v>
      </c>
      <c r="O736">
        <v>50.128967141415202</v>
      </c>
      <c r="P736">
        <v>14.0135532540595</v>
      </c>
      <c r="Q736">
        <v>-7.8481426004440007E-3</v>
      </c>
    </row>
    <row r="737" spans="1:17" hidden="1" x14ac:dyDescent="0.3">
      <c r="A737" t="s">
        <v>1615</v>
      </c>
      <c r="B737" t="s">
        <v>1616</v>
      </c>
      <c r="C737" t="s">
        <v>3161</v>
      </c>
      <c r="D737" t="s">
        <v>589</v>
      </c>
      <c r="E737">
        <v>5786.4996445500001</v>
      </c>
      <c r="F737">
        <v>2286.4499999999998</v>
      </c>
      <c r="G737">
        <v>118.891106621479</v>
      </c>
      <c r="H737">
        <v>27.167371422744001</v>
      </c>
      <c r="I737">
        <v>104.23730406450299</v>
      </c>
      <c r="J737">
        <v>11.1512409120628</v>
      </c>
      <c r="K737">
        <v>1925.4841532155999</v>
      </c>
      <c r="L737">
        <v>1475.3620672550801</v>
      </c>
      <c r="M737">
        <v>65.354121636599004</v>
      </c>
      <c r="N737">
        <v>2.2696602346627901</v>
      </c>
      <c r="O737">
        <v>6.6019375013667503</v>
      </c>
      <c r="P737">
        <v>181.877581211859</v>
      </c>
      <c r="Q737">
        <v>0.18207666411177401</v>
      </c>
    </row>
    <row r="738" spans="1:17" hidden="1" x14ac:dyDescent="0.3">
      <c r="A738" t="s">
        <v>1617</v>
      </c>
      <c r="B738" t="s">
        <v>1618</v>
      </c>
      <c r="C738" t="s">
        <v>3161</v>
      </c>
      <c r="D738" t="s">
        <v>475</v>
      </c>
      <c r="E738">
        <v>5762.0126869199903</v>
      </c>
      <c r="F738">
        <v>399.7</v>
      </c>
      <c r="G738">
        <v>-35.099356221641401</v>
      </c>
      <c r="H738">
        <v>-0.33853072322456601</v>
      </c>
      <c r="I738">
        <v>-26.869247328819402</v>
      </c>
      <c r="J738">
        <v>0.95896972254239099</v>
      </c>
      <c r="K738">
        <v>412.24704889937499</v>
      </c>
      <c r="L738">
        <v>428.80012343669802</v>
      </c>
      <c r="M738">
        <v>45.015265923933804</v>
      </c>
      <c r="N738">
        <v>0.42569098940852901</v>
      </c>
      <c r="O738">
        <v>41.243432574430798</v>
      </c>
      <c r="P738">
        <v>2.7638513947808101</v>
      </c>
      <c r="Q738">
        <v>-5.6612420098111002E-2</v>
      </c>
    </row>
    <row r="739" spans="1:17" hidden="1" x14ac:dyDescent="0.3">
      <c r="A739" t="s">
        <v>1619</v>
      </c>
      <c r="B739" t="s">
        <v>1620</v>
      </c>
      <c r="C739" t="s">
        <v>3161</v>
      </c>
      <c r="D739" t="s">
        <v>1621</v>
      </c>
      <c r="E739">
        <v>5761.531379</v>
      </c>
      <c r="F739">
        <v>447.8</v>
      </c>
      <c r="G739">
        <v>45.3957468873934</v>
      </c>
      <c r="H739">
        <v>-3.9620897361562299</v>
      </c>
      <c r="I739">
        <v>22.981745349509801</v>
      </c>
      <c r="J739">
        <v>-1.84415435271666</v>
      </c>
      <c r="K739">
        <v>481.94584878304198</v>
      </c>
      <c r="L739">
        <v>407.92327316946103</v>
      </c>
      <c r="M739">
        <v>23.072625315529301</v>
      </c>
      <c r="N739">
        <v>0.45150458083378903</v>
      </c>
      <c r="O739">
        <v>28.3943724877177</v>
      </c>
      <c r="P739">
        <v>97.181858212241195</v>
      </c>
      <c r="Q739">
        <v>0.169615889494033</v>
      </c>
    </row>
    <row r="740" spans="1:17" hidden="1" x14ac:dyDescent="0.3">
      <c r="A740" t="s">
        <v>1622</v>
      </c>
      <c r="B740" t="s">
        <v>1623</v>
      </c>
      <c r="C740" t="s">
        <v>3161</v>
      </c>
      <c r="D740" t="s">
        <v>373</v>
      </c>
      <c r="E740">
        <v>5759.3541967499996</v>
      </c>
      <c r="F740">
        <v>966.35</v>
      </c>
      <c r="G740">
        <v>95.702264976305102</v>
      </c>
      <c r="H740">
        <v>22.984991755010501</v>
      </c>
      <c r="I740">
        <v>42.302875078958898</v>
      </c>
      <c r="J740">
        <v>5.7898810755719001</v>
      </c>
      <c r="K740">
        <v>826.48939417623797</v>
      </c>
      <c r="L740">
        <v>646.364380839055</v>
      </c>
      <c r="M740">
        <v>71.417248502504805</v>
      </c>
      <c r="N740">
        <v>1.2461414626189899</v>
      </c>
      <c r="O740">
        <v>2.65431779376001</v>
      </c>
      <c r="P740">
        <v>220.46095174929499</v>
      </c>
      <c r="Q740">
        <v>0.17189624077579899</v>
      </c>
    </row>
    <row r="741" spans="1:17" hidden="1" x14ac:dyDescent="0.3">
      <c r="A741" t="s">
        <v>1624</v>
      </c>
      <c r="B741" t="s">
        <v>1625</v>
      </c>
      <c r="C741" t="s">
        <v>3161</v>
      </c>
      <c r="D741" t="s">
        <v>138</v>
      </c>
      <c r="E741">
        <v>5738.633124</v>
      </c>
      <c r="F741">
        <v>7524.3</v>
      </c>
      <c r="G741">
        <v>185.74358951232</v>
      </c>
      <c r="H741">
        <v>30.748501577212298</v>
      </c>
      <c r="I741">
        <v>10.6488986848618</v>
      </c>
      <c r="J741">
        <v>11.626489289355501</v>
      </c>
      <c r="K741">
        <v>6157.42548478149</v>
      </c>
      <c r="L741">
        <v>5072.4451503995797</v>
      </c>
      <c r="M741">
        <v>80.835674252959805</v>
      </c>
      <c r="N741">
        <v>1.85743600425641</v>
      </c>
      <c r="O741">
        <v>3.0886594101776801</v>
      </c>
      <c r="P741">
        <v>240.29668490796399</v>
      </c>
      <c r="Q741">
        <v>0.32540043307693101</v>
      </c>
    </row>
    <row r="742" spans="1:17" x14ac:dyDescent="0.3">
      <c r="A742" t="s">
        <v>1626</v>
      </c>
      <c r="B742" t="s">
        <v>1627</v>
      </c>
      <c r="C742" t="s">
        <v>3160</v>
      </c>
      <c r="D742" t="s">
        <v>249</v>
      </c>
      <c r="E742">
        <v>5728.9759504069998</v>
      </c>
      <c r="F742">
        <v>170.33</v>
      </c>
      <c r="G742">
        <v>-16.0574940128698</v>
      </c>
      <c r="H742">
        <v>5.01854554400244</v>
      </c>
      <c r="I742">
        <v>-16.975905806717101</v>
      </c>
      <c r="J742">
        <v>3.9057044468917299</v>
      </c>
      <c r="K742">
        <v>172.216349855022</v>
      </c>
      <c r="L742">
        <v>168.18090845683699</v>
      </c>
      <c r="M742">
        <v>41.3186825293268</v>
      </c>
      <c r="N742">
        <v>0.92225615715899301</v>
      </c>
      <c r="O742">
        <v>28.9262020783185</v>
      </c>
      <c r="P742">
        <v>30.972702806612801</v>
      </c>
      <c r="Q742">
        <v>-4.7977155127278001E-2</v>
      </c>
    </row>
    <row r="743" spans="1:17" hidden="1" x14ac:dyDescent="0.3">
      <c r="A743" t="s">
        <v>1628</v>
      </c>
      <c r="B743" t="s">
        <v>1629</v>
      </c>
      <c r="C743" t="s">
        <v>3161</v>
      </c>
      <c r="D743" t="s">
        <v>278</v>
      </c>
      <c r="E743">
        <v>5669.4357</v>
      </c>
      <c r="F743">
        <v>2924.5</v>
      </c>
      <c r="G743">
        <v>389.25266061813198</v>
      </c>
      <c r="H743">
        <v>20.697491404268298</v>
      </c>
      <c r="I743">
        <v>118.101177919604</v>
      </c>
      <c r="J743">
        <v>13.3276827100827</v>
      </c>
      <c r="K743">
        <v>2710.1419483464001</v>
      </c>
      <c r="L743">
        <v>1964.9356927758299</v>
      </c>
      <c r="M743">
        <v>67.896115064368104</v>
      </c>
      <c r="N743">
        <v>0.93073236174765495</v>
      </c>
      <c r="O743">
        <v>22.311506240382901</v>
      </c>
      <c r="P743">
        <v>416.057878948297</v>
      </c>
      <c r="Q743">
        <v>0.31766648109872098</v>
      </c>
    </row>
    <row r="744" spans="1:17" x14ac:dyDescent="0.3">
      <c r="A744" t="s">
        <v>1630</v>
      </c>
      <c r="B744" t="s">
        <v>1631</v>
      </c>
      <c r="C744" t="s">
        <v>3160</v>
      </c>
      <c r="D744" t="s">
        <v>249</v>
      </c>
      <c r="E744">
        <v>5647.6172782800004</v>
      </c>
      <c r="F744">
        <v>589.79999999999995</v>
      </c>
      <c r="G744">
        <v>-25.194399138158801</v>
      </c>
      <c r="H744">
        <v>-2.7929286420985302</v>
      </c>
      <c r="I744">
        <v>2.8757001820690098</v>
      </c>
      <c r="J744">
        <v>-3.6751807391748601</v>
      </c>
      <c r="K744">
        <v>635.57923441533001</v>
      </c>
      <c r="L744">
        <v>582.60274154605202</v>
      </c>
      <c r="M744">
        <v>18.5550370382742</v>
      </c>
      <c r="N744">
        <v>0.30779005619211602</v>
      </c>
      <c r="O744">
        <v>23.228212953543501</v>
      </c>
      <c r="P744">
        <v>35.601793309575797</v>
      </c>
      <c r="Q744">
        <v>3.8324462546678997E-2</v>
      </c>
    </row>
    <row r="745" spans="1:17" x14ac:dyDescent="0.3">
      <c r="A745" t="s">
        <v>1632</v>
      </c>
      <c r="B745" t="s">
        <v>1633</v>
      </c>
      <c r="C745" t="s">
        <v>3160</v>
      </c>
      <c r="D745" t="s">
        <v>406</v>
      </c>
      <c r="E745">
        <v>5641.1610215999999</v>
      </c>
      <c r="F745">
        <v>114.99</v>
      </c>
      <c r="G745">
        <v>38.291694806949003</v>
      </c>
      <c r="H745">
        <v>-5.2572947796074301</v>
      </c>
      <c r="I745">
        <v>0.29165564460087601</v>
      </c>
      <c r="J745">
        <v>-1.8550803615148801</v>
      </c>
      <c r="K745">
        <v>126.666908233166</v>
      </c>
      <c r="L745">
        <v>115.90402342633</v>
      </c>
      <c r="M745">
        <v>27.939154720801799</v>
      </c>
      <c r="N745">
        <v>0.31110615097498301</v>
      </c>
      <c r="O745">
        <v>47.795460474823898</v>
      </c>
      <c r="P745">
        <v>76.771714066102902</v>
      </c>
      <c r="Q745">
        <v>7.6702851701916999E-2</v>
      </c>
    </row>
    <row r="746" spans="1:17" x14ac:dyDescent="0.3">
      <c r="A746" t="s">
        <v>1634</v>
      </c>
      <c r="B746" t="s">
        <v>1635</v>
      </c>
      <c r="C746" t="s">
        <v>3158</v>
      </c>
      <c r="D746" t="s">
        <v>875</v>
      </c>
      <c r="E746">
        <v>5635.0891652399996</v>
      </c>
      <c r="F746">
        <v>31.8</v>
      </c>
      <c r="G746">
        <v>-45.266756791703401</v>
      </c>
      <c r="H746">
        <v>-19.309047383822602</v>
      </c>
      <c r="I746">
        <v>-41.148437684029801</v>
      </c>
      <c r="J746">
        <v>-6.2942173554133998</v>
      </c>
      <c r="K746">
        <v>37.044748529759602</v>
      </c>
      <c r="L746">
        <v>41.034215998524601</v>
      </c>
      <c r="M746">
        <v>26.839769081811401</v>
      </c>
      <c r="N746">
        <v>0.62436886768976896</v>
      </c>
      <c r="O746">
        <v>69.811320754716903</v>
      </c>
      <c r="P746">
        <v>0.76045627376426495</v>
      </c>
      <c r="Q746">
        <v>7.8857902860979996E-3</v>
      </c>
    </row>
    <row r="747" spans="1:17" x14ac:dyDescent="0.3">
      <c r="A747" t="s">
        <v>1636</v>
      </c>
      <c r="B747" t="s">
        <v>1637</v>
      </c>
      <c r="C747" t="s">
        <v>3152</v>
      </c>
      <c r="D747" t="s">
        <v>188</v>
      </c>
      <c r="E747">
        <v>5627.8781701500002</v>
      </c>
      <c r="F747">
        <v>461.75</v>
      </c>
      <c r="G747">
        <v>13.2038780919089</v>
      </c>
      <c r="H747">
        <v>-0.25796533400656102</v>
      </c>
      <c r="I747">
        <v>-5.1307044287108301</v>
      </c>
      <c r="J747">
        <v>3.1400573636883302</v>
      </c>
      <c r="K747">
        <v>478.84617659413601</v>
      </c>
      <c r="L747">
        <v>440.935709334975</v>
      </c>
      <c r="M747">
        <v>43.090668720807301</v>
      </c>
      <c r="N747">
        <v>0.85913822082366298</v>
      </c>
      <c r="O747">
        <v>17.4878180833784</v>
      </c>
      <c r="P747">
        <v>48.520424573817898</v>
      </c>
      <c r="Q747">
        <v>0.188993170535174</v>
      </c>
    </row>
    <row r="748" spans="1:17" hidden="1" x14ac:dyDescent="0.3">
      <c r="A748" t="s">
        <v>1638</v>
      </c>
      <c r="B748" t="s">
        <v>1639</v>
      </c>
      <c r="C748" t="s">
        <v>3161</v>
      </c>
      <c r="D748" t="s">
        <v>589</v>
      </c>
      <c r="E748">
        <v>5617.3925391100001</v>
      </c>
      <c r="F748">
        <v>2808.35</v>
      </c>
      <c r="G748">
        <v>139.79974191666</v>
      </c>
      <c r="H748">
        <v>23.875077208674099</v>
      </c>
      <c r="I748">
        <v>44.281909855451197</v>
      </c>
      <c r="J748">
        <v>-1.1774262896502801</v>
      </c>
      <c r="K748">
        <v>2354.1712982816498</v>
      </c>
      <c r="L748">
        <v>1859.1021473636199</v>
      </c>
      <c r="M748">
        <v>73.527678230969798</v>
      </c>
      <c r="N748">
        <v>1.2304344594660399</v>
      </c>
      <c r="O748">
        <v>3.26348211583313</v>
      </c>
      <c r="P748">
        <v>190.268733850129</v>
      </c>
      <c r="Q748">
        <v>0.201484273938206</v>
      </c>
    </row>
    <row r="749" spans="1:17" x14ac:dyDescent="0.3">
      <c r="A749" t="s">
        <v>1640</v>
      </c>
      <c r="B749" t="s">
        <v>1641</v>
      </c>
      <c r="C749" t="s">
        <v>3148</v>
      </c>
      <c r="D749" t="s">
        <v>234</v>
      </c>
      <c r="E749">
        <v>5596.6996278699999</v>
      </c>
      <c r="F749">
        <v>290.05</v>
      </c>
      <c r="G749">
        <v>18.5832528477798</v>
      </c>
      <c r="H749">
        <v>8.0247416139802505E-3</v>
      </c>
      <c r="I749">
        <v>15.6568614708016</v>
      </c>
      <c r="J749">
        <v>-0.62031517488547305</v>
      </c>
      <c r="K749">
        <v>288.28981727801698</v>
      </c>
      <c r="L749">
        <v>251.65026644052799</v>
      </c>
      <c r="M749">
        <v>35.349128131136503</v>
      </c>
      <c r="N749">
        <v>0.54919323350545601</v>
      </c>
      <c r="O749">
        <v>13.7390105154283</v>
      </c>
      <c r="P749">
        <v>63.870056497175099</v>
      </c>
      <c r="Q749">
        <v>0.15443339292956201</v>
      </c>
    </row>
    <row r="750" spans="1:17" x14ac:dyDescent="0.3">
      <c r="A750" t="s">
        <v>1642</v>
      </c>
      <c r="B750" t="s">
        <v>1643</v>
      </c>
      <c r="C750" t="s">
        <v>3155</v>
      </c>
      <c r="D750" t="s">
        <v>268</v>
      </c>
      <c r="E750">
        <v>5541.1188838799999</v>
      </c>
      <c r="F750">
        <v>698.7</v>
      </c>
      <c r="G750">
        <v>-21.364940657185301</v>
      </c>
      <c r="H750">
        <v>3.4904487082636302</v>
      </c>
      <c r="I750">
        <v>-7.5789893968749</v>
      </c>
      <c r="J750">
        <v>0.84061178171638196</v>
      </c>
      <c r="K750">
        <v>712.15561807601898</v>
      </c>
      <c r="L750">
        <v>702.12816233051899</v>
      </c>
      <c r="M750">
        <v>52.009072583511099</v>
      </c>
      <c r="N750">
        <v>0.69634995979388703</v>
      </c>
      <c r="O750">
        <v>26.492056676685198</v>
      </c>
      <c r="P750">
        <v>20.341026524285201</v>
      </c>
    </row>
    <row r="751" spans="1:17" x14ac:dyDescent="0.3">
      <c r="A751" t="s">
        <v>1644</v>
      </c>
      <c r="B751" t="s">
        <v>1645</v>
      </c>
      <c r="C751" t="s">
        <v>3149</v>
      </c>
      <c r="D751" t="s">
        <v>48</v>
      </c>
      <c r="E751">
        <v>5488.7758052400004</v>
      </c>
      <c r="F751">
        <v>725.4</v>
      </c>
      <c r="G751">
        <v>46.176777615942001</v>
      </c>
      <c r="H751">
        <v>2.7603377064902E-3</v>
      </c>
      <c r="I751">
        <v>2.0464452923952599</v>
      </c>
      <c r="J751">
        <v>1.1167863149411299</v>
      </c>
      <c r="K751">
        <v>773.305921228805</v>
      </c>
      <c r="L751">
        <v>705.50170554144802</v>
      </c>
      <c r="M751">
        <v>36.219318006104103</v>
      </c>
      <c r="N751">
        <v>0.744223815732585</v>
      </c>
      <c r="O751">
        <v>29.142542045767801</v>
      </c>
      <c r="P751">
        <v>84.322195400838496</v>
      </c>
      <c r="Q751">
        <v>0.18738322263651599</v>
      </c>
    </row>
    <row r="752" spans="1:17" x14ac:dyDescent="0.3">
      <c r="A752" t="s">
        <v>1646</v>
      </c>
      <c r="B752" t="s">
        <v>1647</v>
      </c>
      <c r="C752" t="s">
        <v>3150</v>
      </c>
      <c r="D752" t="s">
        <v>174</v>
      </c>
      <c r="E752">
        <v>5451.1543812</v>
      </c>
      <c r="F752">
        <v>601.5</v>
      </c>
      <c r="G752">
        <v>30.655514654128101</v>
      </c>
      <c r="H752">
        <v>-0.49670495095599898</v>
      </c>
      <c r="I752">
        <v>4.7325622097498998</v>
      </c>
      <c r="J752">
        <v>1.48703275114654</v>
      </c>
      <c r="K752">
        <v>627.559321538125</v>
      </c>
      <c r="L752">
        <v>567.13432224540304</v>
      </c>
      <c r="M752">
        <v>38.431690883879298</v>
      </c>
      <c r="N752">
        <v>0.403471445814792</v>
      </c>
      <c r="O752">
        <v>19.983374896093</v>
      </c>
      <c r="P752">
        <v>62.085691188358901</v>
      </c>
    </row>
    <row r="753" spans="1:17" x14ac:dyDescent="0.3">
      <c r="A753" t="s">
        <v>1648</v>
      </c>
      <c r="B753" t="s">
        <v>1649</v>
      </c>
      <c r="C753" t="s">
        <v>3157</v>
      </c>
      <c r="D753" t="s">
        <v>130</v>
      </c>
      <c r="E753">
        <v>5426.97</v>
      </c>
      <c r="F753">
        <v>190.42</v>
      </c>
      <c r="G753">
        <v>24.984339262501301</v>
      </c>
      <c r="H753">
        <v>8.4694488502453193</v>
      </c>
      <c r="I753">
        <v>-22.051766354374902</v>
      </c>
      <c r="J753">
        <v>6.3704408076986798</v>
      </c>
      <c r="K753">
        <v>194.50322939694601</v>
      </c>
      <c r="L753">
        <v>189.00053758476801</v>
      </c>
      <c r="M753">
        <v>51.760638471890204</v>
      </c>
      <c r="N753">
        <v>0.85658023577518005</v>
      </c>
      <c r="O753">
        <v>39.1397962398907</v>
      </c>
      <c r="P753">
        <v>54.6244417377182</v>
      </c>
      <c r="Q753">
        <v>3.3466991700145998E-2</v>
      </c>
    </row>
    <row r="754" spans="1:17" hidden="1" x14ac:dyDescent="0.3">
      <c r="A754" t="s">
        <v>1650</v>
      </c>
      <c r="B754" t="s">
        <v>1651</v>
      </c>
      <c r="C754" t="s">
        <v>3161</v>
      </c>
      <c r="D754" t="s">
        <v>875</v>
      </c>
      <c r="E754">
        <v>5418.4818450000002</v>
      </c>
      <c r="F754">
        <v>631.75</v>
      </c>
      <c r="G754">
        <v>25.883603422100801</v>
      </c>
      <c r="H754">
        <v>-1.4517933978102799</v>
      </c>
      <c r="I754">
        <v>-18.439568197223299</v>
      </c>
      <c r="J754">
        <v>-1.76615185126764</v>
      </c>
      <c r="K754">
        <v>693.80685713066805</v>
      </c>
      <c r="L754">
        <v>666.89524091269595</v>
      </c>
      <c r="M754">
        <v>32.812558069113201</v>
      </c>
      <c r="N754">
        <v>0.29174436188206399</v>
      </c>
      <c r="O754">
        <v>47.336762960031599</v>
      </c>
      <c r="P754">
        <v>56.528741328047502</v>
      </c>
      <c r="Q754">
        <v>5.2494617663690998E-2</v>
      </c>
    </row>
    <row r="755" spans="1:17" hidden="1" x14ac:dyDescent="0.3">
      <c r="A755" t="s">
        <v>1652</v>
      </c>
      <c r="B755" t="s">
        <v>1653</v>
      </c>
      <c r="C755" t="s">
        <v>3161</v>
      </c>
      <c r="D755" t="s">
        <v>398</v>
      </c>
      <c r="E755">
        <v>5375.5562936249999</v>
      </c>
      <c r="F755">
        <v>296.25</v>
      </c>
      <c r="G755">
        <v>-27.796696077616701</v>
      </c>
      <c r="H755">
        <v>3.9989235900695599</v>
      </c>
      <c r="I755">
        <v>-10.646273435305099</v>
      </c>
      <c r="J755">
        <v>3.4211517697323099</v>
      </c>
      <c r="K755">
        <v>290.10515157159301</v>
      </c>
      <c r="L755">
        <v>291.505323801884</v>
      </c>
      <c r="M755">
        <v>57.915047843246199</v>
      </c>
      <c r="N755">
        <v>1.1953815682073401</v>
      </c>
      <c r="O755">
        <v>30.9535864978902</v>
      </c>
      <c r="P755">
        <v>9.9461866765633697</v>
      </c>
      <c r="Q755">
        <v>7.1988591398710004E-3</v>
      </c>
    </row>
    <row r="756" spans="1:17" hidden="1" x14ac:dyDescent="0.3">
      <c r="A756" t="s">
        <v>1654</v>
      </c>
      <c r="B756" t="s">
        <v>1655</v>
      </c>
      <c r="C756" t="s">
        <v>3161</v>
      </c>
      <c r="D756" t="s">
        <v>406</v>
      </c>
      <c r="E756">
        <v>5361.3529153749996</v>
      </c>
      <c r="F756">
        <v>594.25</v>
      </c>
      <c r="G756">
        <v>13.829026137945201</v>
      </c>
      <c r="H756">
        <v>15.8584305149624</v>
      </c>
      <c r="I756">
        <v>48.605952181219102</v>
      </c>
      <c r="J756">
        <v>7.6571078883455002</v>
      </c>
      <c r="K756">
        <v>561.62836638023396</v>
      </c>
      <c r="L756">
        <v>489.17121857916902</v>
      </c>
      <c r="M756">
        <v>58.030837400279701</v>
      </c>
      <c r="N756">
        <v>0.86579125944683799</v>
      </c>
      <c r="O756">
        <v>7.1687000420698404</v>
      </c>
      <c r="P756">
        <v>86.8416915579311</v>
      </c>
      <c r="Q756">
        <v>6.3443119835841999E-2</v>
      </c>
    </row>
    <row r="757" spans="1:17" x14ac:dyDescent="0.3">
      <c r="A757" t="s">
        <v>1656</v>
      </c>
      <c r="B757" t="s">
        <v>1657</v>
      </c>
      <c r="C757" t="s">
        <v>3155</v>
      </c>
      <c r="D757" t="s">
        <v>159</v>
      </c>
      <c r="E757">
        <v>5356.0399275999998</v>
      </c>
      <c r="F757">
        <v>4738.55</v>
      </c>
      <c r="G757">
        <v>129.26341176980699</v>
      </c>
      <c r="H757">
        <v>6.4912137181258203</v>
      </c>
      <c r="I757">
        <v>27.481556346819801</v>
      </c>
      <c r="J757">
        <v>-0.93249579524936299</v>
      </c>
      <c r="K757">
        <v>4806.63995366568</v>
      </c>
      <c r="L757">
        <v>4017.5753885398899</v>
      </c>
      <c r="M757">
        <v>43.545014838034497</v>
      </c>
      <c r="N757">
        <v>0.68393521248865197</v>
      </c>
      <c r="O757">
        <v>20.071540872207699</v>
      </c>
      <c r="P757">
        <v>176.70364963503599</v>
      </c>
      <c r="Q757">
        <v>0.20083014763951801</v>
      </c>
    </row>
    <row r="758" spans="1:17" x14ac:dyDescent="0.3">
      <c r="A758" t="s">
        <v>1658</v>
      </c>
      <c r="B758" t="s">
        <v>1659</v>
      </c>
      <c r="C758" t="s">
        <v>3151</v>
      </c>
      <c r="D758" t="s">
        <v>911</v>
      </c>
      <c r="E758">
        <v>5345.0222522969998</v>
      </c>
      <c r="F758">
        <v>180.57</v>
      </c>
      <c r="G758">
        <v>7.79783795011822</v>
      </c>
      <c r="H758">
        <v>-8.6525265829049598</v>
      </c>
      <c r="I758">
        <v>-31.836073321449501</v>
      </c>
      <c r="J758">
        <v>-4.86331937913332</v>
      </c>
      <c r="K758">
        <v>205.712669583473</v>
      </c>
      <c r="L758">
        <v>199.428115505715</v>
      </c>
      <c r="M758">
        <v>19.12958315757</v>
      </c>
      <c r="N758">
        <v>0.67501627411235898</v>
      </c>
      <c r="O758">
        <v>40.997950933156098</v>
      </c>
      <c r="P758">
        <v>43.765923566878897</v>
      </c>
      <c r="Q758">
        <v>3.4142727396261001E-2</v>
      </c>
    </row>
    <row r="759" spans="1:17" hidden="1" x14ac:dyDescent="0.3">
      <c r="A759" t="s">
        <v>1660</v>
      </c>
      <c r="B759" t="s">
        <v>1661</v>
      </c>
      <c r="C759" t="s">
        <v>3161</v>
      </c>
      <c r="D759" t="s">
        <v>51</v>
      </c>
      <c r="E759">
        <v>5336.40382125</v>
      </c>
      <c r="F759">
        <v>757.95</v>
      </c>
      <c r="G759">
        <v>52.952874875100001</v>
      </c>
      <c r="H759">
        <v>15.949159898104</v>
      </c>
      <c r="I759">
        <v>16.877951360769</v>
      </c>
      <c r="J759">
        <v>3.14422433209059</v>
      </c>
      <c r="K759">
        <v>640.69838461931204</v>
      </c>
      <c r="L759">
        <v>554.26118302573605</v>
      </c>
      <c r="M759">
        <v>76.834152174119694</v>
      </c>
      <c r="N759">
        <v>0.66646965684739001</v>
      </c>
      <c r="O759">
        <v>0.93014051058777303</v>
      </c>
      <c r="P759">
        <v>89.962406015037601</v>
      </c>
      <c r="Q759">
        <v>0.11580010175408099</v>
      </c>
    </row>
    <row r="760" spans="1:17" hidden="1" x14ac:dyDescent="0.3">
      <c r="A760" t="s">
        <v>1662</v>
      </c>
      <c r="B760" t="s">
        <v>1663</v>
      </c>
      <c r="C760" t="s">
        <v>3146</v>
      </c>
      <c r="D760" t="s">
        <v>24</v>
      </c>
      <c r="E760">
        <v>5335.6728791249998</v>
      </c>
      <c r="F760">
        <v>510.15</v>
      </c>
      <c r="G760">
        <v>11.766016220969</v>
      </c>
      <c r="H760">
        <v>-4.8373839706462096</v>
      </c>
      <c r="I760">
        <v>-4.0737799543815401</v>
      </c>
      <c r="J760">
        <v>-4.0771284412284698</v>
      </c>
      <c r="K760">
        <v>575.97136216338504</v>
      </c>
      <c r="M760">
        <v>14.015659219630701</v>
      </c>
      <c r="N760">
        <v>0.41135535413718299</v>
      </c>
      <c r="O760">
        <v>49.152210134274199</v>
      </c>
      <c r="P760">
        <v>39.767123287671197</v>
      </c>
    </row>
    <row r="761" spans="1:17" hidden="1" x14ac:dyDescent="0.3">
      <c r="A761" t="s">
        <v>1664</v>
      </c>
      <c r="B761" t="s">
        <v>1665</v>
      </c>
      <c r="C761" t="s">
        <v>3161</v>
      </c>
      <c r="D761" t="s">
        <v>278</v>
      </c>
      <c r="E761">
        <v>5317.4568726300004</v>
      </c>
      <c r="F761">
        <v>433.7</v>
      </c>
      <c r="G761">
        <v>89.990582719572501</v>
      </c>
      <c r="H761">
        <v>3.8033628360241098</v>
      </c>
      <c r="I761">
        <v>42.228535704233003</v>
      </c>
      <c r="J761">
        <v>7.0519063971646903</v>
      </c>
      <c r="K761">
        <v>404.04080236049498</v>
      </c>
      <c r="L761">
        <v>324.64137513711302</v>
      </c>
      <c r="M761">
        <v>51.228553150276397</v>
      </c>
      <c r="N761">
        <v>0.19852715767880899</v>
      </c>
      <c r="O761">
        <v>13.730689416647399</v>
      </c>
      <c r="P761">
        <v>131.36836489730501</v>
      </c>
    </row>
    <row r="762" spans="1:17" x14ac:dyDescent="0.3">
      <c r="A762" t="s">
        <v>1666</v>
      </c>
      <c r="B762" t="s">
        <v>1667</v>
      </c>
      <c r="C762" t="s">
        <v>3150</v>
      </c>
      <c r="D762" t="s">
        <v>263</v>
      </c>
      <c r="E762">
        <v>5317.1341808549996</v>
      </c>
      <c r="F762">
        <v>619.35</v>
      </c>
      <c r="G762">
        <v>42.047017220543701</v>
      </c>
      <c r="H762">
        <v>15.2631011146698</v>
      </c>
      <c r="I762">
        <v>22.762230654079598</v>
      </c>
      <c r="J762">
        <v>1.0168427525655901</v>
      </c>
      <c r="K762">
        <v>551.03161042433101</v>
      </c>
      <c r="L762">
        <v>466.832515841891</v>
      </c>
      <c r="M762">
        <v>57.319905689202002</v>
      </c>
      <c r="N762">
        <v>1.03811589888092</v>
      </c>
      <c r="O762">
        <v>7.0477113102445896</v>
      </c>
      <c r="P762">
        <v>79.991281604184806</v>
      </c>
    </row>
    <row r="763" spans="1:17" hidden="1" x14ac:dyDescent="0.3">
      <c r="A763" t="s">
        <v>1668</v>
      </c>
      <c r="B763" t="s">
        <v>1669</v>
      </c>
      <c r="C763" t="s">
        <v>3161</v>
      </c>
      <c r="D763" t="s">
        <v>429</v>
      </c>
      <c r="E763">
        <v>5316.2498374999996</v>
      </c>
      <c r="F763">
        <v>117.25</v>
      </c>
      <c r="G763">
        <v>68.611448336501596</v>
      </c>
      <c r="H763">
        <v>11.6115517321079</v>
      </c>
      <c r="I763">
        <v>5.0055918846611798</v>
      </c>
      <c r="J763">
        <v>3.44455562668794</v>
      </c>
      <c r="K763">
        <v>104.21752078653201</v>
      </c>
      <c r="L763">
        <v>90.659452581344596</v>
      </c>
      <c r="M763">
        <v>68.979667140291696</v>
      </c>
      <c r="N763">
        <v>0.87950357736385298</v>
      </c>
      <c r="O763">
        <v>2.3454157782516001</v>
      </c>
      <c r="P763">
        <v>109.188224799286</v>
      </c>
      <c r="Q763">
        <v>0.14535052430074</v>
      </c>
    </row>
    <row r="764" spans="1:17" x14ac:dyDescent="0.3">
      <c r="A764" t="s">
        <v>1670</v>
      </c>
      <c r="B764" t="s">
        <v>1671</v>
      </c>
      <c r="C764" t="s">
        <v>3156</v>
      </c>
      <c r="D764" t="s">
        <v>1614</v>
      </c>
      <c r="E764">
        <v>5252.0970535199904</v>
      </c>
      <c r="F764">
        <v>439.8</v>
      </c>
      <c r="G764">
        <v>14.1378672529257</v>
      </c>
      <c r="H764">
        <v>13.355994010473699</v>
      </c>
      <c r="I764">
        <v>10.6473875897721</v>
      </c>
      <c r="J764">
        <v>-0.17177098695350801</v>
      </c>
      <c r="K764">
        <v>413.47400648811703</v>
      </c>
      <c r="L764">
        <v>378.50630721647502</v>
      </c>
      <c r="M764">
        <v>57.9776731133759</v>
      </c>
      <c r="N764">
        <v>0.990225958907752</v>
      </c>
      <c r="O764">
        <v>4.3656207366985003</v>
      </c>
      <c r="P764">
        <v>54.1805433829973</v>
      </c>
      <c r="Q764">
        <v>6.4249716940870005E-2</v>
      </c>
    </row>
    <row r="765" spans="1:17" hidden="1" x14ac:dyDescent="0.3">
      <c r="A765" t="s">
        <v>1672</v>
      </c>
      <c r="B765" t="s">
        <v>1673</v>
      </c>
      <c r="C765" t="s">
        <v>3161</v>
      </c>
      <c r="D765" t="s">
        <v>286</v>
      </c>
      <c r="E765">
        <v>5241.6062339299997</v>
      </c>
      <c r="F765">
        <v>1241.9000000000001</v>
      </c>
      <c r="G765">
        <v>605.66308010687396</v>
      </c>
      <c r="H765">
        <v>28.372177024485499</v>
      </c>
      <c r="I765">
        <v>73.519846076400697</v>
      </c>
      <c r="J765">
        <v>18.770015573951099</v>
      </c>
      <c r="K765">
        <v>1000.3971521976</v>
      </c>
      <c r="L765">
        <v>681.40404127648299</v>
      </c>
      <c r="M765">
        <v>69.138930940095193</v>
      </c>
      <c r="N765">
        <v>1.4137338106517401</v>
      </c>
      <c r="O765">
        <v>5.8378291327804099</v>
      </c>
      <c r="P765">
        <v>684.52305748578601</v>
      </c>
      <c r="Q765">
        <v>0.21714895971561099</v>
      </c>
    </row>
    <row r="766" spans="1:17" hidden="1" x14ac:dyDescent="0.3">
      <c r="A766" t="s">
        <v>1674</v>
      </c>
      <c r="B766" t="s">
        <v>1675</v>
      </c>
      <c r="C766" t="s">
        <v>3161</v>
      </c>
      <c r="D766" t="s">
        <v>475</v>
      </c>
      <c r="E766">
        <v>5234.6453714099998</v>
      </c>
      <c r="F766">
        <v>745.55</v>
      </c>
      <c r="G766">
        <v>49.970122511565798</v>
      </c>
      <c r="H766">
        <v>7.3578733722101601</v>
      </c>
      <c r="I766">
        <v>64.881630632673193</v>
      </c>
      <c r="J766">
        <v>8.1533850885917705</v>
      </c>
      <c r="K766">
        <v>702.69604323627095</v>
      </c>
      <c r="M766">
        <v>62.6248493853657</v>
      </c>
      <c r="N766">
        <v>0.55313254744777196</v>
      </c>
      <c r="O766">
        <v>26.886191402320399</v>
      </c>
      <c r="P766">
        <v>100.740441572428</v>
      </c>
    </row>
    <row r="767" spans="1:17" x14ac:dyDescent="0.3">
      <c r="A767" t="s">
        <v>1676</v>
      </c>
      <c r="B767" t="s">
        <v>1677</v>
      </c>
      <c r="C767" t="s">
        <v>3160</v>
      </c>
      <c r="D767" t="s">
        <v>429</v>
      </c>
      <c r="E767">
        <v>5200.7513039900005</v>
      </c>
      <c r="F767">
        <v>1971.35</v>
      </c>
      <c r="G767">
        <v>-0.56206249141507603</v>
      </c>
      <c r="H767">
        <v>-7.2627401151920603</v>
      </c>
      <c r="I767">
        <v>32.1686984433831</v>
      </c>
      <c r="J767">
        <v>-5.7626840336283696</v>
      </c>
      <c r="K767">
        <v>1891.8464488524901</v>
      </c>
      <c r="L767">
        <v>1643.4669516731699</v>
      </c>
      <c r="M767">
        <v>35.527551269040003</v>
      </c>
      <c r="N767">
        <v>0.42297540809607398</v>
      </c>
      <c r="O767">
        <v>21.2367159560707</v>
      </c>
      <c r="P767">
        <v>67.631802721088405</v>
      </c>
      <c r="Q767">
        <v>4.9308215752814001E-2</v>
      </c>
    </row>
    <row r="768" spans="1:17" x14ac:dyDescent="0.3">
      <c r="A768" t="s">
        <v>1678</v>
      </c>
      <c r="B768" t="s">
        <v>1679</v>
      </c>
      <c r="C768" t="s">
        <v>3146</v>
      </c>
      <c r="D768" t="s">
        <v>24</v>
      </c>
      <c r="E768">
        <v>5184.2953835400003</v>
      </c>
      <c r="F768">
        <v>306.60000000000002</v>
      </c>
      <c r="G768">
        <v>-35.0362868725176</v>
      </c>
      <c r="H768">
        <v>-1.09904756336953</v>
      </c>
      <c r="I768">
        <v>-35.9744332497906</v>
      </c>
      <c r="J768">
        <v>1.98127746041786</v>
      </c>
      <c r="K768">
        <v>320.70529423664198</v>
      </c>
      <c r="L768">
        <v>338.53147367673199</v>
      </c>
      <c r="M768">
        <v>39.710296753943403</v>
      </c>
      <c r="N768">
        <v>0.84951740341449</v>
      </c>
      <c r="O768">
        <v>37.720156555772903</v>
      </c>
      <c r="P768">
        <v>1.59045725646123</v>
      </c>
      <c r="Q768">
        <v>-2.4499627609793E-2</v>
      </c>
    </row>
    <row r="769" spans="1:17" hidden="1" x14ac:dyDescent="0.3">
      <c r="A769" t="s">
        <v>1680</v>
      </c>
      <c r="B769" t="s">
        <v>1681</v>
      </c>
      <c r="C769" t="s">
        <v>3161</v>
      </c>
      <c r="D769" t="s">
        <v>1682</v>
      </c>
      <c r="E769">
        <v>5168.879891351</v>
      </c>
      <c r="F769">
        <v>65.790000000000006</v>
      </c>
      <c r="G769">
        <v>0.843210074957216</v>
      </c>
      <c r="H769">
        <v>9.4409984613795093</v>
      </c>
      <c r="I769">
        <v>-5.3339434452092496</v>
      </c>
      <c r="J769">
        <v>4.9433921708153798</v>
      </c>
      <c r="K769">
        <v>62.434522326258701</v>
      </c>
      <c r="L769">
        <v>59.088055069454398</v>
      </c>
      <c r="M769">
        <v>56.425916595309197</v>
      </c>
      <c r="N769">
        <v>0.81021770208592403</v>
      </c>
      <c r="O769">
        <v>0.74479404164766705</v>
      </c>
      <c r="P769">
        <v>29.712145110410098</v>
      </c>
      <c r="Q769">
        <v>-3.0196124243903E-2</v>
      </c>
    </row>
    <row r="770" spans="1:17" hidden="1" x14ac:dyDescent="0.3">
      <c r="A770" t="s">
        <v>1683</v>
      </c>
      <c r="B770" t="s">
        <v>1684</v>
      </c>
      <c r="C770" t="s">
        <v>3161</v>
      </c>
      <c r="D770" t="s">
        <v>21</v>
      </c>
      <c r="E770">
        <v>5151.4429828000002</v>
      </c>
      <c r="F770">
        <v>88.15</v>
      </c>
      <c r="G770">
        <v>-31.6313897834148</v>
      </c>
      <c r="H770">
        <v>-33.337801839263498</v>
      </c>
      <c r="I770">
        <v>-14.9083432820029</v>
      </c>
      <c r="J770">
        <v>-23.895443933296999</v>
      </c>
      <c r="K770">
        <v>111.22688904608</v>
      </c>
      <c r="L770">
        <v>109.87048062297499</v>
      </c>
      <c r="M770">
        <v>37.327631905193897</v>
      </c>
      <c r="N770">
        <v>1.1714232263332001</v>
      </c>
      <c r="O770">
        <v>62.450368689733303</v>
      </c>
      <c r="P770">
        <v>30.592592592592499</v>
      </c>
      <c r="Q770">
        <v>0.25053928599834002</v>
      </c>
    </row>
    <row r="771" spans="1:17" hidden="1" x14ac:dyDescent="0.3">
      <c r="A771" t="s">
        <v>1685</v>
      </c>
      <c r="B771" t="s">
        <v>1686</v>
      </c>
      <c r="C771" t="s">
        <v>3161</v>
      </c>
      <c r="D771" t="s">
        <v>526</v>
      </c>
      <c r="E771">
        <v>5149.5678379749997</v>
      </c>
      <c r="F771">
        <v>4946.1499999999996</v>
      </c>
      <c r="G771">
        <v>40.735937418090501</v>
      </c>
      <c r="H771">
        <v>-4.14346291168855</v>
      </c>
      <c r="I771">
        <v>6.6436701128001499</v>
      </c>
      <c r="J771">
        <v>-5.0008149379486797</v>
      </c>
      <c r="K771">
        <v>5451.0073344893399</v>
      </c>
      <c r="L771">
        <v>5066.5261416187404</v>
      </c>
      <c r="M771">
        <v>20.5095611546177</v>
      </c>
      <c r="N771">
        <v>0.54462022688720002</v>
      </c>
      <c r="O771">
        <v>35.436652750118697</v>
      </c>
      <c r="P771">
        <v>73.087555991041398</v>
      </c>
      <c r="Q771">
        <v>0.14140783021235001</v>
      </c>
    </row>
    <row r="772" spans="1:17" x14ac:dyDescent="0.3">
      <c r="A772" t="s">
        <v>1687</v>
      </c>
      <c r="B772" t="s">
        <v>1688</v>
      </c>
      <c r="C772" t="s">
        <v>3155</v>
      </c>
      <c r="D772" t="s">
        <v>188</v>
      </c>
      <c r="E772">
        <v>5136.5720841900002</v>
      </c>
      <c r="F772">
        <v>7563.3</v>
      </c>
      <c r="G772">
        <v>52.745388813116001</v>
      </c>
      <c r="H772">
        <v>5.7185830563794902</v>
      </c>
      <c r="I772">
        <v>-22.3273137427813</v>
      </c>
      <c r="J772">
        <v>0.89775479804041602</v>
      </c>
      <c r="K772">
        <v>7664.3331309167697</v>
      </c>
      <c r="L772">
        <v>6991.0309328099602</v>
      </c>
      <c r="M772">
        <v>35.396635164840397</v>
      </c>
      <c r="N772">
        <v>0.84366463613113196</v>
      </c>
      <c r="O772">
        <v>20.091758888315901</v>
      </c>
      <c r="P772">
        <v>100.349664242857</v>
      </c>
      <c r="Q772">
        <v>0.11532277257875199</v>
      </c>
    </row>
    <row r="773" spans="1:17" x14ac:dyDescent="0.3">
      <c r="A773" t="s">
        <v>1689</v>
      </c>
      <c r="B773" t="s">
        <v>1690</v>
      </c>
      <c r="C773" t="s">
        <v>3155</v>
      </c>
      <c r="D773" t="s">
        <v>268</v>
      </c>
      <c r="E773">
        <v>5127.1624258350002</v>
      </c>
      <c r="F773">
        <v>1666.85</v>
      </c>
      <c r="G773">
        <v>-63.850578454046101</v>
      </c>
      <c r="H773">
        <v>-1.03374293312508</v>
      </c>
      <c r="I773">
        <v>-18.817796536779099</v>
      </c>
      <c r="J773">
        <v>-5.8271700755620897</v>
      </c>
      <c r="K773">
        <v>1769.9429236190899</v>
      </c>
      <c r="L773">
        <v>1878.91867942827</v>
      </c>
      <c r="M773">
        <v>31.500507587616699</v>
      </c>
      <c r="N773">
        <v>1.20003835753248</v>
      </c>
      <c r="O773">
        <v>67.012628610852801</v>
      </c>
      <c r="P773">
        <v>4.1781249999999801</v>
      </c>
      <c r="Q773">
        <v>-9.7582940277299995E-3</v>
      </c>
    </row>
    <row r="774" spans="1:17" x14ac:dyDescent="0.3">
      <c r="A774" t="s">
        <v>1691</v>
      </c>
      <c r="B774" t="s">
        <v>1692</v>
      </c>
      <c r="C774" t="s">
        <v>3150</v>
      </c>
      <c r="D774" t="s">
        <v>429</v>
      </c>
      <c r="E774">
        <v>5124.6931732499997</v>
      </c>
      <c r="F774">
        <v>458.05</v>
      </c>
      <c r="G774">
        <v>21.888175599391801</v>
      </c>
      <c r="H774">
        <v>-8.3879527374001501</v>
      </c>
      <c r="I774">
        <v>8.7092387114268099</v>
      </c>
      <c r="J774">
        <v>-1.1097550131454801</v>
      </c>
      <c r="K774">
        <v>475.22064493325701</v>
      </c>
      <c r="L774">
        <v>412.65140041185902</v>
      </c>
      <c r="M774">
        <v>31.285083266968901</v>
      </c>
      <c r="N774">
        <v>0.42047252498733001</v>
      </c>
      <c r="O774">
        <v>24.658880034930601</v>
      </c>
      <c r="P774">
        <v>57.351425626932297</v>
      </c>
      <c r="Q774">
        <v>6.3409529966239999E-3</v>
      </c>
    </row>
    <row r="775" spans="1:17" x14ac:dyDescent="0.3">
      <c r="A775" t="s">
        <v>1693</v>
      </c>
      <c r="B775" t="s">
        <v>1694</v>
      </c>
      <c r="C775" t="s">
        <v>3154</v>
      </c>
      <c r="D775" t="s">
        <v>77</v>
      </c>
      <c r="E775">
        <v>5075.0007328199999</v>
      </c>
      <c r="F775">
        <v>223.95</v>
      </c>
      <c r="G775">
        <v>-7.5877575902129397</v>
      </c>
      <c r="H775">
        <v>6.8911305104707097</v>
      </c>
      <c r="I775">
        <v>-0.114324134687803</v>
      </c>
      <c r="J775">
        <v>4.3650791011758097</v>
      </c>
      <c r="K775">
        <v>226.044911009429</v>
      </c>
      <c r="L775">
        <v>216.28388612932099</v>
      </c>
      <c r="M775">
        <v>44.746289105205101</v>
      </c>
      <c r="N775">
        <v>3.5041601465547298</v>
      </c>
      <c r="O775">
        <v>15.2042866711319</v>
      </c>
      <c r="P775">
        <v>22.043596730245199</v>
      </c>
      <c r="Q775">
        <v>-5.6888902131389002E-2</v>
      </c>
    </row>
    <row r="776" spans="1:17" x14ac:dyDescent="0.3">
      <c r="A776" t="s">
        <v>1695</v>
      </c>
      <c r="B776" t="s">
        <v>1696</v>
      </c>
      <c r="C776" t="s">
        <v>3153</v>
      </c>
      <c r="D776" t="s">
        <v>133</v>
      </c>
      <c r="E776">
        <v>5013.8100000000004</v>
      </c>
      <c r="F776">
        <v>8356.35</v>
      </c>
      <c r="G776">
        <v>14.5188358564439</v>
      </c>
      <c r="H776">
        <v>-2.6430999352820099</v>
      </c>
      <c r="I776">
        <v>13.4763003680313</v>
      </c>
      <c r="J776">
        <v>-2.8930341220156799</v>
      </c>
      <c r="K776">
        <v>8449.9608486230609</v>
      </c>
      <c r="L776">
        <v>7230.5208318376499</v>
      </c>
      <c r="M776">
        <v>30.324313019167899</v>
      </c>
      <c r="N776">
        <v>0.57144837806014903</v>
      </c>
      <c r="O776">
        <v>16.331292968820101</v>
      </c>
      <c r="P776">
        <v>76.515879637942106</v>
      </c>
      <c r="Q776">
        <v>0.13127001690934501</v>
      </c>
    </row>
    <row r="777" spans="1:17" x14ac:dyDescent="0.3">
      <c r="A777" t="s">
        <v>1697</v>
      </c>
      <c r="B777" t="s">
        <v>1698</v>
      </c>
      <c r="C777" t="s">
        <v>3157</v>
      </c>
      <c r="D777" t="s">
        <v>1146</v>
      </c>
      <c r="E777">
        <v>5007.0632949999999</v>
      </c>
      <c r="F777">
        <v>2987</v>
      </c>
      <c r="G777">
        <v>-11.374526982636301</v>
      </c>
      <c r="H777">
        <v>0.235794416036543</v>
      </c>
      <c r="I777">
        <v>-22.756139334691699</v>
      </c>
      <c r="J777">
        <v>-0.61211763249524898</v>
      </c>
      <c r="K777">
        <v>3075.6786079190601</v>
      </c>
      <c r="L777">
        <v>3008.0325086746702</v>
      </c>
      <c r="M777">
        <v>40.3071410021494</v>
      </c>
      <c r="N777">
        <v>0.42455690621772602</v>
      </c>
      <c r="O777">
        <v>23.8701037830599</v>
      </c>
      <c r="P777">
        <v>29.869565217391301</v>
      </c>
      <c r="Q777">
        <v>-7.0060153642277995E-2</v>
      </c>
    </row>
    <row r="778" spans="1:17" hidden="1" x14ac:dyDescent="0.3">
      <c r="A778" t="s">
        <v>1699</v>
      </c>
      <c r="B778" t="s">
        <v>1700</v>
      </c>
      <c r="C778" t="s">
        <v>3161</v>
      </c>
      <c r="D778" t="s">
        <v>446</v>
      </c>
      <c r="E778">
        <v>5004.9472839</v>
      </c>
      <c r="F778">
        <v>572.20000000000005</v>
      </c>
      <c r="G778">
        <v>-40.363644193145603</v>
      </c>
      <c r="H778">
        <v>0.93608307078104003</v>
      </c>
      <c r="I778">
        <v>-9.4773866006810596</v>
      </c>
      <c r="J778">
        <v>1.3371015478277199</v>
      </c>
      <c r="K778">
        <v>569.77388500483005</v>
      </c>
      <c r="L778">
        <v>588.75490196389899</v>
      </c>
      <c r="M778">
        <v>48.653977663189302</v>
      </c>
      <c r="N778">
        <v>0.35745950117129499</v>
      </c>
      <c r="O778">
        <v>39.636490737504303</v>
      </c>
      <c r="P778">
        <v>11.921760391197999</v>
      </c>
      <c r="Q778">
        <v>3.9948601565420003E-2</v>
      </c>
    </row>
    <row r="779" spans="1:17" x14ac:dyDescent="0.3">
      <c r="A779" t="s">
        <v>1701</v>
      </c>
      <c r="B779" t="s">
        <v>1702</v>
      </c>
      <c r="C779" t="s">
        <v>3157</v>
      </c>
      <c r="D779" t="s">
        <v>72</v>
      </c>
      <c r="E779">
        <v>4994.88</v>
      </c>
      <c r="F779">
        <v>709.5</v>
      </c>
      <c r="G779">
        <v>34.922613901428299</v>
      </c>
      <c r="H779">
        <v>-0.21950616817274601</v>
      </c>
      <c r="I779">
        <v>-30.210541892225901</v>
      </c>
      <c r="J779">
        <v>2.1275786237008201</v>
      </c>
      <c r="K779">
        <v>740.00533156449001</v>
      </c>
      <c r="L779">
        <v>764.52489460316099</v>
      </c>
      <c r="M779">
        <v>54.958473951416401</v>
      </c>
      <c r="N779">
        <v>1.19723113530834</v>
      </c>
      <c r="O779">
        <v>64.200140944327003</v>
      </c>
      <c r="P779">
        <v>70.021567217828903</v>
      </c>
      <c r="Q779">
        <v>5.9152284018274999E-2</v>
      </c>
    </row>
    <row r="780" spans="1:17" x14ac:dyDescent="0.3">
      <c r="A780" t="s">
        <v>1703</v>
      </c>
      <c r="B780" t="s">
        <v>1704</v>
      </c>
      <c r="C780" t="s">
        <v>589</v>
      </c>
      <c r="D780" t="s">
        <v>589</v>
      </c>
      <c r="E780">
        <v>4985.1328813</v>
      </c>
      <c r="F780">
        <v>241.37</v>
      </c>
      <c r="G780">
        <v>32.6201449459247</v>
      </c>
      <c r="H780">
        <v>24.358442688176101</v>
      </c>
      <c r="I780">
        <v>30.2140319163471</v>
      </c>
      <c r="J780">
        <v>14.3197554314385</v>
      </c>
      <c r="K780">
        <v>220.352248815011</v>
      </c>
      <c r="L780">
        <v>192.03219958634301</v>
      </c>
      <c r="M780">
        <v>60.466651902232201</v>
      </c>
      <c r="N780">
        <v>1.7710498832303301</v>
      </c>
      <c r="O780">
        <v>6.2269544682437701</v>
      </c>
      <c r="P780">
        <v>79.992542878448901</v>
      </c>
      <c r="Q780">
        <v>0.107092126022963</v>
      </c>
    </row>
    <row r="781" spans="1:17" x14ac:dyDescent="0.3">
      <c r="A781" t="s">
        <v>1705</v>
      </c>
      <c r="B781" t="s">
        <v>1706</v>
      </c>
      <c r="C781" t="s">
        <v>3152</v>
      </c>
      <c r="D781" t="s">
        <v>188</v>
      </c>
      <c r="E781">
        <v>4971.6189547499998</v>
      </c>
      <c r="F781">
        <v>695.15</v>
      </c>
      <c r="G781">
        <v>26.176735895187001</v>
      </c>
      <c r="H781">
        <v>7.1853943192619703</v>
      </c>
      <c r="I781">
        <v>1.0469884099512701</v>
      </c>
      <c r="J781">
        <v>1.2468240947370901</v>
      </c>
      <c r="K781">
        <v>693.427903351743</v>
      </c>
      <c r="L781">
        <v>636.08667939914301</v>
      </c>
      <c r="M781">
        <v>42.241363343950198</v>
      </c>
      <c r="N781">
        <v>0.59818289904769295</v>
      </c>
      <c r="O781">
        <v>14.9607998273753</v>
      </c>
      <c r="P781">
        <v>69.239196591600702</v>
      </c>
      <c r="Q781">
        <v>0.14520186589890599</v>
      </c>
    </row>
    <row r="782" spans="1:17" x14ac:dyDescent="0.3">
      <c r="A782" t="s">
        <v>1707</v>
      </c>
      <c r="B782" t="s">
        <v>1708</v>
      </c>
      <c r="C782" t="s">
        <v>3158</v>
      </c>
      <c r="D782" t="s">
        <v>1487</v>
      </c>
      <c r="E782">
        <v>4969.1174743649999</v>
      </c>
      <c r="F782">
        <v>878.35</v>
      </c>
      <c r="G782">
        <v>-18.064890258360599</v>
      </c>
      <c r="H782">
        <v>4.61612530830274</v>
      </c>
      <c r="I782">
        <v>-25.928454520288302</v>
      </c>
      <c r="J782">
        <v>-0.83615657413522004</v>
      </c>
      <c r="K782">
        <v>874.79899185294698</v>
      </c>
      <c r="L782">
        <v>857.87656204079997</v>
      </c>
      <c r="M782">
        <v>43.387649581081398</v>
      </c>
      <c r="N782">
        <v>0.96958805686340699</v>
      </c>
      <c r="O782">
        <v>25.906529287869301</v>
      </c>
      <c r="P782">
        <v>14.0640218167651</v>
      </c>
      <c r="Q782">
        <v>0.15920315731007101</v>
      </c>
    </row>
    <row r="783" spans="1:17" hidden="1" x14ac:dyDescent="0.3">
      <c r="A783" t="s">
        <v>1709</v>
      </c>
      <c r="B783" t="s">
        <v>1710</v>
      </c>
      <c r="C783" t="s">
        <v>3161</v>
      </c>
      <c r="D783" t="s">
        <v>188</v>
      </c>
      <c r="E783">
        <v>4962.5910661999997</v>
      </c>
      <c r="F783">
        <v>2251</v>
      </c>
      <c r="G783">
        <v>22.095062800974301</v>
      </c>
      <c r="H783">
        <v>-5.3799482163686401</v>
      </c>
      <c r="I783">
        <v>32.009118622650803</v>
      </c>
      <c r="J783">
        <v>-4.5203846230698597</v>
      </c>
      <c r="K783">
        <v>2121.3437938053198</v>
      </c>
      <c r="L783">
        <v>1699.3853915311499</v>
      </c>
      <c r="M783">
        <v>42.219491948130702</v>
      </c>
      <c r="N783">
        <v>1.2010298753701101</v>
      </c>
      <c r="O783">
        <v>15.5042203465126</v>
      </c>
      <c r="P783">
        <v>86.975662430434397</v>
      </c>
    </row>
    <row r="784" spans="1:17" x14ac:dyDescent="0.3">
      <c r="A784" t="s">
        <v>1711</v>
      </c>
      <c r="B784" t="s">
        <v>1712</v>
      </c>
      <c r="C784" t="s">
        <v>3158</v>
      </c>
      <c r="D784" t="s">
        <v>520</v>
      </c>
      <c r="E784">
        <v>4939.1578336839902</v>
      </c>
      <c r="F784">
        <v>99.14</v>
      </c>
      <c r="G784">
        <v>-40.257859098388501</v>
      </c>
      <c r="H784">
        <v>-0.74145545153370995</v>
      </c>
      <c r="I784">
        <v>-11.498773500196799</v>
      </c>
      <c r="J784">
        <v>-2.6010165381502701</v>
      </c>
      <c r="K784">
        <v>107.341463977451</v>
      </c>
      <c r="L784">
        <v>108.37195987198101</v>
      </c>
      <c r="M784">
        <v>14.0479427570355</v>
      </c>
      <c r="N784">
        <v>0.44559223263897102</v>
      </c>
      <c r="O784">
        <v>34.859794230381198</v>
      </c>
      <c r="P784">
        <v>8.3497267759562899</v>
      </c>
      <c r="Q784">
        <v>-9.0401220090609996E-2</v>
      </c>
    </row>
    <row r="785" spans="1:17" x14ac:dyDescent="0.3">
      <c r="A785" t="s">
        <v>1713</v>
      </c>
      <c r="B785" t="s">
        <v>1714</v>
      </c>
      <c r="C785" t="s">
        <v>3156</v>
      </c>
      <c r="D785" t="s">
        <v>808</v>
      </c>
      <c r="E785">
        <v>4854.5906908500001</v>
      </c>
      <c r="F785">
        <v>392.3</v>
      </c>
      <c r="G785">
        <v>124.02598371587</v>
      </c>
      <c r="H785">
        <v>3.8511292540511901</v>
      </c>
      <c r="I785">
        <v>37.867694639195797</v>
      </c>
      <c r="J785">
        <v>3.4990352721265601</v>
      </c>
      <c r="K785">
        <v>373.34496336513899</v>
      </c>
      <c r="L785">
        <v>308.43915018157298</v>
      </c>
      <c r="M785">
        <v>64.823220226349207</v>
      </c>
      <c r="N785">
        <v>0.40708735564119403</v>
      </c>
      <c r="O785">
        <v>5.0089217435635902</v>
      </c>
      <c r="P785">
        <v>163.55391333557199</v>
      </c>
      <c r="Q785">
        <v>6.4485192709103994E-2</v>
      </c>
    </row>
    <row r="786" spans="1:17" x14ac:dyDescent="0.3">
      <c r="A786" t="s">
        <v>1715</v>
      </c>
      <c r="B786" t="s">
        <v>1716</v>
      </c>
      <c r="C786" t="s">
        <v>3160</v>
      </c>
      <c r="D786" t="s">
        <v>249</v>
      </c>
      <c r="E786">
        <v>4840.2009200000002</v>
      </c>
      <c r="F786">
        <v>290</v>
      </c>
      <c r="G786">
        <v>5.5242363812198496</v>
      </c>
      <c r="H786">
        <v>11.9169889136684</v>
      </c>
      <c r="I786">
        <v>-1.14328057377028</v>
      </c>
      <c r="J786">
        <v>2.1854056727323701</v>
      </c>
      <c r="K786">
        <v>288.069536639597</v>
      </c>
      <c r="L786">
        <v>274.96468413060097</v>
      </c>
      <c r="M786">
        <v>48.573202328028401</v>
      </c>
      <c r="N786">
        <v>0.59147765371488303</v>
      </c>
      <c r="O786">
        <v>15.862068965517199</v>
      </c>
      <c r="P786">
        <v>37.898240608654298</v>
      </c>
      <c r="Q786">
        <v>-1.5500797821952E-2</v>
      </c>
    </row>
    <row r="787" spans="1:17" x14ac:dyDescent="0.3">
      <c r="A787" t="s">
        <v>1717</v>
      </c>
      <c r="B787" t="s">
        <v>1718</v>
      </c>
      <c r="C787" t="s">
        <v>3156</v>
      </c>
      <c r="D787" t="s">
        <v>300</v>
      </c>
      <c r="E787">
        <v>4815.241608632</v>
      </c>
      <c r="F787">
        <v>225.68</v>
      </c>
      <c r="G787">
        <v>-23.187220166712301</v>
      </c>
      <c r="H787">
        <v>-4.2994046187611703</v>
      </c>
      <c r="I787">
        <v>-7.9416144006744096</v>
      </c>
      <c r="J787">
        <v>-0.94908728349348104</v>
      </c>
      <c r="K787">
        <v>247.348777508323</v>
      </c>
      <c r="L787">
        <v>242.51586175171701</v>
      </c>
      <c r="M787">
        <v>25.685553515442301</v>
      </c>
      <c r="N787">
        <v>0.56649255287883604</v>
      </c>
      <c r="O787">
        <v>31.6465792272244</v>
      </c>
      <c r="P787">
        <v>19.407407407407401</v>
      </c>
      <c r="Q787">
        <v>-0.115522087369667</v>
      </c>
    </row>
    <row r="788" spans="1:17" hidden="1" x14ac:dyDescent="0.3">
      <c r="A788" t="s">
        <v>1719</v>
      </c>
      <c r="B788" t="s">
        <v>1720</v>
      </c>
      <c r="C788" t="s">
        <v>3161</v>
      </c>
      <c r="D788" t="s">
        <v>406</v>
      </c>
      <c r="E788">
        <v>4795.3616447000004</v>
      </c>
      <c r="F788">
        <v>11286.55</v>
      </c>
      <c r="G788">
        <v>-0.36794097932598202</v>
      </c>
      <c r="H788">
        <v>-3.6816045023003601</v>
      </c>
      <c r="I788">
        <v>5.6714573647034303</v>
      </c>
      <c r="J788">
        <v>-2.3254764201895499</v>
      </c>
      <c r="K788">
        <v>11813.6528032726</v>
      </c>
      <c r="L788">
        <v>10848.0135662782</v>
      </c>
      <c r="M788">
        <v>43.286641370818103</v>
      </c>
      <c r="N788">
        <v>0.26619283515742798</v>
      </c>
      <c r="O788">
        <v>26.5621469802552</v>
      </c>
      <c r="P788">
        <v>35.448081365695501</v>
      </c>
      <c r="Q788">
        <v>-1.230595419783E-2</v>
      </c>
    </row>
    <row r="789" spans="1:17" x14ac:dyDescent="0.3">
      <c r="A789" t="s">
        <v>1721</v>
      </c>
      <c r="B789" t="s">
        <v>1722</v>
      </c>
      <c r="C789" t="s">
        <v>3156</v>
      </c>
      <c r="D789" t="s">
        <v>808</v>
      </c>
      <c r="E789">
        <v>4785.5340898750001</v>
      </c>
      <c r="F789">
        <v>390.25</v>
      </c>
      <c r="G789">
        <v>-16.393561801660201</v>
      </c>
      <c r="H789">
        <v>8.1639711675962801</v>
      </c>
      <c r="I789">
        <v>11.408027547656401</v>
      </c>
      <c r="J789">
        <v>1.7782958958816999</v>
      </c>
      <c r="K789">
        <v>385.39384239207601</v>
      </c>
      <c r="L789">
        <v>357.42484646701701</v>
      </c>
      <c r="M789">
        <v>38.243149259437601</v>
      </c>
      <c r="N789">
        <v>1.16809757512581</v>
      </c>
      <c r="O789">
        <v>15.285073670723801</v>
      </c>
      <c r="P789">
        <v>45.642843814144399</v>
      </c>
      <c r="Q789">
        <v>-1.6600766958595001E-2</v>
      </c>
    </row>
    <row r="790" spans="1:17" hidden="1" x14ac:dyDescent="0.3">
      <c r="A790" t="s">
        <v>1723</v>
      </c>
      <c r="B790" t="s">
        <v>1724</v>
      </c>
      <c r="C790" t="s">
        <v>3161</v>
      </c>
      <c r="E790">
        <v>4774.0906513800001</v>
      </c>
      <c r="F790">
        <v>2582.1</v>
      </c>
      <c r="G790">
        <v>5486.45565123505</v>
      </c>
      <c r="H790">
        <v>38.709610024672202</v>
      </c>
      <c r="I790">
        <v>395.09627604658698</v>
      </c>
      <c r="J790">
        <v>-0.88402390878651504</v>
      </c>
      <c r="K790">
        <v>1979.30010920258</v>
      </c>
      <c r="L790">
        <v>1018.82084028195</v>
      </c>
      <c r="M790">
        <v>45.223356493222703</v>
      </c>
      <c r="N790">
        <v>0.66725343921948099</v>
      </c>
      <c r="O790">
        <v>22.729561209867899</v>
      </c>
      <c r="P790">
        <v>5513.2608695652098</v>
      </c>
    </row>
    <row r="791" spans="1:17" hidden="1" x14ac:dyDescent="0.3">
      <c r="A791" t="s">
        <v>1725</v>
      </c>
      <c r="B791" t="s">
        <v>1726</v>
      </c>
      <c r="C791" t="s">
        <v>3161</v>
      </c>
      <c r="D791" t="s">
        <v>263</v>
      </c>
      <c r="E791">
        <v>4764.3842721999999</v>
      </c>
      <c r="F791">
        <v>899.75</v>
      </c>
      <c r="G791">
        <v>40.777199252252501</v>
      </c>
      <c r="H791">
        <v>11.150442933361401</v>
      </c>
      <c r="I791">
        <v>27.753969443278201</v>
      </c>
      <c r="J791">
        <v>7.5182581775860999</v>
      </c>
      <c r="K791">
        <v>826.91741644804301</v>
      </c>
      <c r="L791">
        <v>720.66597411391501</v>
      </c>
      <c r="M791">
        <v>74.131320677829393</v>
      </c>
      <c r="N791">
        <v>0.29564671217208999</v>
      </c>
      <c r="O791">
        <v>3.5120866907474202</v>
      </c>
      <c r="P791">
        <v>77.535516969218605</v>
      </c>
      <c r="Q791">
        <v>-5.9414813395143998E-2</v>
      </c>
    </row>
    <row r="792" spans="1:17" x14ac:dyDescent="0.3">
      <c r="A792" t="s">
        <v>1727</v>
      </c>
      <c r="B792" t="s">
        <v>1728</v>
      </c>
      <c r="C792" t="s">
        <v>3156</v>
      </c>
      <c r="D792" t="s">
        <v>454</v>
      </c>
      <c r="E792">
        <v>4739.783055975</v>
      </c>
      <c r="F792">
        <v>285.75</v>
      </c>
      <c r="G792">
        <v>-57.899985631828798</v>
      </c>
      <c r="H792">
        <v>-1.85526867665295</v>
      </c>
      <c r="I792">
        <v>-36.824749221273599</v>
      </c>
      <c r="J792">
        <v>-2.2503011615728399</v>
      </c>
      <c r="K792">
        <v>308.31972336017901</v>
      </c>
      <c r="L792">
        <v>345.28998884819902</v>
      </c>
      <c r="M792">
        <v>20.2635316588267</v>
      </c>
      <c r="N792">
        <v>0.347246402770439</v>
      </c>
      <c r="O792">
        <v>89.816272965879193</v>
      </c>
      <c r="P792">
        <v>8.7949743003997707</v>
      </c>
      <c r="Q792">
        <v>-9.2963603124235003E-2</v>
      </c>
    </row>
    <row r="793" spans="1:17" x14ac:dyDescent="0.3">
      <c r="A793" t="s">
        <v>1729</v>
      </c>
      <c r="B793" t="s">
        <v>1730</v>
      </c>
      <c r="C793" t="s">
        <v>3158</v>
      </c>
      <c r="D793" t="s">
        <v>122</v>
      </c>
      <c r="E793">
        <v>4736.8670123250004</v>
      </c>
      <c r="F793">
        <v>1001.45</v>
      </c>
      <c r="G793">
        <v>35.728255661557696</v>
      </c>
      <c r="H793">
        <v>9.6299503183646795</v>
      </c>
      <c r="I793">
        <v>34.186079740617799</v>
      </c>
      <c r="J793">
        <v>13.1854472642879</v>
      </c>
      <c r="K793">
        <v>933.28965983961405</v>
      </c>
      <c r="L793">
        <v>826.74995372849503</v>
      </c>
      <c r="M793">
        <v>57.021953505076397</v>
      </c>
      <c r="N793">
        <v>0.60108866918550197</v>
      </c>
      <c r="O793">
        <v>5.3073044086075098</v>
      </c>
      <c r="P793">
        <v>63.635620915032597</v>
      </c>
      <c r="Q793">
        <v>-1.2428290771636E-2</v>
      </c>
    </row>
    <row r="794" spans="1:17" x14ac:dyDescent="0.3">
      <c r="A794" t="s">
        <v>1731</v>
      </c>
      <c r="B794" t="s">
        <v>1732</v>
      </c>
      <c r="C794" t="s">
        <v>3150</v>
      </c>
      <c r="D794" t="s">
        <v>51</v>
      </c>
      <c r="E794">
        <v>4712.6852482049999</v>
      </c>
      <c r="F794">
        <v>189.09</v>
      </c>
      <c r="G794">
        <v>73.714399909495597</v>
      </c>
      <c r="H794">
        <v>14.586078026372199</v>
      </c>
      <c r="I794">
        <v>41.401790398968302</v>
      </c>
      <c r="J794">
        <v>1.4734790395794499</v>
      </c>
      <c r="K794">
        <v>180.50030858317899</v>
      </c>
      <c r="L794">
        <v>144.84173327098401</v>
      </c>
      <c r="M794">
        <v>39.217244226128997</v>
      </c>
      <c r="N794">
        <v>0.22568288618702401</v>
      </c>
      <c r="O794">
        <v>27.293881220582701</v>
      </c>
      <c r="P794">
        <v>108.478500551267</v>
      </c>
      <c r="Q794">
        <v>3.6571396330949998E-3</v>
      </c>
    </row>
    <row r="795" spans="1:17" hidden="1" x14ac:dyDescent="0.3">
      <c r="A795" t="s">
        <v>1733</v>
      </c>
      <c r="B795" t="s">
        <v>1734</v>
      </c>
      <c r="C795" t="s">
        <v>3161</v>
      </c>
      <c r="D795" t="s">
        <v>1012</v>
      </c>
      <c r="E795">
        <v>4640.3786835000001</v>
      </c>
      <c r="F795">
        <v>3700.55</v>
      </c>
      <c r="G795">
        <v>15.6194906085437</v>
      </c>
      <c r="H795">
        <v>17.820828353890601</v>
      </c>
      <c r="I795">
        <v>32.3772449566343</v>
      </c>
      <c r="J795">
        <v>-0.51317105030479304</v>
      </c>
      <c r="K795">
        <v>3487.90234066623</v>
      </c>
      <c r="L795">
        <v>3029.3652234410001</v>
      </c>
      <c r="M795">
        <v>46.607458452385302</v>
      </c>
      <c r="N795">
        <v>0.60223595175051403</v>
      </c>
      <c r="O795">
        <v>7.9028793017254104</v>
      </c>
      <c r="P795">
        <v>69.036634386990698</v>
      </c>
      <c r="Q795">
        <v>5.3179845365460998E-2</v>
      </c>
    </row>
    <row r="796" spans="1:17" hidden="1" x14ac:dyDescent="0.3">
      <c r="A796" t="s">
        <v>1735</v>
      </c>
      <c r="B796" t="s">
        <v>1736</v>
      </c>
      <c r="C796" t="s">
        <v>3161</v>
      </c>
      <c r="D796" t="s">
        <v>48</v>
      </c>
      <c r="E796">
        <v>4634.8788062550002</v>
      </c>
      <c r="F796">
        <v>834.65</v>
      </c>
      <c r="G796">
        <v>158.20417214277299</v>
      </c>
      <c r="H796">
        <v>9.4554841466855297</v>
      </c>
      <c r="I796">
        <v>79.781568238525296</v>
      </c>
      <c r="J796">
        <v>8.2438679075249102</v>
      </c>
      <c r="K796">
        <v>788.12486010989801</v>
      </c>
      <c r="L796">
        <v>624.53776175762403</v>
      </c>
      <c r="M796">
        <v>59.575486825121303</v>
      </c>
      <c r="N796">
        <v>0.52954396448257002</v>
      </c>
      <c r="O796">
        <v>12.023003654226301</v>
      </c>
      <c r="P796">
        <v>201.26330987186401</v>
      </c>
    </row>
    <row r="797" spans="1:17" x14ac:dyDescent="0.3">
      <c r="A797" t="s">
        <v>1737</v>
      </c>
      <c r="B797" t="s">
        <v>1738</v>
      </c>
      <c r="C797" t="s">
        <v>3146</v>
      </c>
      <c r="D797" t="s">
        <v>398</v>
      </c>
      <c r="E797">
        <v>4627.2557463049998</v>
      </c>
      <c r="F797">
        <v>42.01</v>
      </c>
      <c r="G797">
        <v>-42.869154394101002</v>
      </c>
      <c r="H797">
        <v>-5.4745442215228897</v>
      </c>
      <c r="I797">
        <v>-37.932442603423802</v>
      </c>
      <c r="J797">
        <v>-3.54598960628147</v>
      </c>
      <c r="K797">
        <v>46.718207440763997</v>
      </c>
      <c r="L797">
        <v>50.006632742519997</v>
      </c>
      <c r="M797">
        <v>20.585258423177802</v>
      </c>
      <c r="N797">
        <v>0.88352431593860803</v>
      </c>
      <c r="O797">
        <v>62.580338014758397</v>
      </c>
      <c r="P797">
        <v>0.86434573829532402</v>
      </c>
    </row>
    <row r="798" spans="1:17" x14ac:dyDescent="0.3">
      <c r="A798" t="s">
        <v>1739</v>
      </c>
      <c r="B798" t="s">
        <v>1740</v>
      </c>
      <c r="C798" t="s">
        <v>3148</v>
      </c>
      <c r="D798" t="s">
        <v>1012</v>
      </c>
      <c r="E798">
        <v>4626.528449634</v>
      </c>
      <c r="F798">
        <v>36.270000000000003</v>
      </c>
      <c r="G798">
        <v>24.005592480645699</v>
      </c>
      <c r="H798">
        <v>-0.46348052603656398</v>
      </c>
      <c r="I798">
        <v>1.8053493520708801</v>
      </c>
      <c r="J798">
        <v>-2.7285500216159502</v>
      </c>
      <c r="K798">
        <v>39.489913984487799</v>
      </c>
      <c r="L798">
        <v>35.841460607367999</v>
      </c>
      <c r="M798">
        <v>22.765550726959599</v>
      </c>
      <c r="N798">
        <v>0.52819212317652198</v>
      </c>
      <c r="O798">
        <v>27.102288392610902</v>
      </c>
      <c r="P798">
        <v>61.2</v>
      </c>
      <c r="Q798">
        <v>9.6416831393575E-2</v>
      </c>
    </row>
    <row r="799" spans="1:17" x14ac:dyDescent="0.3">
      <c r="A799" t="s">
        <v>1741</v>
      </c>
      <c r="B799" t="s">
        <v>1742</v>
      </c>
      <c r="C799" t="s">
        <v>3160</v>
      </c>
      <c r="D799" t="s">
        <v>429</v>
      </c>
      <c r="E799">
        <v>4612.3572800699903</v>
      </c>
      <c r="F799">
        <v>402.65</v>
      </c>
      <c r="G799">
        <v>6.3682561199755199</v>
      </c>
      <c r="H799">
        <v>6.1715475688632804</v>
      </c>
      <c r="I799">
        <v>-3.2455720547133602</v>
      </c>
      <c r="J799">
        <v>-0.57269298695898396</v>
      </c>
      <c r="K799">
        <v>390.85952081713998</v>
      </c>
      <c r="L799">
        <v>369.64555228166802</v>
      </c>
      <c r="M799">
        <v>52.563223877385198</v>
      </c>
      <c r="N799">
        <v>0.68453491253796905</v>
      </c>
      <c r="O799">
        <v>13.9575313547746</v>
      </c>
      <c r="P799">
        <v>43.011898419463598</v>
      </c>
      <c r="Q799">
        <v>0.12816702022676399</v>
      </c>
    </row>
    <row r="800" spans="1:17" hidden="1" x14ac:dyDescent="0.3">
      <c r="A800" t="s">
        <v>1743</v>
      </c>
      <c r="B800" t="s">
        <v>1744</v>
      </c>
      <c r="C800" t="s">
        <v>3161</v>
      </c>
      <c r="D800" t="s">
        <v>1327</v>
      </c>
      <c r="E800">
        <v>4608.5370365199997</v>
      </c>
      <c r="F800">
        <v>638.20000000000005</v>
      </c>
      <c r="G800">
        <v>22.272100053390201</v>
      </c>
      <c r="H800">
        <v>-9.7220649426291192</v>
      </c>
      <c r="I800">
        <v>33.069378944832103</v>
      </c>
      <c r="J800">
        <v>-7.3495977859501496</v>
      </c>
      <c r="K800">
        <v>684.23728994076396</v>
      </c>
      <c r="L800">
        <v>571.94346754706396</v>
      </c>
      <c r="M800">
        <v>22.1360970616754</v>
      </c>
      <c r="N800">
        <v>0.25145240185709999</v>
      </c>
      <c r="O800">
        <v>34.722657474145997</v>
      </c>
      <c r="P800">
        <v>70.186666666666596</v>
      </c>
      <c r="Q800">
        <v>2.7640431558E-3</v>
      </c>
    </row>
    <row r="801" spans="1:17" hidden="1" x14ac:dyDescent="0.3">
      <c r="A801" t="s">
        <v>1745</v>
      </c>
      <c r="B801" t="s">
        <v>1746</v>
      </c>
      <c r="C801" t="s">
        <v>3161</v>
      </c>
      <c r="D801" t="s">
        <v>268</v>
      </c>
      <c r="E801">
        <v>4604.5743853599997</v>
      </c>
      <c r="F801">
        <v>1298.3499999999999</v>
      </c>
      <c r="G801">
        <v>69.009576934143794</v>
      </c>
      <c r="H801">
        <v>2.6666221603417899</v>
      </c>
      <c r="I801">
        <v>46.925861656385699</v>
      </c>
      <c r="J801">
        <v>-3.50509313876944</v>
      </c>
      <c r="K801">
        <v>1285.1086608713899</v>
      </c>
      <c r="L801">
        <v>1034.1171553343199</v>
      </c>
      <c r="M801">
        <v>43.977314426863799</v>
      </c>
      <c r="N801">
        <v>0.75456242317882405</v>
      </c>
      <c r="O801">
        <v>12.265567836099599</v>
      </c>
      <c r="P801">
        <v>108.402889245585</v>
      </c>
      <c r="Q801">
        <v>0.224718033765026</v>
      </c>
    </row>
    <row r="802" spans="1:17" x14ac:dyDescent="0.3">
      <c r="A802" t="s">
        <v>1747</v>
      </c>
      <c r="B802" t="s">
        <v>1748</v>
      </c>
      <c r="C802" t="s">
        <v>3160</v>
      </c>
      <c r="D802" t="s">
        <v>429</v>
      </c>
      <c r="E802">
        <v>4596.2307659799999</v>
      </c>
      <c r="F802">
        <v>830.3</v>
      </c>
      <c r="G802">
        <v>-22.496173104034298</v>
      </c>
      <c r="H802">
        <v>-2.8249754654117498</v>
      </c>
      <c r="I802">
        <v>-1.7889495672329701</v>
      </c>
      <c r="J802">
        <v>2.9812635174476299</v>
      </c>
      <c r="K802">
        <v>877.11567951352197</v>
      </c>
      <c r="L802">
        <v>821.49815120885296</v>
      </c>
      <c r="M802">
        <v>26.5795235086802</v>
      </c>
      <c r="N802">
        <v>0.36003497871381202</v>
      </c>
      <c r="O802">
        <v>17.150427556304901</v>
      </c>
      <c r="P802">
        <v>26.387091863916499</v>
      </c>
      <c r="Q802">
        <v>-0.13015353806701899</v>
      </c>
    </row>
    <row r="803" spans="1:17" hidden="1" x14ac:dyDescent="0.3">
      <c r="A803" t="s">
        <v>1749</v>
      </c>
      <c r="B803" t="s">
        <v>1750</v>
      </c>
      <c r="C803" t="s">
        <v>3161</v>
      </c>
      <c r="D803" t="s">
        <v>1614</v>
      </c>
      <c r="E803">
        <v>4579.6443761250002</v>
      </c>
      <c r="F803">
        <v>8660.75</v>
      </c>
      <c r="G803">
        <v>-4.8606096173718099</v>
      </c>
      <c r="H803">
        <v>0.50200272827706804</v>
      </c>
      <c r="I803">
        <v>24.985369335139701</v>
      </c>
      <c r="J803">
        <v>-0.88985795839100801</v>
      </c>
      <c r="K803">
        <v>8609.9493088763502</v>
      </c>
      <c r="L803">
        <v>7823.7163797752401</v>
      </c>
      <c r="M803">
        <v>46.023824523127999</v>
      </c>
      <c r="N803">
        <v>0.326912838613936</v>
      </c>
      <c r="O803">
        <v>5.0601853188234101</v>
      </c>
      <c r="P803">
        <v>49.064982229068498</v>
      </c>
      <c r="Q803">
        <v>7.0738961037649997E-3</v>
      </c>
    </row>
    <row r="804" spans="1:17" x14ac:dyDescent="0.3">
      <c r="A804" t="s">
        <v>1751</v>
      </c>
      <c r="B804" t="s">
        <v>1752</v>
      </c>
      <c r="C804" t="s">
        <v>3150</v>
      </c>
      <c r="D804" t="s">
        <v>51</v>
      </c>
      <c r="E804">
        <v>4576.9238400000004</v>
      </c>
      <c r="F804">
        <v>371.2</v>
      </c>
      <c r="G804">
        <v>10.6508083315642</v>
      </c>
      <c r="H804">
        <v>1.70906914146992</v>
      </c>
      <c r="I804">
        <v>4.1425511226084897</v>
      </c>
      <c r="J804">
        <v>11.8613850058839</v>
      </c>
      <c r="K804">
        <v>356.83256376618601</v>
      </c>
      <c r="L804">
        <v>327.154065482546</v>
      </c>
      <c r="M804">
        <v>56.978752527910899</v>
      </c>
      <c r="N804">
        <v>0.79841089543288102</v>
      </c>
      <c r="O804">
        <v>10.695043103448199</v>
      </c>
      <c r="P804">
        <v>48.420631747301002</v>
      </c>
      <c r="Q804">
        <v>-5.7151319653915997E-2</v>
      </c>
    </row>
    <row r="805" spans="1:17" hidden="1" x14ac:dyDescent="0.3">
      <c r="A805" t="s">
        <v>1753</v>
      </c>
      <c r="B805" t="s">
        <v>1754</v>
      </c>
      <c r="C805" t="s">
        <v>3161</v>
      </c>
      <c r="D805" t="s">
        <v>188</v>
      </c>
      <c r="E805">
        <v>4566.5111498249998</v>
      </c>
      <c r="F805">
        <v>595.25</v>
      </c>
      <c r="G805">
        <v>16.714974557116399</v>
      </c>
      <c r="H805">
        <v>2.9565043609305199</v>
      </c>
      <c r="I805">
        <v>-2.5933062428439202</v>
      </c>
      <c r="J805">
        <v>-0.287958827631631</v>
      </c>
      <c r="K805">
        <v>608.67378529447205</v>
      </c>
      <c r="L805">
        <v>571.28883708131605</v>
      </c>
      <c r="M805">
        <v>41.344113610466401</v>
      </c>
      <c r="N805">
        <v>0.60695815453947899</v>
      </c>
      <c r="O805">
        <v>18.101637967240599</v>
      </c>
      <c r="P805">
        <v>48.348909657320803</v>
      </c>
      <c r="Q805">
        <v>0.16747225104028601</v>
      </c>
    </row>
    <row r="806" spans="1:17" x14ac:dyDescent="0.3">
      <c r="A806" t="s">
        <v>1755</v>
      </c>
      <c r="B806" t="s">
        <v>1756</v>
      </c>
      <c r="C806" t="s">
        <v>3152</v>
      </c>
      <c r="D806" t="s">
        <v>188</v>
      </c>
      <c r="E806">
        <v>4552.1037628499998</v>
      </c>
      <c r="F806">
        <v>114.1</v>
      </c>
      <c r="G806">
        <v>-24.012425537372199</v>
      </c>
      <c r="H806">
        <v>0.164510245076464</v>
      </c>
      <c r="I806">
        <v>-23.7856021009495</v>
      </c>
      <c r="J806">
        <v>2.2273623786582499</v>
      </c>
      <c r="K806">
        <v>121.89281487960901</v>
      </c>
      <c r="L806">
        <v>123.068260573817</v>
      </c>
      <c r="M806">
        <v>41.218936092237399</v>
      </c>
      <c r="N806">
        <v>0.93890730001511602</v>
      </c>
      <c r="O806">
        <v>31.1656441717791</v>
      </c>
      <c r="P806">
        <v>11.480214948705401</v>
      </c>
      <c r="Q806">
        <v>7.5283085620599999E-4</v>
      </c>
    </row>
    <row r="807" spans="1:17" hidden="1" x14ac:dyDescent="0.3">
      <c r="A807" t="s">
        <v>1757</v>
      </c>
      <c r="B807" t="s">
        <v>1758</v>
      </c>
      <c r="C807" t="s">
        <v>3161</v>
      </c>
      <c r="D807" t="s">
        <v>51</v>
      </c>
      <c r="E807">
        <v>4547.9810397749998</v>
      </c>
      <c r="F807">
        <v>2749.85</v>
      </c>
      <c r="G807">
        <v>73.869816333777095</v>
      </c>
      <c r="H807">
        <v>28.247416347774301</v>
      </c>
      <c r="I807">
        <v>69.005572732854006</v>
      </c>
      <c r="J807">
        <v>1.9594721338491801</v>
      </c>
      <c r="K807">
        <v>2374.1326953606499</v>
      </c>
      <c r="L807">
        <v>1849.7527915698499</v>
      </c>
      <c r="M807">
        <v>59.280804185985502</v>
      </c>
      <c r="N807">
        <v>1.1647401011001299</v>
      </c>
      <c r="O807">
        <v>8.1859010491481303</v>
      </c>
      <c r="P807">
        <v>112.83668730650101</v>
      </c>
      <c r="Q807">
        <v>0.17244416434704299</v>
      </c>
    </row>
    <row r="808" spans="1:17" x14ac:dyDescent="0.3">
      <c r="A808" t="s">
        <v>1759</v>
      </c>
      <c r="B808" t="s">
        <v>1760</v>
      </c>
      <c r="C808" t="s">
        <v>3148</v>
      </c>
      <c r="D808" t="s">
        <v>1761</v>
      </c>
      <c r="E808">
        <v>4541.6897587599997</v>
      </c>
      <c r="F808">
        <v>888.1</v>
      </c>
      <c r="G808">
        <v>11.3666992116475</v>
      </c>
      <c r="H808">
        <v>-10.977102961779901</v>
      </c>
      <c r="I808">
        <v>1.7612680351194601</v>
      </c>
      <c r="J808">
        <v>-1.69282491409306</v>
      </c>
      <c r="K808">
        <v>995.70185747604603</v>
      </c>
      <c r="L808">
        <v>887.75736654511195</v>
      </c>
      <c r="M808">
        <v>33.461951120798197</v>
      </c>
      <c r="N808">
        <v>0.44939249938296799</v>
      </c>
      <c r="O808">
        <v>35.232518860488597</v>
      </c>
      <c r="P808">
        <v>52.8045423262216</v>
      </c>
      <c r="Q808">
        <v>5.6145908236118001E-2</v>
      </c>
    </row>
    <row r="809" spans="1:17" x14ac:dyDescent="0.3">
      <c r="A809" t="s">
        <v>1762</v>
      </c>
      <c r="B809" t="s">
        <v>1763</v>
      </c>
      <c r="C809" t="s">
        <v>3150</v>
      </c>
      <c r="D809" t="s">
        <v>51</v>
      </c>
      <c r="E809">
        <v>4517.8649999999998</v>
      </c>
      <c r="F809">
        <v>495</v>
      </c>
      <c r="G809">
        <v>-24.5852906068816</v>
      </c>
      <c r="H809">
        <v>1.28003852488682E-2</v>
      </c>
      <c r="I809">
        <v>-11.5592620485225</v>
      </c>
      <c r="J809">
        <v>-0.78251442957182504</v>
      </c>
      <c r="K809">
        <v>521.60246833447195</v>
      </c>
      <c r="L809">
        <v>513.434595794041</v>
      </c>
      <c r="M809">
        <v>19.562733821166301</v>
      </c>
      <c r="N809">
        <v>0.32371406588710699</v>
      </c>
      <c r="O809">
        <v>28.282828282828198</v>
      </c>
      <c r="P809">
        <v>14.8358659088272</v>
      </c>
      <c r="Q809">
        <v>-4.0862959571308997E-2</v>
      </c>
    </row>
    <row r="810" spans="1:17" hidden="1" x14ac:dyDescent="0.3">
      <c r="A810" t="s">
        <v>1764</v>
      </c>
      <c r="B810" t="s">
        <v>1765</v>
      </c>
      <c r="C810" t="s">
        <v>3161</v>
      </c>
      <c r="D810" t="s">
        <v>51</v>
      </c>
      <c r="E810">
        <v>4513.99193259</v>
      </c>
      <c r="F810">
        <v>450.15</v>
      </c>
      <c r="G810">
        <v>51.577979609204803</v>
      </c>
      <c r="H810">
        <v>10.194533703310301</v>
      </c>
      <c r="I810">
        <v>39.011418855642198</v>
      </c>
      <c r="J810">
        <v>8.3782446794579997</v>
      </c>
      <c r="K810">
        <v>392.79654751211598</v>
      </c>
      <c r="L810">
        <v>349.186493434971</v>
      </c>
      <c r="M810">
        <v>75.337965400787894</v>
      </c>
      <c r="N810">
        <v>1.12738540063544</v>
      </c>
      <c r="O810">
        <v>1.0774186382316899</v>
      </c>
      <c r="P810">
        <v>89.656625236991701</v>
      </c>
      <c r="Q810">
        <v>9.1518810920726001E-2</v>
      </c>
    </row>
    <row r="811" spans="1:17" hidden="1" x14ac:dyDescent="0.3">
      <c r="A811" t="s">
        <v>1766</v>
      </c>
      <c r="B811" t="s">
        <v>1767</v>
      </c>
      <c r="C811" t="s">
        <v>3161</v>
      </c>
      <c r="D811" t="s">
        <v>117</v>
      </c>
      <c r="E811">
        <v>4505.9418158999997</v>
      </c>
      <c r="F811">
        <v>430.5</v>
      </c>
      <c r="G811">
        <v>-13.7091983643171</v>
      </c>
      <c r="K811">
        <v>425.76520424318301</v>
      </c>
      <c r="L811">
        <v>384.46648021701702</v>
      </c>
      <c r="M811">
        <v>38.331602171758398</v>
      </c>
      <c r="N811">
        <v>1</v>
      </c>
      <c r="O811">
        <v>7.2938443670151001</v>
      </c>
      <c r="P811">
        <v>18.939079983423099</v>
      </c>
      <c r="Q811">
        <v>9.3594908740256E-2</v>
      </c>
    </row>
    <row r="812" spans="1:17" hidden="1" x14ac:dyDescent="0.3">
      <c r="A812" t="s">
        <v>1768</v>
      </c>
      <c r="B812" t="s">
        <v>1769</v>
      </c>
      <c r="C812" t="s">
        <v>3161</v>
      </c>
      <c r="D812" t="s">
        <v>1770</v>
      </c>
      <c r="E812">
        <v>4505.8024074240002</v>
      </c>
      <c r="F812">
        <v>150.24</v>
      </c>
      <c r="G812">
        <v>47.285164056856999</v>
      </c>
      <c r="H812">
        <v>17.679100868050298</v>
      </c>
      <c r="I812">
        <v>36.858765038467098</v>
      </c>
      <c r="J812">
        <v>3.39323866900815</v>
      </c>
      <c r="K812">
        <v>143.62760790679599</v>
      </c>
      <c r="L812">
        <v>125.20635528684799</v>
      </c>
      <c r="M812">
        <v>48.367089289238699</v>
      </c>
      <c r="N812">
        <v>1.3763406826829601</v>
      </c>
      <c r="O812">
        <v>9.7510649627262804</v>
      </c>
      <c r="P812">
        <v>81.230398069963798</v>
      </c>
      <c r="Q812">
        <v>6.7060071205858995E-2</v>
      </c>
    </row>
    <row r="813" spans="1:17" x14ac:dyDescent="0.3">
      <c r="A813" t="s">
        <v>1771</v>
      </c>
      <c r="B813" t="s">
        <v>1772</v>
      </c>
      <c r="C813" t="s">
        <v>3155</v>
      </c>
      <c r="D813" t="s">
        <v>268</v>
      </c>
      <c r="E813">
        <v>4498.0340075249997</v>
      </c>
      <c r="F813">
        <v>494.05</v>
      </c>
      <c r="G813">
        <v>0.29794606396926598</v>
      </c>
      <c r="H813">
        <v>4.6992509131032998</v>
      </c>
      <c r="I813">
        <v>4.3123347162628196</v>
      </c>
      <c r="J813">
        <v>2.16406560193185</v>
      </c>
      <c r="K813">
        <v>512.25458221528697</v>
      </c>
      <c r="L813">
        <v>484.020313319612</v>
      </c>
      <c r="M813">
        <v>42.718363230218202</v>
      </c>
      <c r="N813">
        <v>0.44832359231282998</v>
      </c>
      <c r="O813">
        <v>24.248557838275399</v>
      </c>
      <c r="P813">
        <v>37.198000555401201</v>
      </c>
      <c r="Q813">
        <v>-3.8997788342476997E-2</v>
      </c>
    </row>
    <row r="814" spans="1:17" hidden="1" x14ac:dyDescent="0.3">
      <c r="A814" t="s">
        <v>1773</v>
      </c>
      <c r="B814" t="s">
        <v>1774</v>
      </c>
      <c r="C814" t="s">
        <v>3161</v>
      </c>
      <c r="D814" t="s">
        <v>51</v>
      </c>
      <c r="E814">
        <v>4497.0560076929996</v>
      </c>
      <c r="F814">
        <v>82.07</v>
      </c>
      <c r="G814">
        <v>121.5155078423</v>
      </c>
      <c r="H814">
        <v>2.0347868094190198</v>
      </c>
      <c r="I814">
        <v>46.542583227235703</v>
      </c>
      <c r="J814">
        <v>-1.7007701299745499</v>
      </c>
      <c r="K814">
        <v>81.308604929506998</v>
      </c>
      <c r="L814">
        <v>62.210442321659201</v>
      </c>
      <c r="M814">
        <v>35.706012905544497</v>
      </c>
      <c r="N814">
        <v>0.69605422095661296</v>
      </c>
      <c r="O814">
        <v>22.943828439137299</v>
      </c>
      <c r="P814">
        <v>162.20447284344999</v>
      </c>
      <c r="Q814">
        <v>5.2885084066296002E-2</v>
      </c>
    </row>
    <row r="815" spans="1:17" x14ac:dyDescent="0.3">
      <c r="A815" t="s">
        <v>1775</v>
      </c>
      <c r="B815" t="s">
        <v>1776</v>
      </c>
      <c r="C815" t="s">
        <v>3155</v>
      </c>
      <c r="D815" t="s">
        <v>268</v>
      </c>
      <c r="E815">
        <v>4483.4073860099998</v>
      </c>
      <c r="F815">
        <v>192.85</v>
      </c>
      <c r="G815">
        <v>27.0440038477368</v>
      </c>
      <c r="H815">
        <v>14.4448320804972</v>
      </c>
      <c r="I815">
        <v>33.4888755429212</v>
      </c>
      <c r="J815">
        <v>14.5175332293945</v>
      </c>
      <c r="K815">
        <v>174.35373330902399</v>
      </c>
      <c r="L815">
        <v>156.51753583491401</v>
      </c>
      <c r="M815">
        <v>66.631172170329293</v>
      </c>
      <c r="N815">
        <v>1.1575376962775099</v>
      </c>
      <c r="O815">
        <v>3.1890070002592799</v>
      </c>
      <c r="P815">
        <v>72.110664881749202</v>
      </c>
      <c r="Q815">
        <v>3.6667149398983002E-2</v>
      </c>
    </row>
    <row r="816" spans="1:17" x14ac:dyDescent="0.3">
      <c r="A816" t="s">
        <v>1777</v>
      </c>
      <c r="B816" t="s">
        <v>1778</v>
      </c>
      <c r="C816" t="s">
        <v>3149</v>
      </c>
      <c r="D816" t="s">
        <v>48</v>
      </c>
      <c r="E816">
        <v>4475.3671329250001</v>
      </c>
      <c r="F816">
        <v>646.75</v>
      </c>
      <c r="G816">
        <v>-21.0752853564851</v>
      </c>
      <c r="H816">
        <v>-0.24665306490654601</v>
      </c>
      <c r="I816">
        <v>-5.0017178117351104</v>
      </c>
      <c r="J816">
        <v>5.4309090793524897</v>
      </c>
      <c r="K816">
        <v>668.70293449568999</v>
      </c>
      <c r="L816">
        <v>629.42505441594597</v>
      </c>
      <c r="M816">
        <v>44.115621214148099</v>
      </c>
      <c r="N816">
        <v>0.57727483590750805</v>
      </c>
      <c r="O816">
        <v>56.018554310011503</v>
      </c>
      <c r="P816">
        <v>51.552431165787901</v>
      </c>
      <c r="Q816">
        <v>0.14349121187821001</v>
      </c>
    </row>
    <row r="817" spans="1:17" hidden="1" x14ac:dyDescent="0.3">
      <c r="A817" t="s">
        <v>1779</v>
      </c>
      <c r="B817" t="s">
        <v>1780</v>
      </c>
      <c r="C817" t="s">
        <v>3161</v>
      </c>
      <c r="D817" t="s">
        <v>159</v>
      </c>
      <c r="E817">
        <v>4470.2974999999997</v>
      </c>
      <c r="F817">
        <v>259.75</v>
      </c>
      <c r="G817">
        <v>4002.7655288876399</v>
      </c>
      <c r="H817">
        <v>28.075375431938902</v>
      </c>
      <c r="I817">
        <v>469.72294899380802</v>
      </c>
      <c r="J817">
        <v>-13.712832258661599</v>
      </c>
      <c r="K817">
        <v>222.22875998187899</v>
      </c>
      <c r="L817">
        <v>108.802352466664</v>
      </c>
      <c r="M817">
        <v>31.6093829393721</v>
      </c>
      <c r="N817">
        <v>1.1473831677698101</v>
      </c>
      <c r="O817">
        <v>37.0548604427334</v>
      </c>
      <c r="P817">
        <v>4465.0263620386604</v>
      </c>
      <c r="Q817">
        <v>0.25336813932769803</v>
      </c>
    </row>
    <row r="818" spans="1:17" hidden="1" x14ac:dyDescent="0.3">
      <c r="A818" t="s">
        <v>1781</v>
      </c>
      <c r="B818" t="s">
        <v>1782</v>
      </c>
      <c r="C818" t="s">
        <v>3161</v>
      </c>
      <c r="D818" t="s">
        <v>268</v>
      </c>
      <c r="E818">
        <v>4465.84711814</v>
      </c>
      <c r="F818">
        <v>363.05</v>
      </c>
      <c r="G818">
        <v>551.79291251095594</v>
      </c>
      <c r="H818">
        <v>4.6989492499248602</v>
      </c>
      <c r="I818">
        <v>197.67780972272601</v>
      </c>
      <c r="J818">
        <v>-5.6960602472978001</v>
      </c>
      <c r="K818">
        <v>341.63679994277697</v>
      </c>
      <c r="L818">
        <v>211.668323040828</v>
      </c>
      <c r="M818">
        <v>32.1074931467395</v>
      </c>
      <c r="N818">
        <v>0.53156479079143104</v>
      </c>
      <c r="O818">
        <v>22.2696598264701</v>
      </c>
      <c r="P818">
        <v>592.44707228685797</v>
      </c>
      <c r="Q818">
        <v>0.31258325349638599</v>
      </c>
    </row>
    <row r="819" spans="1:17" hidden="1" x14ac:dyDescent="0.3">
      <c r="A819" t="s">
        <v>1783</v>
      </c>
      <c r="B819" t="s">
        <v>1784</v>
      </c>
      <c r="C819" t="s">
        <v>3161</v>
      </c>
      <c r="D819" t="s">
        <v>108</v>
      </c>
      <c r="E819">
        <v>4451.9940801100001</v>
      </c>
      <c r="F819">
        <v>1287.0999999999999</v>
      </c>
      <c r="G819">
        <v>563.51390207744998</v>
      </c>
      <c r="H819">
        <v>16.9703622282377</v>
      </c>
      <c r="I819">
        <v>138.12571481036699</v>
      </c>
      <c r="J819">
        <v>-8.6230751979988494</v>
      </c>
      <c r="K819">
        <v>1195.15158209471</v>
      </c>
      <c r="L819">
        <v>775.41138754748397</v>
      </c>
      <c r="M819">
        <v>34.590889364943401</v>
      </c>
      <c r="N819">
        <v>0.63044200652032301</v>
      </c>
      <c r="O819">
        <v>15.297956646725099</v>
      </c>
      <c r="P819">
        <v>604.29548563611399</v>
      </c>
      <c r="Q819">
        <v>0.185918895069731</v>
      </c>
    </row>
    <row r="820" spans="1:17" hidden="1" x14ac:dyDescent="0.3">
      <c r="A820" t="s">
        <v>1785</v>
      </c>
      <c r="B820" t="s">
        <v>1786</v>
      </c>
      <c r="C820" t="s">
        <v>3161</v>
      </c>
      <c r="D820" t="s">
        <v>737</v>
      </c>
      <c r="E820">
        <v>4449.3999170859997</v>
      </c>
      <c r="F820">
        <v>276.47000000000003</v>
      </c>
      <c r="G820">
        <v>2.8893916055670301</v>
      </c>
      <c r="H820">
        <v>0.46377580189969297</v>
      </c>
      <c r="I820">
        <v>-0.102840450455079</v>
      </c>
      <c r="J820">
        <v>0.95813786904877796</v>
      </c>
      <c r="K820">
        <v>279.12990418558002</v>
      </c>
      <c r="L820">
        <v>260.312699231512</v>
      </c>
      <c r="M820">
        <v>58.987597709054498</v>
      </c>
      <c r="N820">
        <v>1.1234721698554599</v>
      </c>
      <c r="O820">
        <v>6.33703475964841</v>
      </c>
      <c r="P820">
        <v>32.688615857170198</v>
      </c>
      <c r="Q820">
        <v>3.7892634135868998E-2</v>
      </c>
    </row>
    <row r="821" spans="1:17" hidden="1" x14ac:dyDescent="0.3">
      <c r="A821" t="s">
        <v>1787</v>
      </c>
      <c r="B821" t="s">
        <v>1788</v>
      </c>
      <c r="C821" t="s">
        <v>3161</v>
      </c>
      <c r="D821" t="s">
        <v>1789</v>
      </c>
      <c r="E821">
        <v>4429.5341500000004</v>
      </c>
      <c r="F821">
        <v>395.3</v>
      </c>
      <c r="G821">
        <v>-24.5744490993958</v>
      </c>
      <c r="H821">
        <v>-3.1696606399177498</v>
      </c>
      <c r="I821">
        <v>-30.4305468911802</v>
      </c>
      <c r="J821">
        <v>-4.7224113675097099</v>
      </c>
      <c r="K821">
        <v>421.81318312052099</v>
      </c>
      <c r="L821">
        <v>412.37450991116702</v>
      </c>
      <c r="M821">
        <v>23.7279795816596</v>
      </c>
      <c r="N821">
        <v>0.88462728420258696</v>
      </c>
      <c r="O821">
        <v>61.5228940045535</v>
      </c>
      <c r="P821">
        <v>11.148601152818699</v>
      </c>
      <c r="Q821">
        <v>0.31586995729427397</v>
      </c>
    </row>
    <row r="822" spans="1:17" hidden="1" x14ac:dyDescent="0.3">
      <c r="A822" t="s">
        <v>1790</v>
      </c>
      <c r="B822" t="s">
        <v>1791</v>
      </c>
      <c r="C822" t="s">
        <v>3161</v>
      </c>
      <c r="D822" t="s">
        <v>117</v>
      </c>
      <c r="E822">
        <v>4422.8970014199904</v>
      </c>
      <c r="F822">
        <v>45.55</v>
      </c>
      <c r="G822">
        <v>2.0490956726638001</v>
      </c>
      <c r="H822">
        <v>-5.649355764639</v>
      </c>
      <c r="I822">
        <v>-20.884719200066598</v>
      </c>
      <c r="J822">
        <v>-1.48282245153513</v>
      </c>
      <c r="K822">
        <v>48.296564448166301</v>
      </c>
      <c r="L822">
        <v>47.008293413552998</v>
      </c>
      <c r="M822">
        <v>26.017867950107501</v>
      </c>
      <c r="N822">
        <v>0.45138634578033299</v>
      </c>
      <c r="O822">
        <v>43.578485181119603</v>
      </c>
      <c r="P822">
        <v>42.5665101721439</v>
      </c>
      <c r="Q822">
        <v>4.1966636826005002E-2</v>
      </c>
    </row>
    <row r="823" spans="1:17" hidden="1" x14ac:dyDescent="0.3">
      <c r="A823" t="s">
        <v>1792</v>
      </c>
      <c r="B823" t="s">
        <v>1793</v>
      </c>
      <c r="C823" t="s">
        <v>3161</v>
      </c>
      <c r="D823" t="s">
        <v>43</v>
      </c>
      <c r="E823">
        <v>4415.8951421199999</v>
      </c>
      <c r="F823">
        <v>627.54999999999995</v>
      </c>
      <c r="G823">
        <v>11.2361520641465</v>
      </c>
      <c r="H823">
        <v>-3.18279711105609</v>
      </c>
      <c r="I823">
        <v>17.604845300640999</v>
      </c>
      <c r="J823">
        <v>-4.4064292626806498</v>
      </c>
      <c r="K823">
        <v>630.21739185005504</v>
      </c>
      <c r="M823">
        <v>35.372314163472197</v>
      </c>
      <c r="N823">
        <v>0.36884289187471597</v>
      </c>
      <c r="O823">
        <v>14.1183969404828</v>
      </c>
      <c r="P823">
        <v>45.755429102310899</v>
      </c>
    </row>
    <row r="824" spans="1:17" x14ac:dyDescent="0.3">
      <c r="A824" t="s">
        <v>1794</v>
      </c>
      <c r="B824" t="s">
        <v>1795</v>
      </c>
      <c r="C824" t="s">
        <v>3146</v>
      </c>
      <c r="D824" t="s">
        <v>54</v>
      </c>
      <c r="E824">
        <v>4403.1096339400001</v>
      </c>
      <c r="F824">
        <v>49.03</v>
      </c>
      <c r="G824">
        <v>2.90377637882969</v>
      </c>
      <c r="H824">
        <v>-12.0135360995966</v>
      </c>
      <c r="I824">
        <v>-48.424454545627199</v>
      </c>
      <c r="J824">
        <v>-2.1020622732588001</v>
      </c>
      <c r="K824">
        <v>59.219271910215603</v>
      </c>
      <c r="L824">
        <v>60.9711865096425</v>
      </c>
      <c r="M824">
        <v>16.524974975003602</v>
      </c>
      <c r="N824">
        <v>0.90448042226407999</v>
      </c>
      <c r="O824">
        <v>103.202121150316</v>
      </c>
      <c r="P824">
        <v>39.1909155429382</v>
      </c>
      <c r="Q824">
        <v>1.298442851492E-2</v>
      </c>
    </row>
    <row r="825" spans="1:17" hidden="1" x14ac:dyDescent="0.3">
      <c r="A825" t="s">
        <v>1796</v>
      </c>
      <c r="B825" t="s">
        <v>1797</v>
      </c>
      <c r="C825" t="s">
        <v>3161</v>
      </c>
      <c r="D825" t="s">
        <v>249</v>
      </c>
      <c r="E825">
        <v>4398.6923812499999</v>
      </c>
      <c r="F825">
        <v>2501.3000000000002</v>
      </c>
      <c r="G825">
        <v>56.904524242637997</v>
      </c>
      <c r="H825">
        <v>6.6472083302533598</v>
      </c>
      <c r="I825">
        <v>51.771800489103697</v>
      </c>
      <c r="J825">
        <v>0.15465450934956201</v>
      </c>
      <c r="K825">
        <v>2497.7325297391299</v>
      </c>
      <c r="L825">
        <v>2071.9514354118901</v>
      </c>
      <c r="M825">
        <v>45.856941644655102</v>
      </c>
      <c r="N825">
        <v>0.81322825272530097</v>
      </c>
      <c r="O825">
        <v>15.140127133890299</v>
      </c>
      <c r="P825">
        <v>98.823576169468595</v>
      </c>
      <c r="Q825">
        <v>5.1534841585654002E-2</v>
      </c>
    </row>
    <row r="826" spans="1:17" x14ac:dyDescent="0.3">
      <c r="A826" t="s">
        <v>1798</v>
      </c>
      <c r="B826" t="s">
        <v>1799</v>
      </c>
      <c r="C826" t="s">
        <v>3158</v>
      </c>
      <c r="D826" t="s">
        <v>283</v>
      </c>
      <c r="E826">
        <v>4378.6073511280001</v>
      </c>
      <c r="F826">
        <v>198.98</v>
      </c>
      <c r="G826">
        <v>15.374131437609099</v>
      </c>
      <c r="H826">
        <v>0.47107630992870803</v>
      </c>
      <c r="I826">
        <v>-9.0350904106601302</v>
      </c>
      <c r="J826">
        <v>-1.6424690206507899</v>
      </c>
      <c r="K826">
        <v>200.89267320857999</v>
      </c>
      <c r="L826">
        <v>191.355399155144</v>
      </c>
      <c r="M826">
        <v>45.2855009783217</v>
      </c>
      <c r="N826">
        <v>0.64233829890091598</v>
      </c>
      <c r="O826">
        <v>19.5346265956377</v>
      </c>
      <c r="P826">
        <v>45.240875912408697</v>
      </c>
    </row>
    <row r="827" spans="1:17" hidden="1" x14ac:dyDescent="0.3">
      <c r="A827" t="s">
        <v>1800</v>
      </c>
      <c r="B827" t="s">
        <v>1801</v>
      </c>
      <c r="C827" t="s">
        <v>3161</v>
      </c>
      <c r="D827" t="s">
        <v>406</v>
      </c>
      <c r="E827">
        <v>4362.0682238999998</v>
      </c>
      <c r="F827">
        <v>350.55</v>
      </c>
      <c r="G827">
        <v>112.39641933615999</v>
      </c>
      <c r="H827">
        <v>2.7679797707665901</v>
      </c>
      <c r="I827">
        <v>69.719594111738104</v>
      </c>
      <c r="J827">
        <v>5.3458526845810104</v>
      </c>
      <c r="K827">
        <v>354.61889840383702</v>
      </c>
      <c r="L827">
        <v>272.134096403071</v>
      </c>
      <c r="M827">
        <v>43.0025268174019</v>
      </c>
      <c r="N827">
        <v>0.217013847041888</v>
      </c>
      <c r="O827">
        <v>27.713592925402899</v>
      </c>
      <c r="P827">
        <v>154.58440756744901</v>
      </c>
      <c r="Q827">
        <v>0.165780994588238</v>
      </c>
    </row>
    <row r="828" spans="1:17" hidden="1" x14ac:dyDescent="0.3">
      <c r="A828" t="s">
        <v>1802</v>
      </c>
      <c r="B828" t="s">
        <v>1803</v>
      </c>
      <c r="C828" t="s">
        <v>3161</v>
      </c>
      <c r="D828" t="s">
        <v>454</v>
      </c>
      <c r="E828">
        <v>4357.5618033399996</v>
      </c>
      <c r="F828">
        <v>950.2</v>
      </c>
      <c r="G828">
        <v>15.653552284527599</v>
      </c>
      <c r="H828">
        <v>13.088162784157999</v>
      </c>
      <c r="I828">
        <v>53.459113248699197</v>
      </c>
      <c r="J828">
        <v>1.9596331717448101</v>
      </c>
      <c r="K828">
        <v>930.48554388620005</v>
      </c>
      <c r="L828">
        <v>765.46157692711199</v>
      </c>
      <c r="M828">
        <v>46.503474013188999</v>
      </c>
      <c r="N828">
        <v>0.72442956873476305</v>
      </c>
      <c r="O828">
        <v>15.2388970743001</v>
      </c>
      <c r="P828">
        <v>82.030651340996101</v>
      </c>
      <c r="Q828">
        <v>0.173183472361431</v>
      </c>
    </row>
    <row r="829" spans="1:17" x14ac:dyDescent="0.3">
      <c r="A829" t="s">
        <v>1804</v>
      </c>
      <c r="B829" t="s">
        <v>1805</v>
      </c>
      <c r="C829" t="s">
        <v>3152</v>
      </c>
      <c r="D829" t="s">
        <v>188</v>
      </c>
      <c r="E829">
        <v>4350.4847836469999</v>
      </c>
      <c r="F829">
        <v>171.09</v>
      </c>
      <c r="G829">
        <v>3.5987450844691198</v>
      </c>
      <c r="H829">
        <v>8.6802266367260792</v>
      </c>
      <c r="I829">
        <v>-16.2592775651224</v>
      </c>
      <c r="J829">
        <v>7.8035637161250906E-2</v>
      </c>
      <c r="K829">
        <v>176.04201067917001</v>
      </c>
      <c r="L829">
        <v>171.756434220274</v>
      </c>
      <c r="M829">
        <v>42.756039053950197</v>
      </c>
      <c r="N829">
        <v>0.62866530316358005</v>
      </c>
      <c r="O829">
        <v>31.918873107721002</v>
      </c>
      <c r="P829">
        <v>35.731852439508103</v>
      </c>
      <c r="Q829">
        <v>6.0501118422494997E-2</v>
      </c>
    </row>
    <row r="830" spans="1:17" hidden="1" x14ac:dyDescent="0.3">
      <c r="A830" t="s">
        <v>1806</v>
      </c>
      <c r="B830" t="s">
        <v>1807</v>
      </c>
      <c r="C830" t="s">
        <v>3161</v>
      </c>
      <c r="D830" t="s">
        <v>168</v>
      </c>
      <c r="E830">
        <v>4350.3095186150003</v>
      </c>
      <c r="F830">
        <v>1698.05</v>
      </c>
      <c r="G830">
        <v>169.849219126159</v>
      </c>
      <c r="H830">
        <v>1.22810915607045</v>
      </c>
      <c r="I830">
        <v>33.724161328546302</v>
      </c>
      <c r="J830">
        <v>0.416763175281603</v>
      </c>
      <c r="K830">
        <v>1666.0505731171399</v>
      </c>
      <c r="L830">
        <v>1348.4232404534901</v>
      </c>
      <c r="M830">
        <v>53.418236651150302</v>
      </c>
      <c r="N830">
        <v>0.498531627870059</v>
      </c>
      <c r="O830">
        <v>14.660934601454599</v>
      </c>
      <c r="P830">
        <v>216.94820345310299</v>
      </c>
      <c r="Q830">
        <v>9.7257037133875998E-2</v>
      </c>
    </row>
    <row r="831" spans="1:17" x14ac:dyDescent="0.3">
      <c r="A831" t="s">
        <v>1808</v>
      </c>
      <c r="B831" t="s">
        <v>1809</v>
      </c>
      <c r="C831" t="s">
        <v>3150</v>
      </c>
      <c r="D831" t="s">
        <v>51</v>
      </c>
      <c r="E831">
        <v>4342.449474</v>
      </c>
      <c r="F831">
        <v>539.54999999999995</v>
      </c>
      <c r="G831">
        <v>99.231648029281899</v>
      </c>
      <c r="H831">
        <v>-8.3563085621025408</v>
      </c>
      <c r="I831">
        <v>26.239930343937701</v>
      </c>
      <c r="J831">
        <v>-1.8449086293226999</v>
      </c>
      <c r="K831">
        <v>549.856518031311</v>
      </c>
      <c r="L831">
        <v>437.73722602441097</v>
      </c>
      <c r="M831">
        <v>34.074640729775098</v>
      </c>
      <c r="N831">
        <v>0.33894345268012099</v>
      </c>
      <c r="O831">
        <v>25.104253544620502</v>
      </c>
      <c r="P831">
        <v>129.69348659003799</v>
      </c>
      <c r="Q831">
        <v>2.0183641085390002E-3</v>
      </c>
    </row>
    <row r="832" spans="1:17" x14ac:dyDescent="0.3">
      <c r="A832" t="s">
        <v>1810</v>
      </c>
      <c r="B832" t="s">
        <v>1811</v>
      </c>
      <c r="C832" t="s">
        <v>3149</v>
      </c>
      <c r="D832" t="s">
        <v>48</v>
      </c>
      <c r="E832">
        <v>4331.8745519820004</v>
      </c>
      <c r="F832">
        <v>53.66</v>
      </c>
      <c r="G832">
        <v>-11.531319296867499</v>
      </c>
      <c r="H832">
        <v>-4.21415505610066</v>
      </c>
      <c r="I832">
        <v>-26.5158263586201</v>
      </c>
      <c r="J832">
        <v>2.1645776463751401</v>
      </c>
      <c r="K832">
        <v>56.877702697478298</v>
      </c>
      <c r="L832">
        <v>57.312163541716998</v>
      </c>
      <c r="M832">
        <v>37.827359232133503</v>
      </c>
      <c r="N832">
        <v>0.62440791195240997</v>
      </c>
      <c r="O832">
        <v>47.223257547521399</v>
      </c>
      <c r="P832">
        <v>27.609988109393498</v>
      </c>
      <c r="Q832">
        <v>9.3364282018437994E-2</v>
      </c>
    </row>
    <row r="833" spans="1:17" x14ac:dyDescent="0.3">
      <c r="A833" t="s">
        <v>1812</v>
      </c>
      <c r="B833" t="s">
        <v>1813</v>
      </c>
      <c r="C833" t="s">
        <v>3152</v>
      </c>
      <c r="D833" t="s">
        <v>188</v>
      </c>
      <c r="E833">
        <v>4293.1647075000001</v>
      </c>
      <c r="F833">
        <v>658.1</v>
      </c>
      <c r="G833">
        <v>55.443466244744897</v>
      </c>
      <c r="H833">
        <v>-9.30778021650063</v>
      </c>
      <c r="I833">
        <v>-0.83135260210464201</v>
      </c>
      <c r="J833">
        <v>-0.47897207454954999</v>
      </c>
      <c r="K833">
        <v>717.28566526523696</v>
      </c>
      <c r="L833">
        <v>642.38869800404996</v>
      </c>
      <c r="M833">
        <v>27.987371410376198</v>
      </c>
      <c r="N833">
        <v>0.35651141588534402</v>
      </c>
      <c r="O833">
        <v>25.7255736210302</v>
      </c>
      <c r="P833">
        <v>87.680022814772499</v>
      </c>
      <c r="Q833">
        <v>6.0877826181342E-2</v>
      </c>
    </row>
    <row r="834" spans="1:17" hidden="1" x14ac:dyDescent="0.3">
      <c r="A834" t="s">
        <v>1814</v>
      </c>
      <c r="B834" t="s">
        <v>1815</v>
      </c>
      <c r="C834" t="s">
        <v>3161</v>
      </c>
      <c r="D834" t="s">
        <v>1044</v>
      </c>
      <c r="E834">
        <v>4278.1388338799998</v>
      </c>
      <c r="F834">
        <v>178.73</v>
      </c>
      <c r="G834">
        <v>51.9247816698349</v>
      </c>
      <c r="H834">
        <v>5.2778713864807596</v>
      </c>
      <c r="I834">
        <v>47.972121633518299</v>
      </c>
      <c r="J834">
        <v>-1.43679982356827</v>
      </c>
      <c r="K834">
        <v>176.782301663856</v>
      </c>
      <c r="L834">
        <v>149.13880203491601</v>
      </c>
      <c r="M834">
        <v>46.411894884816903</v>
      </c>
      <c r="N834">
        <v>1.7044334082639201</v>
      </c>
      <c r="O834">
        <v>25.216807474962199</v>
      </c>
      <c r="P834">
        <v>107.704822777454</v>
      </c>
    </row>
    <row r="835" spans="1:17" x14ac:dyDescent="0.3">
      <c r="A835" t="s">
        <v>1816</v>
      </c>
      <c r="B835" t="s">
        <v>1817</v>
      </c>
      <c r="C835" t="s">
        <v>3157</v>
      </c>
      <c r="D835" t="s">
        <v>446</v>
      </c>
      <c r="E835">
        <v>4250.9697566879904</v>
      </c>
      <c r="F835">
        <v>85.08</v>
      </c>
      <c r="G835">
        <v>-29.681930658932099</v>
      </c>
      <c r="H835">
        <v>-4.8368662602672003</v>
      </c>
      <c r="I835">
        <v>-29.888890931949199</v>
      </c>
      <c r="J835">
        <v>-0.96980079658030605</v>
      </c>
      <c r="K835">
        <v>94.153232777677403</v>
      </c>
      <c r="L835">
        <v>98.562613544428103</v>
      </c>
      <c r="M835">
        <v>12.789116780348399</v>
      </c>
      <c r="N835">
        <v>0.77360788692606897</v>
      </c>
      <c r="O835">
        <v>42.865538316878201</v>
      </c>
      <c r="P835">
        <v>1.80686849347853</v>
      </c>
      <c r="Q835">
        <v>-1.151249191042E-2</v>
      </c>
    </row>
    <row r="836" spans="1:17" hidden="1" x14ac:dyDescent="0.3">
      <c r="A836" t="s">
        <v>1818</v>
      </c>
      <c r="B836" t="s">
        <v>1819</v>
      </c>
      <c r="C836" t="s">
        <v>3161</v>
      </c>
      <c r="D836" t="s">
        <v>429</v>
      </c>
      <c r="E836">
        <v>4246.0580706749997</v>
      </c>
      <c r="F836">
        <v>306.75</v>
      </c>
      <c r="G836">
        <v>94.674926074167104</v>
      </c>
      <c r="H836">
        <v>29.906605918666401</v>
      </c>
      <c r="I836">
        <v>33.865377460222398</v>
      </c>
      <c r="J836">
        <v>-0.372971231667582</v>
      </c>
      <c r="K836">
        <v>274.52819357358499</v>
      </c>
      <c r="L836">
        <v>218.101375097166</v>
      </c>
      <c r="M836">
        <v>44.442839737659803</v>
      </c>
      <c r="N836">
        <v>0.73127602278619797</v>
      </c>
      <c r="O836">
        <v>9.6169519152404295</v>
      </c>
      <c r="P836">
        <v>138.53032659409001</v>
      </c>
      <c r="Q836">
        <v>6.9905205079178995E-2</v>
      </c>
    </row>
    <row r="837" spans="1:17" x14ac:dyDescent="0.3">
      <c r="A837" t="s">
        <v>1820</v>
      </c>
      <c r="B837" t="s">
        <v>1821</v>
      </c>
      <c r="C837" t="s">
        <v>3162</v>
      </c>
      <c r="D837" t="s">
        <v>111</v>
      </c>
      <c r="E837">
        <v>4226.36005389</v>
      </c>
      <c r="F837">
        <v>247.15</v>
      </c>
      <c r="G837">
        <v>55.795446612576001</v>
      </c>
      <c r="H837">
        <v>0.31208535482123301</v>
      </c>
      <c r="I837">
        <v>-12.0956080487507</v>
      </c>
      <c r="J837">
        <v>3.4966329115561101</v>
      </c>
      <c r="K837">
        <v>266.63281620371498</v>
      </c>
      <c r="L837">
        <v>252.38129931934401</v>
      </c>
      <c r="M837">
        <v>36.980510232275002</v>
      </c>
      <c r="N837">
        <v>0.59511403111299199</v>
      </c>
      <c r="O837">
        <v>29.658102366983599</v>
      </c>
      <c r="P837">
        <v>90.996908809891707</v>
      </c>
      <c r="Q837">
        <v>7.9357633065339994E-2</v>
      </c>
    </row>
    <row r="838" spans="1:17" hidden="1" x14ac:dyDescent="0.3">
      <c r="A838" t="s">
        <v>1822</v>
      </c>
      <c r="B838" t="s">
        <v>1823</v>
      </c>
      <c r="C838" t="s">
        <v>3161</v>
      </c>
      <c r="D838" t="s">
        <v>278</v>
      </c>
      <c r="E838">
        <v>4217.5613092100002</v>
      </c>
      <c r="F838">
        <v>222.1</v>
      </c>
      <c r="G838">
        <v>144.18062842434901</v>
      </c>
      <c r="H838">
        <v>-5.0452635593523301</v>
      </c>
      <c r="I838">
        <v>40.396470811238501</v>
      </c>
      <c r="J838">
        <v>4.0561426081729497</v>
      </c>
      <c r="K838">
        <v>238.06494067130299</v>
      </c>
      <c r="L838">
        <v>192.60477450462099</v>
      </c>
      <c r="M838">
        <v>39.145335555950702</v>
      </c>
      <c r="N838">
        <v>1.00482738398521</v>
      </c>
      <c r="O838">
        <v>47.140927510130503</v>
      </c>
      <c r="P838">
        <v>188.44155844155799</v>
      </c>
      <c r="Q838">
        <v>0.135690706626693</v>
      </c>
    </row>
    <row r="839" spans="1:17" x14ac:dyDescent="0.3">
      <c r="A839" t="s">
        <v>1824</v>
      </c>
      <c r="B839" t="s">
        <v>1825</v>
      </c>
      <c r="C839" t="s">
        <v>3152</v>
      </c>
      <c r="D839" t="s">
        <v>188</v>
      </c>
      <c r="E839">
        <v>4205.881668</v>
      </c>
      <c r="F839">
        <v>1598</v>
      </c>
      <c r="G839">
        <v>54.723805866131599</v>
      </c>
      <c r="H839">
        <v>-0.934797997646588</v>
      </c>
      <c r="I839">
        <v>28.565110218119901</v>
      </c>
      <c r="J839">
        <v>-2.11191723856229</v>
      </c>
      <c r="K839">
        <v>1592.78373921806</v>
      </c>
      <c r="L839">
        <v>1339.8709086018</v>
      </c>
      <c r="M839">
        <v>34.6566611413187</v>
      </c>
      <c r="N839">
        <v>0.58464549480591599</v>
      </c>
      <c r="O839">
        <v>12.015018773466799</v>
      </c>
      <c r="P839">
        <v>94.403892944038901</v>
      </c>
      <c r="Q839">
        <v>0.10795094288198701</v>
      </c>
    </row>
    <row r="840" spans="1:17" hidden="1" x14ac:dyDescent="0.3">
      <c r="A840" t="s">
        <v>1826</v>
      </c>
      <c r="B840" t="s">
        <v>1827</v>
      </c>
      <c r="C840" t="s">
        <v>3161</v>
      </c>
      <c r="D840" t="s">
        <v>48</v>
      </c>
      <c r="E840">
        <v>4204.6811645540001</v>
      </c>
      <c r="F840">
        <v>26.89</v>
      </c>
      <c r="G840">
        <v>36.498919970121797</v>
      </c>
      <c r="H840">
        <v>-7.05736600798729</v>
      </c>
      <c r="I840">
        <v>28.611309048437601</v>
      </c>
      <c r="J840">
        <v>-2.2120652476445799</v>
      </c>
      <c r="K840">
        <v>27.044851673676401</v>
      </c>
      <c r="L840">
        <v>22.002873903992</v>
      </c>
      <c r="M840">
        <v>32.698286934898199</v>
      </c>
      <c r="N840">
        <v>0.51393435261254605</v>
      </c>
      <c r="O840">
        <v>24.395686128672299</v>
      </c>
      <c r="P840">
        <v>79.999769053031798</v>
      </c>
      <c r="Q840">
        <v>0.11837093823710999</v>
      </c>
    </row>
    <row r="841" spans="1:17" hidden="1" x14ac:dyDescent="0.3">
      <c r="A841" t="s">
        <v>1828</v>
      </c>
      <c r="B841" t="s">
        <v>1829</v>
      </c>
      <c r="C841" t="s">
        <v>3161</v>
      </c>
      <c r="D841" t="s">
        <v>268</v>
      </c>
      <c r="E841">
        <v>4194.5837895000004</v>
      </c>
      <c r="F841">
        <v>914.5</v>
      </c>
      <c r="G841">
        <v>136.81542162371201</v>
      </c>
      <c r="H841">
        <v>-7.5858956762217398</v>
      </c>
      <c r="I841">
        <v>37.4733783985372</v>
      </c>
      <c r="J841">
        <v>-2.8893274781465998</v>
      </c>
      <c r="K841">
        <v>955.34203209505097</v>
      </c>
      <c r="L841">
        <v>745.01392540422796</v>
      </c>
      <c r="M841">
        <v>25.558702304431002</v>
      </c>
      <c r="N841">
        <v>0.37802424480165597</v>
      </c>
      <c r="O841">
        <v>19.300164024056802</v>
      </c>
      <c r="P841">
        <v>195.285760413303</v>
      </c>
      <c r="Q841">
        <v>8.8356247079610997E-2</v>
      </c>
    </row>
    <row r="842" spans="1:17" hidden="1" x14ac:dyDescent="0.3">
      <c r="A842" t="s">
        <v>1830</v>
      </c>
      <c r="B842" t="s">
        <v>1831</v>
      </c>
      <c r="C842" t="s">
        <v>3161</v>
      </c>
      <c r="D842" t="s">
        <v>268</v>
      </c>
      <c r="E842">
        <v>4192.5190899999998</v>
      </c>
      <c r="F842">
        <v>429.25</v>
      </c>
      <c r="G842">
        <v>14.16821265279</v>
      </c>
      <c r="H842">
        <v>7.7306173020618596</v>
      </c>
      <c r="I842">
        <v>5.31565561796124</v>
      </c>
      <c r="J842">
        <v>-0.86759844109581497</v>
      </c>
      <c r="K842">
        <v>441.76226454737201</v>
      </c>
      <c r="L842">
        <v>405.655465311672</v>
      </c>
      <c r="M842">
        <v>38.890692208426998</v>
      </c>
      <c r="N842">
        <v>0.66175970971484699</v>
      </c>
      <c r="O842">
        <v>26.4997087944088</v>
      </c>
      <c r="P842">
        <v>43.804753848473098</v>
      </c>
      <c r="Q842">
        <v>0.15419625819521299</v>
      </c>
    </row>
    <row r="843" spans="1:17" x14ac:dyDescent="0.3">
      <c r="A843" t="s">
        <v>1832</v>
      </c>
      <c r="B843" t="s">
        <v>1833</v>
      </c>
      <c r="C843" t="s">
        <v>3158</v>
      </c>
      <c r="D843" t="s">
        <v>1487</v>
      </c>
      <c r="E843">
        <v>4186.1633791289996</v>
      </c>
      <c r="F843">
        <v>77.19</v>
      </c>
      <c r="G843">
        <v>44.158236819336601</v>
      </c>
      <c r="H843">
        <v>-2.5179802398951798</v>
      </c>
      <c r="I843">
        <v>-20.867766812831199</v>
      </c>
      <c r="J843">
        <v>1.6938543797454599</v>
      </c>
      <c r="K843">
        <v>83.829252563516505</v>
      </c>
      <c r="L843">
        <v>77.868555160809393</v>
      </c>
      <c r="M843">
        <v>36.2276811600142</v>
      </c>
      <c r="N843">
        <v>0.41430483362494502</v>
      </c>
      <c r="O843">
        <v>33.7608498510169</v>
      </c>
      <c r="P843">
        <v>79.930069930069905</v>
      </c>
      <c r="Q843">
        <v>0.16608911157345499</v>
      </c>
    </row>
    <row r="844" spans="1:17" hidden="1" x14ac:dyDescent="0.3">
      <c r="A844" t="s">
        <v>1834</v>
      </c>
      <c r="B844" t="s">
        <v>1835</v>
      </c>
      <c r="C844" t="s">
        <v>3161</v>
      </c>
      <c r="D844" t="s">
        <v>268</v>
      </c>
      <c r="E844">
        <v>4179.3416547199904</v>
      </c>
      <c r="F844">
        <v>1310.45</v>
      </c>
      <c r="G844">
        <v>1.94165006891145</v>
      </c>
      <c r="H844">
        <v>-1.0395815832136299</v>
      </c>
      <c r="I844">
        <v>-11.2215123139973</v>
      </c>
      <c r="J844">
        <v>7.0456616430352795E-2</v>
      </c>
      <c r="K844">
        <v>1356.8337142513899</v>
      </c>
      <c r="L844">
        <v>1287.0396526738</v>
      </c>
      <c r="M844">
        <v>36.77491245329</v>
      </c>
      <c r="N844">
        <v>0.66304319266992895</v>
      </c>
      <c r="O844">
        <v>20.172459842038901</v>
      </c>
      <c r="P844">
        <v>35.952899678389798</v>
      </c>
      <c r="Q844">
        <v>0.11268250655958301</v>
      </c>
    </row>
    <row r="845" spans="1:17" hidden="1" x14ac:dyDescent="0.3">
      <c r="A845" t="s">
        <v>1836</v>
      </c>
      <c r="B845" t="s">
        <v>1837</v>
      </c>
      <c r="C845" t="s">
        <v>3161</v>
      </c>
      <c r="D845" t="s">
        <v>89</v>
      </c>
      <c r="E845">
        <v>4179.0632889999997</v>
      </c>
      <c r="F845">
        <v>1848.25</v>
      </c>
      <c r="G845">
        <v>196.76796094154301</v>
      </c>
      <c r="H845">
        <v>9.1720289520578202</v>
      </c>
      <c r="I845">
        <v>66.1136094480742</v>
      </c>
      <c r="J845">
        <v>3.8488709123092502</v>
      </c>
      <c r="K845">
        <v>1591.6401976661</v>
      </c>
      <c r="L845">
        <v>1213.3575987908901</v>
      </c>
      <c r="M845">
        <v>70.117645494856902</v>
      </c>
      <c r="N845">
        <v>1.05021547460035</v>
      </c>
      <c r="O845">
        <v>1.92885161639388</v>
      </c>
      <c r="P845">
        <v>258.500630394724</v>
      </c>
      <c r="Q845">
        <v>0.19390204586458601</v>
      </c>
    </row>
    <row r="846" spans="1:17" hidden="1" x14ac:dyDescent="0.3">
      <c r="A846" t="s">
        <v>1838</v>
      </c>
      <c r="B846" t="s">
        <v>1839</v>
      </c>
      <c r="C846" t="s">
        <v>3161</v>
      </c>
      <c r="D846" t="s">
        <v>51</v>
      </c>
      <c r="E846">
        <v>4158.2494657850002</v>
      </c>
      <c r="F846">
        <v>726.65</v>
      </c>
      <c r="G846">
        <v>7.4116268859413497</v>
      </c>
      <c r="H846">
        <v>-2.9508962244033698</v>
      </c>
      <c r="I846">
        <v>42.2044766216071</v>
      </c>
      <c r="J846">
        <v>4.4474810635388096</v>
      </c>
      <c r="K846">
        <v>713.16487181337095</v>
      </c>
      <c r="L846">
        <v>566.56493246454295</v>
      </c>
      <c r="M846">
        <v>40.9516100087341</v>
      </c>
      <c r="N846">
        <v>0.47337372944398398</v>
      </c>
      <c r="O846">
        <v>15.8122892726897</v>
      </c>
      <c r="P846">
        <v>72.457576836359294</v>
      </c>
    </row>
    <row r="847" spans="1:17" x14ac:dyDescent="0.3">
      <c r="A847" t="s">
        <v>1840</v>
      </c>
      <c r="B847" t="s">
        <v>1841</v>
      </c>
      <c r="C847" t="s">
        <v>3155</v>
      </c>
      <c r="D847" t="s">
        <v>117</v>
      </c>
      <c r="E847">
        <v>4109.8649824650001</v>
      </c>
      <c r="F847">
        <v>209.11</v>
      </c>
      <c r="G847">
        <v>-32.013740542313698</v>
      </c>
      <c r="H847">
        <v>-4.4292794977439397E-2</v>
      </c>
      <c r="I847">
        <v>-11.697255968520899</v>
      </c>
      <c r="J847">
        <v>-1.2665749655326399</v>
      </c>
      <c r="K847">
        <v>221.77466831439199</v>
      </c>
      <c r="L847">
        <v>219.75247789399901</v>
      </c>
      <c r="M847">
        <v>30.912998908240599</v>
      </c>
      <c r="N847">
        <v>0.37348888750114401</v>
      </c>
      <c r="O847">
        <v>32.944383338912502</v>
      </c>
      <c r="P847">
        <v>25.290593169562602</v>
      </c>
      <c r="Q847">
        <v>5.9772288140462003E-2</v>
      </c>
    </row>
    <row r="848" spans="1:17" hidden="1" x14ac:dyDescent="0.3">
      <c r="A848" t="s">
        <v>1842</v>
      </c>
      <c r="B848" t="s">
        <v>1843</v>
      </c>
      <c r="C848" t="s">
        <v>3161</v>
      </c>
      <c r="D848" t="s">
        <v>51</v>
      </c>
      <c r="E848">
        <v>4107.0204199299997</v>
      </c>
      <c r="F848">
        <v>1652.05</v>
      </c>
      <c r="G848">
        <v>131.32759416983399</v>
      </c>
      <c r="H848">
        <v>18.809137775649699</v>
      </c>
      <c r="I848">
        <v>41.721055702886098</v>
      </c>
      <c r="J848">
        <v>4.2374783003445504</v>
      </c>
      <c r="K848">
        <v>1444.3910640566601</v>
      </c>
      <c r="L848">
        <v>1115.6656666399899</v>
      </c>
      <c r="M848">
        <v>75.236648132942506</v>
      </c>
      <c r="N848">
        <v>0.45353605450760198</v>
      </c>
      <c r="O848">
        <v>0.42068944644533202</v>
      </c>
      <c r="P848">
        <v>191.881625441696</v>
      </c>
      <c r="Q848">
        <v>0.23668337664316599</v>
      </c>
    </row>
    <row r="849" spans="1:17" hidden="1" x14ac:dyDescent="0.3">
      <c r="A849" t="s">
        <v>1844</v>
      </c>
      <c r="B849" t="s">
        <v>1845</v>
      </c>
      <c r="C849" t="s">
        <v>3161</v>
      </c>
      <c r="D849" t="s">
        <v>268</v>
      </c>
      <c r="E849">
        <v>4104.4951108599998</v>
      </c>
      <c r="F849">
        <v>4046.6</v>
      </c>
      <c r="G849">
        <v>24.903406334764501</v>
      </c>
      <c r="H849">
        <v>8.1402605441590907</v>
      </c>
      <c r="I849">
        <v>52.776266188761099</v>
      </c>
      <c r="J849">
        <v>-0.533021957520319</v>
      </c>
      <c r="K849">
        <v>3900.97563912034</v>
      </c>
      <c r="L849">
        <v>3294.1251962769002</v>
      </c>
      <c r="M849">
        <v>49.747889068804497</v>
      </c>
      <c r="N849">
        <v>0.66154485126099705</v>
      </c>
      <c r="O849">
        <v>11.204467948401099</v>
      </c>
      <c r="P849">
        <v>87.690166975881198</v>
      </c>
      <c r="Q849">
        <v>0.114246625640487</v>
      </c>
    </row>
    <row r="850" spans="1:17" x14ac:dyDescent="0.3">
      <c r="A850" t="s">
        <v>1846</v>
      </c>
      <c r="B850" t="s">
        <v>1847</v>
      </c>
      <c r="C850" t="s">
        <v>3155</v>
      </c>
      <c r="D850" t="s">
        <v>83</v>
      </c>
      <c r="E850">
        <v>4097.4627938499998</v>
      </c>
      <c r="F850">
        <v>1016.9</v>
      </c>
      <c r="G850">
        <v>19.637754020065302</v>
      </c>
      <c r="H850">
        <v>-2.74670146784907</v>
      </c>
      <c r="I850">
        <v>35.5472061313802</v>
      </c>
      <c r="J850">
        <v>-2.6107041471795802</v>
      </c>
      <c r="K850">
        <v>1132.4869215061501</v>
      </c>
      <c r="L850">
        <v>1015.2942020059299</v>
      </c>
      <c r="M850">
        <v>29.266064356785702</v>
      </c>
      <c r="N850">
        <v>1.21192459918085</v>
      </c>
      <c r="O850">
        <v>56.623070115055498</v>
      </c>
      <c r="P850">
        <v>66.704918032786793</v>
      </c>
      <c r="Q850">
        <v>1.6945442294119999E-3</v>
      </c>
    </row>
    <row r="851" spans="1:17" x14ac:dyDescent="0.3">
      <c r="A851" t="s">
        <v>1848</v>
      </c>
      <c r="B851" t="s">
        <v>1849</v>
      </c>
      <c r="C851" t="s">
        <v>3160</v>
      </c>
      <c r="D851" t="s">
        <v>249</v>
      </c>
      <c r="E851">
        <v>4085.0603099999998</v>
      </c>
      <c r="F851">
        <v>1319.4</v>
      </c>
      <c r="G851">
        <v>74.984182908651206</v>
      </c>
      <c r="H851">
        <v>11.2561117341554</v>
      </c>
      <c r="I851">
        <v>44.944328423928901</v>
      </c>
      <c r="J851">
        <v>-5.0997973436280004</v>
      </c>
      <c r="K851">
        <v>1290.9439344595</v>
      </c>
      <c r="L851">
        <v>1040.7319153322101</v>
      </c>
      <c r="M851">
        <v>36.606817172204998</v>
      </c>
      <c r="N851">
        <v>1.0678855028821801</v>
      </c>
      <c r="O851">
        <v>17.398059724117001</v>
      </c>
      <c r="P851">
        <v>112.30992034757401</v>
      </c>
      <c r="Q851">
        <v>4.7445916074095998E-2</v>
      </c>
    </row>
    <row r="852" spans="1:17" hidden="1" x14ac:dyDescent="0.3">
      <c r="A852" t="s">
        <v>1850</v>
      </c>
      <c r="B852" t="s">
        <v>1851</v>
      </c>
      <c r="C852" t="s">
        <v>3161</v>
      </c>
      <c r="D852" t="s">
        <v>1053</v>
      </c>
      <c r="E852">
        <v>4060.8879999999999</v>
      </c>
      <c r="F852">
        <v>118</v>
      </c>
      <c r="G852">
        <v>-25.081080399130499</v>
      </c>
      <c r="K852">
        <v>104.378999999999</v>
      </c>
      <c r="M852">
        <v>99.990560428137201</v>
      </c>
      <c r="N852">
        <v>1</v>
      </c>
      <c r="O852">
        <v>0</v>
      </c>
      <c r="P852">
        <v>5.3571428571428603</v>
      </c>
    </row>
    <row r="853" spans="1:17" hidden="1" x14ac:dyDescent="0.3">
      <c r="A853" t="s">
        <v>1852</v>
      </c>
      <c r="B853" t="s">
        <v>1853</v>
      </c>
      <c r="C853" t="s">
        <v>3161</v>
      </c>
      <c r="D853" t="s">
        <v>398</v>
      </c>
      <c r="E853">
        <v>4054.66315110599</v>
      </c>
      <c r="F853">
        <v>109.02</v>
      </c>
      <c r="G853">
        <v>-49.072598009309402</v>
      </c>
      <c r="H853">
        <v>-3.2273363884839799</v>
      </c>
      <c r="I853">
        <v>-23.115208580393102</v>
      </c>
      <c r="J853">
        <v>-1.2818941741027801</v>
      </c>
      <c r="K853">
        <v>117.18225159609101</v>
      </c>
      <c r="L853">
        <v>124.11001990030999</v>
      </c>
      <c r="M853">
        <v>27.643460585084899</v>
      </c>
      <c r="N853">
        <v>0.54637007548028804</v>
      </c>
      <c r="O853">
        <v>40.891579526692297</v>
      </c>
      <c r="P853">
        <v>0.24827586206896901</v>
      </c>
    </row>
    <row r="854" spans="1:17" x14ac:dyDescent="0.3">
      <c r="A854" t="s">
        <v>1854</v>
      </c>
      <c r="B854" t="s">
        <v>1855</v>
      </c>
      <c r="C854" t="s">
        <v>3155</v>
      </c>
      <c r="D854" t="s">
        <v>1856</v>
      </c>
      <c r="E854">
        <v>4054.213579108</v>
      </c>
      <c r="F854">
        <v>59.99</v>
      </c>
      <c r="G854">
        <v>-23.5522062819722</v>
      </c>
      <c r="H854">
        <v>-2.89139134179513</v>
      </c>
      <c r="I854">
        <v>-8.6406981608648792</v>
      </c>
      <c r="J854">
        <v>-0.95037321821561505</v>
      </c>
      <c r="K854">
        <v>66.117911775330001</v>
      </c>
      <c r="L854">
        <v>64.698592621762302</v>
      </c>
      <c r="M854">
        <v>25.883755044181498</v>
      </c>
      <c r="N854">
        <v>0.54669378817401604</v>
      </c>
      <c r="O854">
        <v>40.340056676112603</v>
      </c>
      <c r="P854">
        <v>37.591743119265999</v>
      </c>
      <c r="Q854">
        <v>3.7928262731999E-2</v>
      </c>
    </row>
    <row r="855" spans="1:17" hidden="1" x14ac:dyDescent="0.3">
      <c r="A855" t="s">
        <v>1857</v>
      </c>
      <c r="B855" t="s">
        <v>1858</v>
      </c>
      <c r="C855" t="s">
        <v>3161</v>
      </c>
      <c r="D855" t="s">
        <v>398</v>
      </c>
      <c r="E855">
        <v>4049.14367528</v>
      </c>
      <c r="F855">
        <v>251.05</v>
      </c>
      <c r="G855">
        <v>-49.176894273269497</v>
      </c>
      <c r="H855">
        <v>-19.859901760665501</v>
      </c>
      <c r="I855">
        <v>-34.265386152162101</v>
      </c>
      <c r="J855">
        <v>-5.3984349193836696</v>
      </c>
      <c r="M855">
        <v>13.9134470859461</v>
      </c>
      <c r="O855">
        <v>39.414459271061503</v>
      </c>
      <c r="P855">
        <v>0.80305159606503995</v>
      </c>
    </row>
    <row r="856" spans="1:17" hidden="1" x14ac:dyDescent="0.3">
      <c r="A856" t="s">
        <v>1859</v>
      </c>
      <c r="B856" t="s">
        <v>1860</v>
      </c>
      <c r="C856" t="s">
        <v>3161</v>
      </c>
      <c r="D856" t="s">
        <v>89</v>
      </c>
      <c r="E856">
        <v>4017.0985140299999</v>
      </c>
      <c r="F856">
        <v>376.15</v>
      </c>
      <c r="G856">
        <v>172.915897207683</v>
      </c>
      <c r="H856">
        <v>10.8528209072996</v>
      </c>
      <c r="I856">
        <v>102.497854339246</v>
      </c>
      <c r="J856">
        <v>7.1559130009574696</v>
      </c>
      <c r="K856">
        <v>325.32239148358502</v>
      </c>
      <c r="L856">
        <v>233.94492250790699</v>
      </c>
      <c r="M856">
        <v>55.082515915724301</v>
      </c>
      <c r="N856">
        <v>0.65529936938892097</v>
      </c>
      <c r="O856">
        <v>7.7229828525854103</v>
      </c>
      <c r="P856">
        <v>212.80665280665201</v>
      </c>
      <c r="Q856">
        <v>6.9620888602539996E-2</v>
      </c>
    </row>
    <row r="857" spans="1:17" hidden="1" x14ac:dyDescent="0.3">
      <c r="A857" t="s">
        <v>1861</v>
      </c>
      <c r="B857" t="s">
        <v>1862</v>
      </c>
      <c r="C857" t="s">
        <v>3161</v>
      </c>
      <c r="D857" t="s">
        <v>222</v>
      </c>
      <c r="E857">
        <v>3982.0671738999999</v>
      </c>
      <c r="F857">
        <v>7753</v>
      </c>
      <c r="G857">
        <v>188.38300835493101</v>
      </c>
      <c r="H857">
        <v>57.440973280021701</v>
      </c>
      <c r="I857">
        <v>101.564069037108</v>
      </c>
      <c r="J857">
        <v>43.055544995152502</v>
      </c>
      <c r="K857">
        <v>4961.8491119267501</v>
      </c>
      <c r="L857">
        <v>4046.4313815893502</v>
      </c>
      <c r="M857">
        <v>94.935331589622507</v>
      </c>
      <c r="N857">
        <v>2.8215820814961798</v>
      </c>
      <c r="O857">
        <v>0</v>
      </c>
      <c r="P857">
        <v>229.84471389066101</v>
      </c>
      <c r="Q857">
        <v>0.14511828054033599</v>
      </c>
    </row>
    <row r="858" spans="1:17" hidden="1" x14ac:dyDescent="0.3">
      <c r="A858" t="s">
        <v>1863</v>
      </c>
      <c r="B858" t="s">
        <v>1864</v>
      </c>
      <c r="C858" t="s">
        <v>3161</v>
      </c>
      <c r="D858" t="s">
        <v>48</v>
      </c>
      <c r="E858">
        <v>3976.8407189999998</v>
      </c>
      <c r="F858">
        <v>2073.15</v>
      </c>
      <c r="G858">
        <v>527.80482271814503</v>
      </c>
      <c r="H858">
        <v>6.5219563979375099</v>
      </c>
      <c r="I858">
        <v>46.719196718756898</v>
      </c>
      <c r="J858">
        <v>-1.8505163904934501</v>
      </c>
      <c r="K858">
        <v>2112.9543170358902</v>
      </c>
      <c r="L858">
        <v>1646.51229961884</v>
      </c>
      <c r="M858">
        <v>48.5515418461748</v>
      </c>
      <c r="N858">
        <v>0.52440900668201396</v>
      </c>
      <c r="O858">
        <v>43.935557002628798</v>
      </c>
      <c r="P858">
        <v>579.72131147540904</v>
      </c>
    </row>
    <row r="859" spans="1:17" hidden="1" x14ac:dyDescent="0.3">
      <c r="A859" t="s">
        <v>1865</v>
      </c>
      <c r="B859" t="s">
        <v>1866</v>
      </c>
      <c r="C859" t="s">
        <v>3161</v>
      </c>
      <c r="D859" t="s">
        <v>1012</v>
      </c>
      <c r="E859">
        <v>3969.668115635</v>
      </c>
      <c r="F859">
        <v>490.45</v>
      </c>
      <c r="G859">
        <v>-8.4105291328204306</v>
      </c>
      <c r="H859">
        <v>-5.2282275929877498E-2</v>
      </c>
      <c r="I859">
        <v>18.009613853980301</v>
      </c>
      <c r="J859">
        <v>-3.5507604600513201</v>
      </c>
      <c r="K859">
        <v>489.17640072982903</v>
      </c>
      <c r="L859">
        <v>431.79109918283899</v>
      </c>
      <c r="M859">
        <v>33.683138472047801</v>
      </c>
      <c r="N859">
        <v>0.61859448088693003</v>
      </c>
      <c r="O859">
        <v>19.2782138852074</v>
      </c>
      <c r="P859">
        <v>45.0820884484543</v>
      </c>
      <c r="Q859">
        <v>1.8088334754512998E-2</v>
      </c>
    </row>
    <row r="860" spans="1:17" hidden="1" x14ac:dyDescent="0.3">
      <c r="A860" t="s">
        <v>1867</v>
      </c>
      <c r="B860" t="s">
        <v>1868</v>
      </c>
      <c r="C860" t="s">
        <v>3161</v>
      </c>
      <c r="D860" t="s">
        <v>511</v>
      </c>
      <c r="E860">
        <v>3952.23847888</v>
      </c>
      <c r="F860">
        <v>4574.6000000000004</v>
      </c>
      <c r="G860">
        <v>4.6525821813439201</v>
      </c>
      <c r="H860">
        <v>7.1915157917604002</v>
      </c>
      <c r="I860">
        <v>25.2222565804996</v>
      </c>
      <c r="J860">
        <v>3.25127686741039</v>
      </c>
      <c r="K860">
        <v>4354.5987385100198</v>
      </c>
      <c r="L860">
        <v>3877.5615357650699</v>
      </c>
      <c r="M860">
        <v>57.122408709316097</v>
      </c>
      <c r="N860">
        <v>0.52528954194587696</v>
      </c>
      <c r="O860">
        <v>5.8016001399029404</v>
      </c>
      <c r="P860">
        <v>52.669870511280202</v>
      </c>
      <c r="Q860">
        <v>4.0758830668554E-2</v>
      </c>
    </row>
    <row r="861" spans="1:17" hidden="1" x14ac:dyDescent="0.3">
      <c r="A861" t="s">
        <v>1869</v>
      </c>
      <c r="B861" t="s">
        <v>1870</v>
      </c>
      <c r="C861" t="s">
        <v>3161</v>
      </c>
      <c r="D861" t="s">
        <v>227</v>
      </c>
      <c r="E861">
        <v>3932.0871026760001</v>
      </c>
      <c r="F861">
        <v>176.37</v>
      </c>
      <c r="G861">
        <v>110.570286380467</v>
      </c>
      <c r="H861">
        <v>4.9802263138923797</v>
      </c>
      <c r="I861">
        <v>87.394425384162602</v>
      </c>
      <c r="J861">
        <v>-3.6969841444271601</v>
      </c>
      <c r="K861">
        <v>164.36932089907</v>
      </c>
      <c r="L861">
        <v>118.64415370464801</v>
      </c>
      <c r="M861">
        <v>37.204013661800197</v>
      </c>
      <c r="N861">
        <v>0.56731911099961096</v>
      </c>
      <c r="O861">
        <v>16.459715371094799</v>
      </c>
      <c r="P861">
        <v>142.432989690721</v>
      </c>
      <c r="Q861">
        <v>0.30965638548298102</v>
      </c>
    </row>
    <row r="862" spans="1:17" hidden="1" x14ac:dyDescent="0.3">
      <c r="A862" t="s">
        <v>1871</v>
      </c>
      <c r="B862" t="s">
        <v>1872</v>
      </c>
      <c r="C862" t="s">
        <v>3161</v>
      </c>
      <c r="D862" t="s">
        <v>454</v>
      </c>
      <c r="E862">
        <v>3927.9892918999999</v>
      </c>
      <c r="F862">
        <v>637.4</v>
      </c>
      <c r="G862">
        <v>-38.772623896078898</v>
      </c>
      <c r="H862">
        <v>0.18389899155503001</v>
      </c>
      <c r="I862">
        <v>-19.930068598900299</v>
      </c>
      <c r="J862">
        <v>-2.0558076919981598</v>
      </c>
      <c r="K862">
        <v>652.90991343091002</v>
      </c>
      <c r="L862">
        <v>671.82662191107397</v>
      </c>
      <c r="M862">
        <v>33.806972833057898</v>
      </c>
      <c r="N862">
        <v>0.66206679861008999</v>
      </c>
      <c r="O862">
        <v>29.816441794791299</v>
      </c>
      <c r="P862">
        <v>6.9193994799966401</v>
      </c>
      <c r="Q862">
        <v>0.108826610040787</v>
      </c>
    </row>
    <row r="863" spans="1:17" hidden="1" x14ac:dyDescent="0.3">
      <c r="A863" t="s">
        <v>1873</v>
      </c>
      <c r="B863" t="s">
        <v>1874</v>
      </c>
      <c r="C863" t="s">
        <v>3161</v>
      </c>
      <c r="D863" t="s">
        <v>105</v>
      </c>
      <c r="E863">
        <v>3911.3685</v>
      </c>
      <c r="F863">
        <v>586.5</v>
      </c>
      <c r="G863">
        <v>204.301292772582</v>
      </c>
      <c r="H863">
        <v>38.2912696161033</v>
      </c>
      <c r="I863">
        <v>38.356065633135202</v>
      </c>
      <c r="J863">
        <v>15.1227289523294</v>
      </c>
      <c r="K863">
        <v>456.61566960456599</v>
      </c>
      <c r="L863">
        <v>382.91895781646798</v>
      </c>
      <c r="M863">
        <v>87.152184916552997</v>
      </c>
      <c r="N863">
        <v>1.47644168847922</v>
      </c>
      <c r="O863">
        <v>0.38363171355497699</v>
      </c>
      <c r="P863">
        <v>265.04149377593302</v>
      </c>
      <c r="Q863">
        <v>0.25142984955182102</v>
      </c>
    </row>
    <row r="864" spans="1:17" x14ac:dyDescent="0.3">
      <c r="A864" t="s">
        <v>1875</v>
      </c>
      <c r="B864" t="s">
        <v>1876</v>
      </c>
      <c r="C864" t="s">
        <v>3156</v>
      </c>
      <c r="D864" t="s">
        <v>48</v>
      </c>
      <c r="E864">
        <v>3910.3411434999998</v>
      </c>
      <c r="F864">
        <v>2307.25</v>
      </c>
      <c r="G864">
        <v>13.236055075801399</v>
      </c>
      <c r="H864">
        <v>19.839791454697199</v>
      </c>
      <c r="I864">
        <v>26.1286030742253</v>
      </c>
      <c r="J864">
        <v>2.5916380759090099</v>
      </c>
      <c r="K864">
        <v>2115.09331933051</v>
      </c>
      <c r="L864">
        <v>1854.2553812896799</v>
      </c>
      <c r="M864">
        <v>50.230690081449502</v>
      </c>
      <c r="N864">
        <v>2.6249469259788598</v>
      </c>
      <c r="O864">
        <v>18.539386715787099</v>
      </c>
      <c r="P864">
        <v>63.171852899575597</v>
      </c>
      <c r="Q864">
        <v>8.8942915671226003E-2</v>
      </c>
    </row>
    <row r="865" spans="1:17" x14ac:dyDescent="0.3">
      <c r="A865" t="s">
        <v>1877</v>
      </c>
      <c r="B865" t="s">
        <v>1878</v>
      </c>
      <c r="C865" t="s">
        <v>3165</v>
      </c>
      <c r="D865" t="s">
        <v>1388</v>
      </c>
      <c r="E865">
        <v>3899.5275283199999</v>
      </c>
      <c r="F865">
        <v>590.4</v>
      </c>
      <c r="G865">
        <v>-43.638575140983399</v>
      </c>
      <c r="H865">
        <v>-1.1798687527810501</v>
      </c>
      <c r="I865">
        <v>-16.0806624972757</v>
      </c>
      <c r="J865">
        <v>-1.6571046607534501</v>
      </c>
      <c r="K865">
        <v>614.84958478123497</v>
      </c>
      <c r="L865">
        <v>629.36791248484496</v>
      </c>
      <c r="M865">
        <v>31.435894179630399</v>
      </c>
      <c r="N865">
        <v>0.83341449943622903</v>
      </c>
      <c r="O865">
        <v>38.042005420054203</v>
      </c>
      <c r="P865">
        <v>7.0340826686004103</v>
      </c>
      <c r="Q865">
        <v>9.8306787448799005E-2</v>
      </c>
    </row>
    <row r="866" spans="1:17" hidden="1" x14ac:dyDescent="0.3">
      <c r="A866" t="s">
        <v>1879</v>
      </c>
      <c r="B866" t="s">
        <v>1880</v>
      </c>
      <c r="C866" t="s">
        <v>3161</v>
      </c>
      <c r="D866" t="s">
        <v>48</v>
      </c>
      <c r="E866">
        <v>3898.8643200000001</v>
      </c>
      <c r="F866">
        <v>312.8</v>
      </c>
      <c r="G866">
        <v>47.311118992406598</v>
      </c>
      <c r="H866">
        <v>38.207366247935298</v>
      </c>
      <c r="I866">
        <v>77.969719229485605</v>
      </c>
      <c r="J866">
        <v>12.990822334587399</v>
      </c>
      <c r="K866">
        <v>254.20540358058801</v>
      </c>
      <c r="L866">
        <v>219.189306459444</v>
      </c>
      <c r="M866">
        <v>76.178042398986094</v>
      </c>
      <c r="N866">
        <v>1.4385791784151301</v>
      </c>
      <c r="O866">
        <v>7.4168797953964196</v>
      </c>
      <c r="P866">
        <v>121.84397163120499</v>
      </c>
    </row>
    <row r="867" spans="1:17" x14ac:dyDescent="0.3">
      <c r="A867" t="s">
        <v>1881</v>
      </c>
      <c r="B867" t="s">
        <v>1882</v>
      </c>
      <c r="C867" t="s">
        <v>3157</v>
      </c>
      <c r="D867" t="s">
        <v>446</v>
      </c>
      <c r="E867">
        <v>3892.5016283999998</v>
      </c>
      <c r="F867">
        <v>1014.2</v>
      </c>
      <c r="G867">
        <v>-49.916548454117802</v>
      </c>
      <c r="H867">
        <v>-3.1762929046046899</v>
      </c>
      <c r="I867">
        <v>-15.8293010212764</v>
      </c>
      <c r="J867">
        <v>-0.80061693775068699</v>
      </c>
      <c r="K867">
        <v>1085.6923259733201</v>
      </c>
      <c r="L867">
        <v>1169.1282905365999</v>
      </c>
      <c r="M867">
        <v>22.013366844216801</v>
      </c>
      <c r="N867">
        <v>0.71846501832290499</v>
      </c>
      <c r="O867">
        <v>42.747978702425499</v>
      </c>
      <c r="P867">
        <v>1.63852282407175</v>
      </c>
      <c r="Q867">
        <v>-0.114589726826031</v>
      </c>
    </row>
    <row r="868" spans="1:17" x14ac:dyDescent="0.3">
      <c r="A868" t="s">
        <v>1883</v>
      </c>
      <c r="B868" t="s">
        <v>1884</v>
      </c>
      <c r="C868" t="s">
        <v>3155</v>
      </c>
      <c r="D868" t="s">
        <v>117</v>
      </c>
      <c r="E868">
        <v>3868.12203</v>
      </c>
      <c r="F868">
        <v>671.5</v>
      </c>
      <c r="G868">
        <v>2.9783147196996702</v>
      </c>
      <c r="H868">
        <v>18.7023440518347</v>
      </c>
      <c r="I868">
        <v>4.9498603494946201</v>
      </c>
      <c r="J868">
        <v>6.6683349127252406E-2</v>
      </c>
      <c r="K868">
        <v>627.24535755479496</v>
      </c>
      <c r="L868">
        <v>583.550488694362</v>
      </c>
      <c r="M868">
        <v>50.033349192346002</v>
      </c>
      <c r="N868">
        <v>1.2678435601954099</v>
      </c>
      <c r="O868">
        <v>8.6820551005212199</v>
      </c>
      <c r="P868">
        <v>45.978260869565197</v>
      </c>
      <c r="Q868">
        <v>0.13718822921172</v>
      </c>
    </row>
    <row r="869" spans="1:17" hidden="1" x14ac:dyDescent="0.3">
      <c r="A869" t="s">
        <v>1885</v>
      </c>
      <c r="B869" t="s">
        <v>1886</v>
      </c>
      <c r="C869" t="s">
        <v>3161</v>
      </c>
      <c r="D869" t="s">
        <v>373</v>
      </c>
      <c r="E869">
        <v>3845.71762626999</v>
      </c>
      <c r="F869">
        <v>260.64999999999998</v>
      </c>
      <c r="G869">
        <v>113.425196416378</v>
      </c>
      <c r="H869">
        <v>-0.151291155576009</v>
      </c>
      <c r="I869">
        <v>112.417821632594</v>
      </c>
      <c r="J869">
        <v>-1.4694531208725701</v>
      </c>
      <c r="K869">
        <v>254.325144124177</v>
      </c>
      <c r="L869">
        <v>189.05043537749501</v>
      </c>
      <c r="M869">
        <v>39.802387288644397</v>
      </c>
      <c r="N869">
        <v>0.19476372091959099</v>
      </c>
      <c r="O869">
        <v>29.560713600613798</v>
      </c>
      <c r="P869">
        <v>174.36842105263099</v>
      </c>
      <c r="Q869">
        <v>0.134242612289866</v>
      </c>
    </row>
    <row r="870" spans="1:17" hidden="1" x14ac:dyDescent="0.3">
      <c r="A870" t="s">
        <v>1887</v>
      </c>
      <c r="B870" t="s">
        <v>1888</v>
      </c>
      <c r="C870" t="s">
        <v>3161</v>
      </c>
      <c r="D870" t="s">
        <v>263</v>
      </c>
      <c r="E870">
        <v>3841.0987</v>
      </c>
      <c r="F870">
        <v>419</v>
      </c>
      <c r="G870">
        <v>138.21691955724799</v>
      </c>
      <c r="H870">
        <v>-4.5636324104572603</v>
      </c>
      <c r="I870">
        <v>58.987203330909701</v>
      </c>
      <c r="J870">
        <v>-5.0780438899844302</v>
      </c>
      <c r="K870">
        <v>406.32487800236402</v>
      </c>
      <c r="L870">
        <v>295.90154418221698</v>
      </c>
      <c r="M870">
        <v>37.7309667157052</v>
      </c>
      <c r="N870">
        <v>0.353404793231341</v>
      </c>
      <c r="O870">
        <v>15.5131264916467</v>
      </c>
      <c r="P870">
        <v>181.20805369127501</v>
      </c>
      <c r="Q870">
        <v>0.17102187352887099</v>
      </c>
    </row>
    <row r="871" spans="1:17" x14ac:dyDescent="0.3">
      <c r="A871" t="s">
        <v>1889</v>
      </c>
      <c r="B871" t="s">
        <v>1890</v>
      </c>
      <c r="C871" t="s">
        <v>3153</v>
      </c>
      <c r="D871" t="s">
        <v>117</v>
      </c>
      <c r="E871">
        <v>3834.1687562000002</v>
      </c>
      <c r="F871">
        <v>212.75</v>
      </c>
      <c r="G871">
        <v>-3.0414021579719002</v>
      </c>
      <c r="H871">
        <v>4.9319217707741698</v>
      </c>
      <c r="I871">
        <v>-10.9925956726573</v>
      </c>
      <c r="J871">
        <v>-1.9445971296417199</v>
      </c>
      <c r="K871">
        <v>223.51873760407199</v>
      </c>
      <c r="L871">
        <v>216.16733391179301</v>
      </c>
      <c r="M871">
        <v>36.983499374748298</v>
      </c>
      <c r="N871">
        <v>0.52015505675719598</v>
      </c>
      <c r="O871">
        <v>29.236192714453502</v>
      </c>
      <c r="P871">
        <v>33.762967620245199</v>
      </c>
      <c r="Q871">
        <v>9.5012586742435998E-2</v>
      </c>
    </row>
    <row r="872" spans="1:17" hidden="1" x14ac:dyDescent="0.3">
      <c r="A872" t="s">
        <v>1891</v>
      </c>
      <c r="B872" t="s">
        <v>1892</v>
      </c>
      <c r="C872" t="s">
        <v>3161</v>
      </c>
      <c r="D872" t="s">
        <v>475</v>
      </c>
      <c r="E872">
        <v>3812.2703362500001</v>
      </c>
      <c r="F872">
        <v>277.05</v>
      </c>
      <c r="G872">
        <v>67.207386711851697</v>
      </c>
      <c r="H872">
        <v>-2.5041480180359299</v>
      </c>
      <c r="I872">
        <v>40.081056658742597</v>
      </c>
      <c r="J872">
        <v>2.9179419641353901</v>
      </c>
      <c r="K872">
        <v>268.43262657793599</v>
      </c>
      <c r="L872">
        <v>216.87748811149899</v>
      </c>
      <c r="M872">
        <v>49.568269657796499</v>
      </c>
      <c r="N872">
        <v>0.67294132869082401</v>
      </c>
      <c r="O872">
        <v>9.9801479877278396</v>
      </c>
      <c r="P872">
        <v>103.56355620866999</v>
      </c>
      <c r="Q872">
        <v>0.24553855658350399</v>
      </c>
    </row>
    <row r="873" spans="1:17" hidden="1" x14ac:dyDescent="0.3">
      <c r="A873" t="s">
        <v>1893</v>
      </c>
      <c r="B873" t="s">
        <v>1894</v>
      </c>
      <c r="C873" t="s">
        <v>3161</v>
      </c>
      <c r="D873" t="s">
        <v>130</v>
      </c>
      <c r="E873">
        <v>3812.2265751149998</v>
      </c>
      <c r="F873">
        <v>836.85</v>
      </c>
      <c r="G873">
        <v>124.99258519022</v>
      </c>
      <c r="H873">
        <v>16.3632336136364</v>
      </c>
      <c r="I873">
        <v>9.7237872477073495</v>
      </c>
      <c r="J873">
        <v>-1.4246563925808899</v>
      </c>
      <c r="K873">
        <v>783.06702480741001</v>
      </c>
      <c r="L873">
        <v>665.63609093545097</v>
      </c>
      <c r="M873">
        <v>51.489814656258901</v>
      </c>
      <c r="N873">
        <v>0.671795097714737</v>
      </c>
      <c r="O873">
        <v>7.78514668100616</v>
      </c>
      <c r="P873">
        <v>170.82524271844599</v>
      </c>
      <c r="Q873">
        <v>0.15677239026683401</v>
      </c>
    </row>
    <row r="874" spans="1:17" x14ac:dyDescent="0.3">
      <c r="A874" t="s">
        <v>1895</v>
      </c>
      <c r="B874" t="s">
        <v>1896</v>
      </c>
      <c r="C874" t="s">
        <v>3145</v>
      </c>
      <c r="D874" t="s">
        <v>278</v>
      </c>
      <c r="E874">
        <v>3811.9107289199901</v>
      </c>
      <c r="F874">
        <v>1396.3</v>
      </c>
      <c r="G874">
        <v>19.3047591720585</v>
      </c>
      <c r="H874">
        <v>4.2572473730781804</v>
      </c>
      <c r="I874">
        <v>-1.2913101140043901</v>
      </c>
      <c r="J874">
        <v>1.86664668239478</v>
      </c>
      <c r="K874">
        <v>1379.38994787049</v>
      </c>
      <c r="L874">
        <v>1265.71787176509</v>
      </c>
      <c r="M874">
        <v>63.163344296121601</v>
      </c>
      <c r="N874">
        <v>1.0293092715647001</v>
      </c>
      <c r="O874">
        <v>1.3392537420325199</v>
      </c>
      <c r="P874">
        <v>53.161849393955997</v>
      </c>
      <c r="Q874">
        <v>9.9185103454827006E-2</v>
      </c>
    </row>
    <row r="875" spans="1:17" hidden="1" x14ac:dyDescent="0.3">
      <c r="A875" t="s">
        <v>1897</v>
      </c>
      <c r="B875" t="s">
        <v>1898</v>
      </c>
      <c r="C875" t="s">
        <v>3161</v>
      </c>
      <c r="D875" t="s">
        <v>138</v>
      </c>
      <c r="E875">
        <v>3807.7841490149999</v>
      </c>
      <c r="F875">
        <v>315.14999999999998</v>
      </c>
      <c r="G875">
        <v>13.2925811808374</v>
      </c>
      <c r="H875">
        <v>1.78338862224101</v>
      </c>
      <c r="I875">
        <v>1.1848689082727999</v>
      </c>
      <c r="J875">
        <v>-0.308955657854111</v>
      </c>
      <c r="K875">
        <v>346.52119680024799</v>
      </c>
      <c r="M875">
        <v>38.131845817325399</v>
      </c>
      <c r="N875">
        <v>1.2113045819697601</v>
      </c>
      <c r="O875">
        <v>68.1738854513723</v>
      </c>
      <c r="P875">
        <v>86.038961038961006</v>
      </c>
    </row>
    <row r="876" spans="1:17" hidden="1" x14ac:dyDescent="0.3">
      <c r="A876" t="s">
        <v>1899</v>
      </c>
      <c r="B876" t="s">
        <v>1900</v>
      </c>
      <c r="C876" t="s">
        <v>3161</v>
      </c>
      <c r="D876" t="s">
        <v>1614</v>
      </c>
      <c r="E876">
        <v>3788.43</v>
      </c>
      <c r="F876">
        <v>341.3</v>
      </c>
      <c r="G876">
        <v>-48.588190714718699</v>
      </c>
      <c r="H876">
        <v>-1.20232436347196</v>
      </c>
      <c r="I876">
        <v>-5.5697226701168399</v>
      </c>
      <c r="J876">
        <v>3.2161261341528502</v>
      </c>
      <c r="K876">
        <v>346.25990386602598</v>
      </c>
      <c r="L876">
        <v>344.99261477264702</v>
      </c>
      <c r="M876">
        <v>38.0553613295017</v>
      </c>
      <c r="N876">
        <v>0.69642413326643304</v>
      </c>
      <c r="O876">
        <v>35.262232639906202</v>
      </c>
      <c r="P876">
        <v>17.527548209366302</v>
      </c>
      <c r="Q876">
        <v>4.4645705972499996E-3</v>
      </c>
    </row>
    <row r="877" spans="1:17" hidden="1" x14ac:dyDescent="0.3">
      <c r="A877" t="s">
        <v>1901</v>
      </c>
      <c r="B877" t="s">
        <v>1902</v>
      </c>
      <c r="C877" t="s">
        <v>3161</v>
      </c>
      <c r="D877" t="s">
        <v>249</v>
      </c>
      <c r="E877">
        <v>3763.56796496999</v>
      </c>
      <c r="F877">
        <v>3107.7</v>
      </c>
      <c r="G877">
        <v>12.2822120187059</v>
      </c>
      <c r="H877">
        <v>-0.79342491842793506</v>
      </c>
      <c r="I877">
        <v>53.457855408543203</v>
      </c>
      <c r="J877">
        <v>-1.4605225139004301</v>
      </c>
      <c r="K877">
        <v>3177.5142677553699</v>
      </c>
      <c r="L877">
        <v>2599.8611177825701</v>
      </c>
      <c r="M877">
        <v>33.177877955753203</v>
      </c>
      <c r="N877">
        <v>0.243784809343737</v>
      </c>
      <c r="O877">
        <v>20.1676480998809</v>
      </c>
      <c r="P877">
        <v>105.992112153249</v>
      </c>
      <c r="Q877">
        <v>0.120806313036994</v>
      </c>
    </row>
    <row r="878" spans="1:17" hidden="1" x14ac:dyDescent="0.3">
      <c r="A878" t="s">
        <v>1903</v>
      </c>
      <c r="B878" t="s">
        <v>1904</v>
      </c>
      <c r="C878" t="s">
        <v>3161</v>
      </c>
      <c r="D878" t="s">
        <v>451</v>
      </c>
      <c r="E878">
        <v>3757.4930789999999</v>
      </c>
      <c r="F878">
        <v>185</v>
      </c>
      <c r="G878">
        <v>70.738828653283903</v>
      </c>
      <c r="H878">
        <v>-6.6687380577948696</v>
      </c>
      <c r="I878">
        <v>33.204329006628598</v>
      </c>
      <c r="J878">
        <v>-6.1683415413215101</v>
      </c>
      <c r="K878">
        <v>185.908570330245</v>
      </c>
      <c r="L878">
        <v>151.61176185303799</v>
      </c>
      <c r="M878">
        <v>29.466341541407601</v>
      </c>
      <c r="N878">
        <v>1.0904359585111401</v>
      </c>
      <c r="O878">
        <v>13.972972972972901</v>
      </c>
      <c r="P878">
        <v>103.073545554335</v>
      </c>
      <c r="Q878">
        <v>0.11291847483892101</v>
      </c>
    </row>
    <row r="879" spans="1:17" x14ac:dyDescent="0.3">
      <c r="A879" t="s">
        <v>1905</v>
      </c>
      <c r="B879" t="s">
        <v>1906</v>
      </c>
      <c r="C879" t="s">
        <v>3155</v>
      </c>
      <c r="D879" t="s">
        <v>249</v>
      </c>
      <c r="E879">
        <v>3751.2422466899998</v>
      </c>
      <c r="F879">
        <v>1194.95</v>
      </c>
      <c r="G879">
        <v>-18.321332719633901</v>
      </c>
      <c r="H879">
        <v>2.1204095678173802</v>
      </c>
      <c r="I879">
        <v>24.492753296049901</v>
      </c>
      <c r="J879">
        <v>-0.55211359693051398</v>
      </c>
      <c r="K879">
        <v>1157.6088750281201</v>
      </c>
      <c r="L879">
        <v>1087.130168918</v>
      </c>
      <c r="M879">
        <v>61.830468465641601</v>
      </c>
      <c r="N879">
        <v>0.47904562620358498</v>
      </c>
      <c r="O879">
        <v>15.067576049207</v>
      </c>
      <c r="P879">
        <v>58.976917448280403</v>
      </c>
      <c r="Q879">
        <v>-5.0219968930810002E-2</v>
      </c>
    </row>
    <row r="880" spans="1:17" hidden="1" x14ac:dyDescent="0.3">
      <c r="A880" t="s">
        <v>1907</v>
      </c>
      <c r="B880" t="s">
        <v>1908</v>
      </c>
      <c r="C880" t="s">
        <v>3161</v>
      </c>
      <c r="D880" t="s">
        <v>300</v>
      </c>
      <c r="E880">
        <v>3734.10433539</v>
      </c>
      <c r="F880">
        <v>389.1</v>
      </c>
      <c r="G880">
        <v>60.622527334574798</v>
      </c>
      <c r="H880">
        <v>3.1932293471502402</v>
      </c>
      <c r="I880">
        <v>90.1836722889947</v>
      </c>
      <c r="J880">
        <v>8.3870468525976793</v>
      </c>
      <c r="K880">
        <v>340.86140255887102</v>
      </c>
      <c r="M880">
        <v>51.457287387723397</v>
      </c>
      <c r="N880">
        <v>0.26807715832672901</v>
      </c>
      <c r="O880">
        <v>11.5651503469545</v>
      </c>
      <c r="P880">
        <v>158.366533864541</v>
      </c>
    </row>
    <row r="881" spans="1:17" x14ac:dyDescent="0.3">
      <c r="A881" t="s">
        <v>1909</v>
      </c>
      <c r="B881" t="s">
        <v>1910</v>
      </c>
      <c r="C881" t="s">
        <v>3155</v>
      </c>
      <c r="D881" t="s">
        <v>138</v>
      </c>
      <c r="E881">
        <v>3731.4387434999999</v>
      </c>
      <c r="F881">
        <v>565.5</v>
      </c>
      <c r="G881">
        <v>-14.32386576925</v>
      </c>
      <c r="H881">
        <v>4.9768919775178899</v>
      </c>
      <c r="I881">
        <v>-3.3732726730760798</v>
      </c>
      <c r="J881">
        <v>-4.80162721075141</v>
      </c>
      <c r="K881">
        <v>561.38118407656498</v>
      </c>
      <c r="L881">
        <v>529.14522025609494</v>
      </c>
      <c r="M881">
        <v>40.044604446642701</v>
      </c>
      <c r="N881">
        <v>1.14716646901226</v>
      </c>
      <c r="O881">
        <v>17.948717948717899</v>
      </c>
      <c r="P881">
        <v>33.058823529411697</v>
      </c>
    </row>
    <row r="882" spans="1:17" hidden="1" x14ac:dyDescent="0.3">
      <c r="A882" t="s">
        <v>1911</v>
      </c>
      <c r="B882" t="s">
        <v>1912</v>
      </c>
      <c r="C882" t="s">
        <v>3161</v>
      </c>
      <c r="D882" t="s">
        <v>1053</v>
      </c>
      <c r="E882">
        <v>3730.8735000000001</v>
      </c>
      <c r="F882">
        <v>60.88</v>
      </c>
      <c r="G882">
        <v>-39.9206743027638</v>
      </c>
      <c r="H882">
        <v>0.40230663821553198</v>
      </c>
      <c r="I882">
        <v>-21.661014196014801</v>
      </c>
      <c r="J882">
        <v>-0.75449601747245199</v>
      </c>
      <c r="K882">
        <v>62.629855246356499</v>
      </c>
      <c r="L882">
        <v>65.371906993223902</v>
      </c>
      <c r="M882">
        <v>80.428401478298795</v>
      </c>
      <c r="N882">
        <v>0.68726751962652399</v>
      </c>
      <c r="O882">
        <v>17.362023653087999</v>
      </c>
      <c r="P882">
        <v>1.0456431535269699</v>
      </c>
      <c r="Q882">
        <v>-6.679688381315E-3</v>
      </c>
    </row>
    <row r="883" spans="1:17" hidden="1" x14ac:dyDescent="0.3">
      <c r="A883" t="s">
        <v>1913</v>
      </c>
      <c r="B883" t="s">
        <v>1914</v>
      </c>
      <c r="C883" t="s">
        <v>3161</v>
      </c>
      <c r="D883" t="s">
        <v>737</v>
      </c>
      <c r="E883">
        <v>3724.7253936799998</v>
      </c>
      <c r="F883">
        <v>165.29</v>
      </c>
      <c r="G883">
        <v>14.106972633176801</v>
      </c>
      <c r="H883">
        <v>7.1136825875719296</v>
      </c>
      <c r="I883">
        <v>4.7870747690589601</v>
      </c>
      <c r="J883">
        <v>1.9431191043212199</v>
      </c>
      <c r="K883">
        <v>161.219705640081</v>
      </c>
      <c r="L883">
        <v>151.09126125225001</v>
      </c>
      <c r="M883">
        <v>58.331342908403499</v>
      </c>
      <c r="N883">
        <v>0.44991680939220802</v>
      </c>
      <c r="O883">
        <v>5.8745235646439697</v>
      </c>
      <c r="P883">
        <v>46.468763845813001</v>
      </c>
      <c r="Q883">
        <v>8.2626113561340003E-3</v>
      </c>
    </row>
    <row r="884" spans="1:17" hidden="1" x14ac:dyDescent="0.3">
      <c r="A884" t="s">
        <v>1915</v>
      </c>
      <c r="B884" t="s">
        <v>1916</v>
      </c>
      <c r="C884" t="s">
        <v>3161</v>
      </c>
      <c r="D884" t="s">
        <v>1599</v>
      </c>
      <c r="E884">
        <v>3723.6388574050002</v>
      </c>
      <c r="F884">
        <v>2195.4499999999998</v>
      </c>
      <c r="G884">
        <v>12.015521473818501</v>
      </c>
      <c r="H884">
        <v>7.7369493258017199</v>
      </c>
      <c r="I884">
        <v>23.6488117850772</v>
      </c>
      <c r="J884">
        <v>6.4374356214891701</v>
      </c>
      <c r="K884">
        <v>2129.4563756992102</v>
      </c>
      <c r="L884">
        <v>1903.7485388805701</v>
      </c>
      <c r="M884">
        <v>69.016935058994505</v>
      </c>
      <c r="N884">
        <v>0.50537999737311301</v>
      </c>
      <c r="O884">
        <v>12.459860165341899</v>
      </c>
      <c r="P884">
        <v>55.040429363369903</v>
      </c>
      <c r="Q884">
        <v>0.11199515278354299</v>
      </c>
    </row>
    <row r="885" spans="1:17" hidden="1" x14ac:dyDescent="0.3">
      <c r="A885" t="s">
        <v>1917</v>
      </c>
      <c r="B885" t="s">
        <v>1918</v>
      </c>
      <c r="C885" t="s">
        <v>3161</v>
      </c>
      <c r="D885" t="s">
        <v>526</v>
      </c>
      <c r="E885">
        <v>3720.7692850559902</v>
      </c>
      <c r="F885">
        <v>133.36000000000001</v>
      </c>
      <c r="G885">
        <v>153.18400327430001</v>
      </c>
      <c r="H885">
        <v>4.7164896423917497</v>
      </c>
      <c r="I885">
        <v>66.6648168901134</v>
      </c>
      <c r="J885">
        <v>3.91023758165767</v>
      </c>
      <c r="K885">
        <v>130.42492311084999</v>
      </c>
      <c r="L885">
        <v>99.225038313735993</v>
      </c>
      <c r="M885">
        <v>40.989559575257303</v>
      </c>
      <c r="N885">
        <v>0.49605725328608002</v>
      </c>
      <c r="O885">
        <v>19.502304717822401</v>
      </c>
      <c r="P885">
        <v>189.285738728051</v>
      </c>
      <c r="Q885">
        <v>6.6117953307070002E-2</v>
      </c>
    </row>
    <row r="886" spans="1:17" hidden="1" x14ac:dyDescent="0.3">
      <c r="A886" t="s">
        <v>1919</v>
      </c>
      <c r="B886" t="s">
        <v>1920</v>
      </c>
      <c r="C886" t="s">
        <v>3161</v>
      </c>
      <c r="D886" t="s">
        <v>188</v>
      </c>
      <c r="E886">
        <v>3718.0028077500001</v>
      </c>
      <c r="F886">
        <v>545.5</v>
      </c>
      <c r="G886">
        <v>31.586187012459799</v>
      </c>
      <c r="H886">
        <v>-0.812754157348481</v>
      </c>
      <c r="I886">
        <v>2.0369497742339</v>
      </c>
      <c r="J886">
        <v>-2.09261394597804</v>
      </c>
      <c r="K886">
        <v>552.56075216884597</v>
      </c>
      <c r="L886">
        <v>499.275617973799</v>
      </c>
      <c r="M886">
        <v>36.043123853649497</v>
      </c>
      <c r="N886">
        <v>0.55185006096395095</v>
      </c>
      <c r="O886">
        <v>11.8148487626031</v>
      </c>
      <c r="P886">
        <v>64.134195877839602</v>
      </c>
      <c r="Q886">
        <v>0.163492854870464</v>
      </c>
    </row>
    <row r="887" spans="1:17" x14ac:dyDescent="0.3">
      <c r="A887" t="s">
        <v>1921</v>
      </c>
      <c r="B887" t="s">
        <v>1922</v>
      </c>
      <c r="C887" t="s">
        <v>3160</v>
      </c>
      <c r="D887" t="s">
        <v>249</v>
      </c>
      <c r="E887">
        <v>3711.4750724400001</v>
      </c>
      <c r="F887">
        <v>149.13999999999999</v>
      </c>
      <c r="G887">
        <v>42.191948808645101</v>
      </c>
      <c r="H887">
        <v>3.2016484796287799</v>
      </c>
      <c r="I887">
        <v>31.441224918284899</v>
      </c>
      <c r="J887">
        <v>-0.66281176492012395</v>
      </c>
      <c r="K887">
        <v>152.269285089872</v>
      </c>
      <c r="L887">
        <v>127.97283029401601</v>
      </c>
      <c r="M887">
        <v>41.606618602328503</v>
      </c>
      <c r="N887">
        <v>0.83092049205153595</v>
      </c>
      <c r="O887">
        <v>18.680434491082199</v>
      </c>
      <c r="P887">
        <v>82.769607843137194</v>
      </c>
      <c r="Q887">
        <v>3.2927352953604001E-2</v>
      </c>
    </row>
    <row r="888" spans="1:17" hidden="1" x14ac:dyDescent="0.3">
      <c r="A888" t="s">
        <v>1923</v>
      </c>
      <c r="B888" t="s">
        <v>1924</v>
      </c>
      <c r="C888" t="s">
        <v>3161</v>
      </c>
      <c r="D888" t="s">
        <v>48</v>
      </c>
      <c r="E888">
        <v>3705.1872527249998</v>
      </c>
      <c r="F888">
        <v>666.15</v>
      </c>
      <c r="G888">
        <v>-30.8941968054367</v>
      </c>
      <c r="H888">
        <v>2.6202581237734499</v>
      </c>
      <c r="I888">
        <v>-15.9826886843294</v>
      </c>
      <c r="J888">
        <v>-2.8349423345760698</v>
      </c>
      <c r="K888">
        <v>699.40029238335399</v>
      </c>
      <c r="M888">
        <v>38.646442348549598</v>
      </c>
      <c r="N888">
        <v>1.99884929736676</v>
      </c>
      <c r="O888">
        <v>34.691886211814101</v>
      </c>
      <c r="P888">
        <v>21.1181818181818</v>
      </c>
    </row>
    <row r="889" spans="1:17" x14ac:dyDescent="0.3">
      <c r="A889" t="s">
        <v>1925</v>
      </c>
      <c r="B889" t="s">
        <v>1926</v>
      </c>
      <c r="C889" t="s">
        <v>3155</v>
      </c>
      <c r="D889" t="s">
        <v>475</v>
      </c>
      <c r="E889">
        <v>3701.5568800000001</v>
      </c>
      <c r="F889">
        <v>427.55</v>
      </c>
      <c r="G889">
        <v>1.5592641437522501</v>
      </c>
      <c r="H889">
        <v>-40.228733524355398</v>
      </c>
      <c r="I889">
        <v>-48.893636533377901</v>
      </c>
      <c r="J889">
        <v>20.240897357873902</v>
      </c>
      <c r="K889">
        <v>431.53059112107002</v>
      </c>
      <c r="L889">
        <v>467.79023933501998</v>
      </c>
      <c r="M889">
        <v>52.672137589426299</v>
      </c>
      <c r="N889">
        <v>0.90083483682202503</v>
      </c>
      <c r="O889">
        <v>74.827505554905798</v>
      </c>
      <c r="P889">
        <v>37.919354838709602</v>
      </c>
      <c r="Q889">
        <v>0.14771413463939501</v>
      </c>
    </row>
    <row r="890" spans="1:17" hidden="1" x14ac:dyDescent="0.3">
      <c r="A890" t="s">
        <v>1927</v>
      </c>
      <c r="B890" t="s">
        <v>1928</v>
      </c>
      <c r="C890" t="s">
        <v>3161</v>
      </c>
      <c r="D890" t="s">
        <v>105</v>
      </c>
      <c r="E890">
        <v>3698.2077170399998</v>
      </c>
      <c r="F890">
        <v>981.8</v>
      </c>
      <c r="G890">
        <v>39.305939778286003</v>
      </c>
      <c r="H890">
        <v>39.067945847394803</v>
      </c>
      <c r="I890">
        <v>8.0207936077362305</v>
      </c>
      <c r="J890">
        <v>-1.87652171300594</v>
      </c>
      <c r="K890">
        <v>912.31849446863203</v>
      </c>
      <c r="L890">
        <v>805.67418381760399</v>
      </c>
      <c r="M890">
        <v>45.147435176302402</v>
      </c>
      <c r="N890">
        <v>1.3812984034787299</v>
      </c>
      <c r="O890">
        <v>15.0030556121409</v>
      </c>
      <c r="P890">
        <v>82.779484315368094</v>
      </c>
      <c r="Q890">
        <v>9.3407506699554999E-2</v>
      </c>
    </row>
    <row r="891" spans="1:17" hidden="1" x14ac:dyDescent="0.3">
      <c r="A891" t="s">
        <v>1929</v>
      </c>
      <c r="B891" t="s">
        <v>1930</v>
      </c>
      <c r="C891" t="s">
        <v>3161</v>
      </c>
      <c r="D891" t="s">
        <v>454</v>
      </c>
      <c r="E891">
        <v>3697.1991902699901</v>
      </c>
      <c r="F891">
        <v>583.95000000000005</v>
      </c>
      <c r="G891">
        <v>37.248721829969803</v>
      </c>
      <c r="I891">
        <v>31.8124544273395</v>
      </c>
      <c r="K891">
        <v>555.13151102030702</v>
      </c>
      <c r="L891">
        <v>481.76224515429197</v>
      </c>
      <c r="M891">
        <v>64.780785260819798</v>
      </c>
      <c r="N891">
        <v>2.1772519844995299</v>
      </c>
      <c r="O891">
        <v>5.9851014641664397</v>
      </c>
      <c r="P891">
        <v>77.492401215805501</v>
      </c>
      <c r="Q891">
        <v>-3.9150349227047E-2</v>
      </c>
    </row>
    <row r="892" spans="1:17" x14ac:dyDescent="0.3">
      <c r="A892" t="s">
        <v>1931</v>
      </c>
      <c r="B892" t="s">
        <v>1932</v>
      </c>
      <c r="C892" t="s">
        <v>3155</v>
      </c>
      <c r="D892" t="s">
        <v>117</v>
      </c>
      <c r="E892">
        <v>3696.8341360999998</v>
      </c>
      <c r="F892">
        <v>1815.1</v>
      </c>
      <c r="G892">
        <v>15.549983426628801</v>
      </c>
      <c r="H892">
        <v>-15.1840188830637</v>
      </c>
      <c r="I892">
        <v>-24.387382620772701</v>
      </c>
      <c r="J892">
        <v>-7.2769303430650503</v>
      </c>
      <c r="K892">
        <v>2111.7602028152901</v>
      </c>
      <c r="L892">
        <v>1940.13036286376</v>
      </c>
      <c r="M892">
        <v>12.128435984315701</v>
      </c>
      <c r="N892">
        <v>0.84235891126561002</v>
      </c>
      <c r="O892">
        <v>34.998071731585</v>
      </c>
      <c r="P892">
        <v>46.965709890287798</v>
      </c>
      <c r="Q892">
        <v>0.24505314523390301</v>
      </c>
    </row>
    <row r="893" spans="1:17" hidden="1" x14ac:dyDescent="0.3">
      <c r="A893" t="s">
        <v>1933</v>
      </c>
      <c r="B893" t="s">
        <v>1934</v>
      </c>
      <c r="C893" t="s">
        <v>3161</v>
      </c>
      <c r="D893" t="s">
        <v>130</v>
      </c>
      <c r="E893">
        <v>3693.4878693999999</v>
      </c>
      <c r="F893">
        <v>409.85</v>
      </c>
      <c r="G893">
        <v>-25.881800452794899</v>
      </c>
      <c r="H893">
        <v>3.3986938312962298</v>
      </c>
      <c r="I893">
        <v>-16.745712530589799</v>
      </c>
      <c r="J893">
        <v>-3.7006148032215899E-2</v>
      </c>
      <c r="K893">
        <v>422.435887050453</v>
      </c>
      <c r="L893">
        <v>423.12477294749499</v>
      </c>
      <c r="M893">
        <v>26.6706189022205</v>
      </c>
      <c r="N893">
        <v>6.8530935220897607E-2</v>
      </c>
      <c r="O893">
        <v>16.872026351104001</v>
      </c>
      <c r="P893">
        <v>7.5721784776902901</v>
      </c>
      <c r="Q893">
        <v>-2.3231966653343001E-2</v>
      </c>
    </row>
    <row r="894" spans="1:17" hidden="1" x14ac:dyDescent="0.3">
      <c r="A894" t="s">
        <v>1935</v>
      </c>
      <c r="B894" t="s">
        <v>1936</v>
      </c>
      <c r="C894" t="s">
        <v>3161</v>
      </c>
      <c r="D894" t="s">
        <v>1937</v>
      </c>
      <c r="E894">
        <v>3683.3282147999998</v>
      </c>
      <c r="F894">
        <v>771</v>
      </c>
      <c r="G894">
        <v>103.688055212435</v>
      </c>
      <c r="H894">
        <v>3.0770114376029598</v>
      </c>
      <c r="I894">
        <v>96.794880939947603</v>
      </c>
      <c r="J894">
        <v>1.1428799661036599</v>
      </c>
      <c r="K894">
        <v>748.60617123003703</v>
      </c>
      <c r="L894">
        <v>503.61458025851698</v>
      </c>
      <c r="M894">
        <v>43.674751955425499</v>
      </c>
      <c r="N894">
        <v>2.1129968528770502</v>
      </c>
      <c r="O894">
        <v>9.8573281452658907</v>
      </c>
      <c r="P894">
        <v>201.40734949179</v>
      </c>
    </row>
    <row r="895" spans="1:17" x14ac:dyDescent="0.3">
      <c r="A895" t="s">
        <v>1938</v>
      </c>
      <c r="B895" t="s">
        <v>1939</v>
      </c>
      <c r="C895" t="s">
        <v>3153</v>
      </c>
      <c r="D895" t="s">
        <v>117</v>
      </c>
      <c r="E895">
        <v>3673.1955364800001</v>
      </c>
      <c r="F895">
        <v>680.8</v>
      </c>
      <c r="G895">
        <v>40.570319469466099</v>
      </c>
      <c r="H895">
        <v>7.3234253032172996</v>
      </c>
      <c r="I895">
        <v>-11.6655173492858</v>
      </c>
      <c r="J895">
        <v>-0.68887359634631695</v>
      </c>
      <c r="K895">
        <v>687.05973984617594</v>
      </c>
      <c r="L895">
        <v>646.09432515829099</v>
      </c>
      <c r="M895">
        <v>39.7172403975298</v>
      </c>
      <c r="N895">
        <v>1.1370747075916099</v>
      </c>
      <c r="O895">
        <v>29.259694477085699</v>
      </c>
      <c r="P895">
        <v>75.803744351194297</v>
      </c>
      <c r="Q895">
        <v>5.4997317328587002E-2</v>
      </c>
    </row>
    <row r="896" spans="1:17" hidden="1" x14ac:dyDescent="0.3">
      <c r="A896" t="s">
        <v>1940</v>
      </c>
      <c r="B896" t="s">
        <v>1941</v>
      </c>
      <c r="C896" t="s">
        <v>3161</v>
      </c>
      <c r="D896" t="s">
        <v>89</v>
      </c>
      <c r="E896">
        <v>3659.72073831748</v>
      </c>
      <c r="F896">
        <v>3326.2</v>
      </c>
      <c r="G896">
        <v>294.57946527026502</v>
      </c>
      <c r="H896">
        <v>31.171520754373098</v>
      </c>
      <c r="I896">
        <v>208.37974797783701</v>
      </c>
      <c r="J896">
        <v>5.0089999383157098</v>
      </c>
      <c r="K896">
        <v>2674.19632986742</v>
      </c>
      <c r="L896">
        <v>1835.13677801058</v>
      </c>
      <c r="M896">
        <v>58.022691378153901</v>
      </c>
      <c r="N896">
        <v>1.01532402743575</v>
      </c>
      <c r="O896">
        <v>0.42841681197762699</v>
      </c>
      <c r="P896">
        <v>387.46244595881802</v>
      </c>
    </row>
    <row r="897" spans="1:17" hidden="1" x14ac:dyDescent="0.3">
      <c r="A897" t="s">
        <v>1942</v>
      </c>
      <c r="B897" t="s">
        <v>1943</v>
      </c>
      <c r="C897" t="s">
        <v>3161</v>
      </c>
      <c r="D897" t="s">
        <v>393</v>
      </c>
      <c r="E897">
        <v>3631.3705170049998</v>
      </c>
      <c r="F897">
        <v>1214.1500000000001</v>
      </c>
      <c r="G897">
        <v>7.56286489249986</v>
      </c>
      <c r="H897">
        <v>26.422359849125701</v>
      </c>
      <c r="I897">
        <v>-0.108965928801707</v>
      </c>
      <c r="J897">
        <v>1.50228666271389</v>
      </c>
      <c r="K897">
        <v>1086.1768074302499</v>
      </c>
      <c r="L897">
        <v>1029.5458963553201</v>
      </c>
      <c r="M897">
        <v>61.362269711230702</v>
      </c>
      <c r="N897">
        <v>1.8659592189118099</v>
      </c>
      <c r="O897">
        <v>5.3823662644648396</v>
      </c>
      <c r="P897">
        <v>46.0719441770933</v>
      </c>
      <c r="Q897">
        <v>6.1124193621072E-2</v>
      </c>
    </row>
    <row r="898" spans="1:17" hidden="1" x14ac:dyDescent="0.3">
      <c r="A898" t="s">
        <v>1944</v>
      </c>
      <c r="B898" t="s">
        <v>1945</v>
      </c>
      <c r="C898" t="s">
        <v>3161</v>
      </c>
      <c r="D898" t="s">
        <v>249</v>
      </c>
      <c r="E898">
        <v>3599.4217874999999</v>
      </c>
      <c r="F898">
        <v>525</v>
      </c>
      <c r="G898">
        <v>18.967376422021498</v>
      </c>
      <c r="H898">
        <v>-1.07959079126722</v>
      </c>
      <c r="I898">
        <v>-23.5098718252192</v>
      </c>
      <c r="J898">
        <v>-2.15725141718994</v>
      </c>
      <c r="K898">
        <v>565.52974881847899</v>
      </c>
      <c r="L898">
        <v>513.48664470117205</v>
      </c>
      <c r="M898">
        <v>26.8404214089473</v>
      </c>
      <c r="N898">
        <v>0.76128892607480603</v>
      </c>
      <c r="O898">
        <v>24.761904761904699</v>
      </c>
      <c r="P898">
        <v>66.6666666666666</v>
      </c>
      <c r="Q898">
        <v>6.6465151274855999E-2</v>
      </c>
    </row>
    <row r="899" spans="1:17" x14ac:dyDescent="0.3">
      <c r="A899" t="s">
        <v>1946</v>
      </c>
      <c r="B899" t="s">
        <v>1947</v>
      </c>
      <c r="C899" t="s">
        <v>3146</v>
      </c>
      <c r="D899" t="s">
        <v>526</v>
      </c>
      <c r="E899">
        <v>3592.5387088799998</v>
      </c>
      <c r="F899">
        <v>61.68</v>
      </c>
      <c r="G899">
        <v>32.987527783824603</v>
      </c>
      <c r="H899">
        <v>29.532804704990401</v>
      </c>
      <c r="I899">
        <v>8.6928000548719595</v>
      </c>
      <c r="J899">
        <v>0.422160538258743</v>
      </c>
      <c r="K899">
        <v>56.324586732511001</v>
      </c>
      <c r="L899">
        <v>50.086627147958197</v>
      </c>
      <c r="M899">
        <v>52.643925844532802</v>
      </c>
      <c r="N899">
        <v>2.35369063935928</v>
      </c>
      <c r="O899">
        <v>11.8677042801556</v>
      </c>
      <c r="P899">
        <v>85.5037593984962</v>
      </c>
      <c r="Q899">
        <v>-3.3656672536341997E-2</v>
      </c>
    </row>
    <row r="900" spans="1:17" hidden="1" x14ac:dyDescent="0.3">
      <c r="A900" t="s">
        <v>1948</v>
      </c>
      <c r="B900" t="s">
        <v>1949</v>
      </c>
      <c r="C900" t="s">
        <v>3161</v>
      </c>
      <c r="D900" t="s">
        <v>21</v>
      </c>
      <c r="E900">
        <v>3583.61301541999</v>
      </c>
      <c r="F900">
        <v>665.45</v>
      </c>
      <c r="G900">
        <v>101.832472788199</v>
      </c>
      <c r="H900">
        <v>10.395341382175801</v>
      </c>
      <c r="I900">
        <v>26.0662773518421</v>
      </c>
      <c r="J900">
        <v>-10.353757859567599</v>
      </c>
      <c r="K900">
        <v>673.07467118323802</v>
      </c>
      <c r="L900">
        <v>540.48609906894501</v>
      </c>
      <c r="M900">
        <v>35.684778100802497</v>
      </c>
      <c r="N900">
        <v>1.54690493254852</v>
      </c>
      <c r="O900">
        <v>23.976256668419801</v>
      </c>
      <c r="P900">
        <v>133.45027188212501</v>
      </c>
      <c r="Q900">
        <v>0.119439397043762</v>
      </c>
    </row>
    <row r="901" spans="1:17" hidden="1" x14ac:dyDescent="0.3">
      <c r="A901" t="s">
        <v>1950</v>
      </c>
      <c r="B901" t="s">
        <v>1951</v>
      </c>
      <c r="C901" t="s">
        <v>3161</v>
      </c>
      <c r="D901" t="s">
        <v>511</v>
      </c>
      <c r="E901">
        <v>3580.2819387</v>
      </c>
      <c r="F901">
        <v>2947.4</v>
      </c>
      <c r="G901">
        <v>23.899115045777702</v>
      </c>
      <c r="H901">
        <v>-3.9615147956560599</v>
      </c>
      <c r="I901">
        <v>7.9802094655737603</v>
      </c>
      <c r="J901">
        <v>3.1882525306671301</v>
      </c>
      <c r="K901">
        <v>3107.27988899914</v>
      </c>
      <c r="L901">
        <v>2760.8409346748699</v>
      </c>
      <c r="M901">
        <v>34.535348751500798</v>
      </c>
      <c r="N901">
        <v>1.2734628611439101</v>
      </c>
      <c r="O901">
        <v>17.730881454841501</v>
      </c>
      <c r="P901">
        <v>52.984532336759003</v>
      </c>
      <c r="Q901">
        <v>6.5179080063927003E-2</v>
      </c>
    </row>
    <row r="902" spans="1:17" x14ac:dyDescent="0.3">
      <c r="A902" t="s">
        <v>1952</v>
      </c>
      <c r="B902" t="s">
        <v>1953</v>
      </c>
      <c r="C902" t="s">
        <v>3146</v>
      </c>
      <c r="D902" t="s">
        <v>24</v>
      </c>
      <c r="E902">
        <v>3574.7249040000002</v>
      </c>
      <c r="F902">
        <v>114</v>
      </c>
      <c r="G902">
        <v>-29.076971437751801</v>
      </c>
      <c r="H902">
        <v>-0.65947924562684501</v>
      </c>
      <c r="I902">
        <v>-18.908392101390401</v>
      </c>
      <c r="J902">
        <v>-1.44553013724636</v>
      </c>
      <c r="K902">
        <v>120.510127537001</v>
      </c>
      <c r="L902">
        <v>125.158525083537</v>
      </c>
      <c r="M902">
        <v>25.752578765023099</v>
      </c>
      <c r="N902">
        <v>0.79593916171647805</v>
      </c>
      <c r="O902">
        <v>43.377192982456101</v>
      </c>
      <c r="P902">
        <v>3.7306642402183701</v>
      </c>
      <c r="Q902">
        <v>1.4308822605408E-2</v>
      </c>
    </row>
    <row r="903" spans="1:17" x14ac:dyDescent="0.3">
      <c r="A903" t="s">
        <v>1954</v>
      </c>
      <c r="B903" t="s">
        <v>1955</v>
      </c>
      <c r="C903" t="s">
        <v>3162</v>
      </c>
      <c r="D903" t="s">
        <v>446</v>
      </c>
      <c r="E903">
        <v>3568.0231969199999</v>
      </c>
      <c r="F903">
        <v>23.14</v>
      </c>
      <c r="G903">
        <v>-26.4147627987116</v>
      </c>
      <c r="H903">
        <v>7.9589990152427097</v>
      </c>
      <c r="I903">
        <v>-23.404226461447699</v>
      </c>
      <c r="J903">
        <v>-4.9601733630605302</v>
      </c>
      <c r="K903">
        <v>23.315129499315098</v>
      </c>
      <c r="L903">
        <v>23.870006730504301</v>
      </c>
      <c r="M903">
        <v>40.7067296579783</v>
      </c>
      <c r="N903">
        <v>2.12592099210999</v>
      </c>
      <c r="O903">
        <v>95.116681071737204</v>
      </c>
      <c r="P903">
        <v>38.562874251497</v>
      </c>
    </row>
    <row r="904" spans="1:17" hidden="1" x14ac:dyDescent="0.3">
      <c r="A904" t="s">
        <v>1956</v>
      </c>
      <c r="B904" t="s">
        <v>1957</v>
      </c>
      <c r="C904" t="s">
        <v>3161</v>
      </c>
      <c r="D904" t="s">
        <v>51</v>
      </c>
      <c r="E904">
        <v>3565.99034639499</v>
      </c>
      <c r="F904">
        <v>822.35</v>
      </c>
      <c r="G904">
        <v>155.021571857678</v>
      </c>
      <c r="H904">
        <v>9.8313267420839594</v>
      </c>
      <c r="I904">
        <v>42.182320742921803</v>
      </c>
      <c r="J904">
        <v>8.26733326627709</v>
      </c>
      <c r="K904">
        <v>729.12126800731005</v>
      </c>
      <c r="L904">
        <v>565.27128188863401</v>
      </c>
      <c r="M904">
        <v>75.500277401983496</v>
      </c>
      <c r="N904">
        <v>1.18821150301969</v>
      </c>
      <c r="O904">
        <v>3.4413570863987202</v>
      </c>
      <c r="P904">
        <v>212.02955633909201</v>
      </c>
      <c r="Q904">
        <v>-1.6452401112075E-2</v>
      </c>
    </row>
    <row r="905" spans="1:17" x14ac:dyDescent="0.3">
      <c r="A905" t="s">
        <v>1958</v>
      </c>
      <c r="B905" t="s">
        <v>1959</v>
      </c>
      <c r="C905" t="s">
        <v>3148</v>
      </c>
      <c r="D905" t="s">
        <v>234</v>
      </c>
      <c r="E905">
        <v>3556.6003660599999</v>
      </c>
      <c r="F905">
        <v>421.4</v>
      </c>
      <c r="G905">
        <v>-35.956883739241199</v>
      </c>
      <c r="H905">
        <v>-6.7488149099625003</v>
      </c>
      <c r="I905">
        <v>-36.562998732475599</v>
      </c>
      <c r="J905">
        <v>-1.6665395567982899</v>
      </c>
      <c r="K905">
        <v>468.90414561110703</v>
      </c>
      <c r="L905">
        <v>493.340613463571</v>
      </c>
      <c r="M905">
        <v>17.667857020374299</v>
      </c>
      <c r="N905">
        <v>1.19175659960824</v>
      </c>
      <c r="O905">
        <v>65.875652586615999</v>
      </c>
      <c r="P905">
        <v>0.52480916030534996</v>
      </c>
    </row>
    <row r="906" spans="1:17" hidden="1" x14ac:dyDescent="0.3">
      <c r="A906" t="s">
        <v>1960</v>
      </c>
      <c r="B906" t="s">
        <v>1961</v>
      </c>
      <c r="C906" t="s">
        <v>3161</v>
      </c>
      <c r="D906" t="s">
        <v>742</v>
      </c>
      <c r="E906">
        <v>3556.0105853999999</v>
      </c>
      <c r="F906">
        <v>764.4</v>
      </c>
      <c r="G906">
        <v>-47.461228294873301</v>
      </c>
      <c r="H906">
        <v>-10.504368748389201</v>
      </c>
      <c r="I906">
        <v>-21.762829416698199</v>
      </c>
      <c r="J906">
        <v>-0.33286252634144398</v>
      </c>
      <c r="K906">
        <v>823.86986412443605</v>
      </c>
      <c r="L906">
        <v>871.18968301178199</v>
      </c>
      <c r="M906">
        <v>23.951753500874599</v>
      </c>
      <c r="N906">
        <v>0.130001298505695</v>
      </c>
      <c r="O906">
        <v>36.0544217687074</v>
      </c>
      <c r="P906">
        <v>6.3439065108514097</v>
      </c>
      <c r="Q906">
        <v>-8.4427613033719998E-2</v>
      </c>
    </row>
    <row r="907" spans="1:17" x14ac:dyDescent="0.3">
      <c r="A907" t="s">
        <v>1962</v>
      </c>
      <c r="B907" t="s">
        <v>1963</v>
      </c>
      <c r="C907" t="s">
        <v>3146</v>
      </c>
      <c r="D907" t="s">
        <v>1964</v>
      </c>
      <c r="E907">
        <v>3552.0534897900002</v>
      </c>
      <c r="F907">
        <v>212.01</v>
      </c>
      <c r="G907">
        <v>-47.147130785547297</v>
      </c>
      <c r="H907">
        <v>-1.5694903727377201</v>
      </c>
      <c r="I907">
        <v>-23.4087352507938</v>
      </c>
      <c r="J907">
        <v>-1.4852639110294299</v>
      </c>
      <c r="K907">
        <v>226.66312806599601</v>
      </c>
      <c r="L907">
        <v>231.22904832792099</v>
      </c>
      <c r="M907">
        <v>21.456860394223199</v>
      </c>
      <c r="N907">
        <v>0.44306910067914201</v>
      </c>
      <c r="O907">
        <v>32.540917881231998</v>
      </c>
      <c r="P907">
        <v>7.8382502543234898</v>
      </c>
    </row>
    <row r="908" spans="1:17" hidden="1" x14ac:dyDescent="0.3">
      <c r="A908" t="s">
        <v>1965</v>
      </c>
      <c r="B908" t="s">
        <v>1966</v>
      </c>
      <c r="C908" t="s">
        <v>3161</v>
      </c>
      <c r="D908" t="s">
        <v>227</v>
      </c>
      <c r="E908">
        <v>3545.64617185</v>
      </c>
      <c r="F908">
        <v>198.46</v>
      </c>
      <c r="G908">
        <v>47.435343566235296</v>
      </c>
      <c r="H908">
        <v>11.9312128500101</v>
      </c>
      <c r="I908">
        <v>43.761191751726599</v>
      </c>
      <c r="J908">
        <v>-3.0790099567795299</v>
      </c>
      <c r="K908">
        <v>190.17173817764501</v>
      </c>
      <c r="L908">
        <v>155.86689582841899</v>
      </c>
      <c r="M908">
        <v>42.514636897346001</v>
      </c>
      <c r="N908">
        <v>1.2473253059118501</v>
      </c>
      <c r="O908">
        <v>11.357452383351699</v>
      </c>
      <c r="P908">
        <v>91.656204732013506</v>
      </c>
      <c r="Q908">
        <v>0.16093833043328701</v>
      </c>
    </row>
    <row r="909" spans="1:17" hidden="1" x14ac:dyDescent="0.3">
      <c r="A909" t="s">
        <v>1967</v>
      </c>
      <c r="B909" t="s">
        <v>1968</v>
      </c>
      <c r="C909" t="s">
        <v>3161</v>
      </c>
      <c r="D909" t="s">
        <v>54</v>
      </c>
      <c r="E909">
        <v>3542.1440488500002</v>
      </c>
      <c r="F909">
        <v>260.3</v>
      </c>
      <c r="G909">
        <v>26.900125632043402</v>
      </c>
      <c r="H909">
        <v>-12.253949255147599</v>
      </c>
      <c r="I909">
        <v>-15.2895164810932</v>
      </c>
      <c r="J909">
        <v>-4.5323983056852102</v>
      </c>
      <c r="K909">
        <v>276.85150379766998</v>
      </c>
      <c r="L909">
        <v>241.64950423169199</v>
      </c>
      <c r="M909">
        <v>21.260825644233901</v>
      </c>
      <c r="N909">
        <v>0.62741469063202804</v>
      </c>
      <c r="O909">
        <v>31.771033422973399</v>
      </c>
      <c r="P909">
        <v>65.269841269841194</v>
      </c>
      <c r="Q909">
        <v>2.4771438301880002E-3</v>
      </c>
    </row>
    <row r="910" spans="1:17" x14ac:dyDescent="0.3">
      <c r="A910" t="s">
        <v>1969</v>
      </c>
      <c r="B910" t="s">
        <v>1970</v>
      </c>
      <c r="C910" t="s">
        <v>3157</v>
      </c>
      <c r="D910" t="s">
        <v>446</v>
      </c>
      <c r="E910">
        <v>3540.5537567400002</v>
      </c>
      <c r="F910">
        <v>491.4</v>
      </c>
      <c r="G910">
        <v>6.3835606371747096</v>
      </c>
      <c r="H910">
        <v>-3.3661833769455099E-2</v>
      </c>
      <c r="I910">
        <v>-1.0307660466211099</v>
      </c>
      <c r="J910">
        <v>-2.0553081211547299</v>
      </c>
      <c r="K910">
        <v>489.78127468849601</v>
      </c>
      <c r="L910">
        <v>464.16631992282998</v>
      </c>
      <c r="M910">
        <v>49.501280545690499</v>
      </c>
      <c r="N910">
        <v>0.71476971392896305</v>
      </c>
      <c r="O910">
        <v>12.8815628815629</v>
      </c>
      <c r="P910">
        <v>41.186611119091999</v>
      </c>
      <c r="Q910">
        <v>-6.6415648919509004E-2</v>
      </c>
    </row>
    <row r="911" spans="1:17" hidden="1" x14ac:dyDescent="0.3">
      <c r="A911" t="s">
        <v>1971</v>
      </c>
      <c r="B911" t="s">
        <v>1972</v>
      </c>
      <c r="C911" t="s">
        <v>3161</v>
      </c>
      <c r="D911" t="s">
        <v>373</v>
      </c>
      <c r="E911">
        <v>3531.4778646149998</v>
      </c>
      <c r="F911">
        <v>1067.3499999999999</v>
      </c>
      <c r="G911">
        <v>65.077927737250604</v>
      </c>
      <c r="H911">
        <v>5.9334791664714404</v>
      </c>
      <c r="I911">
        <v>39.890988311988899</v>
      </c>
      <c r="J911">
        <v>0.43507779166220001</v>
      </c>
      <c r="K911">
        <v>1032.7634454112399</v>
      </c>
      <c r="L911">
        <v>834.07751077930504</v>
      </c>
      <c r="M911">
        <v>44.938024197875798</v>
      </c>
      <c r="N911">
        <v>0.34588799279038601</v>
      </c>
      <c r="O911">
        <v>27.4183726050498</v>
      </c>
      <c r="P911">
        <v>108.58901700214901</v>
      </c>
      <c r="Q911">
        <v>2.9109609722138E-2</v>
      </c>
    </row>
    <row r="912" spans="1:17" hidden="1" x14ac:dyDescent="0.3">
      <c r="A912" t="s">
        <v>1973</v>
      </c>
      <c r="B912" t="s">
        <v>1974</v>
      </c>
      <c r="C912" t="s">
        <v>3161</v>
      </c>
      <c r="D912" t="s">
        <v>130</v>
      </c>
      <c r="E912">
        <v>3529.9794295299998</v>
      </c>
      <c r="F912">
        <v>272.89999999999998</v>
      </c>
      <c r="G912">
        <v>361.82504129382698</v>
      </c>
      <c r="H912">
        <v>7.9604645745978697</v>
      </c>
      <c r="I912">
        <v>92.372756856810597</v>
      </c>
      <c r="J912">
        <v>2.3985172613835202</v>
      </c>
      <c r="K912">
        <v>268.161349589145</v>
      </c>
      <c r="L912">
        <v>192.450873206279</v>
      </c>
      <c r="M912">
        <v>42.2439769642464</v>
      </c>
      <c r="N912">
        <v>0.92283546499580704</v>
      </c>
      <c r="O912">
        <v>26.163429827775701</v>
      </c>
      <c r="P912">
        <v>441.46825396825398</v>
      </c>
      <c r="Q912">
        <v>0.16733837385299799</v>
      </c>
    </row>
    <row r="913" spans="1:17" hidden="1" x14ac:dyDescent="0.3">
      <c r="A913" t="s">
        <v>1975</v>
      </c>
      <c r="B913" t="s">
        <v>1976</v>
      </c>
      <c r="C913" t="s">
        <v>3161</v>
      </c>
      <c r="D913" t="s">
        <v>1977</v>
      </c>
      <c r="E913">
        <v>3510.3026249999998</v>
      </c>
      <c r="F913">
        <v>1380.65</v>
      </c>
      <c r="G913">
        <v>77.493390725768705</v>
      </c>
      <c r="H913">
        <v>3.4704433108979802</v>
      </c>
      <c r="I913">
        <v>16.187369618392601</v>
      </c>
      <c r="J913">
        <v>-3.1245998346424799</v>
      </c>
      <c r="K913">
        <v>1424.5525927822</v>
      </c>
      <c r="L913">
        <v>1254.5938958494501</v>
      </c>
      <c r="M913">
        <v>43.027915092634501</v>
      </c>
      <c r="N913">
        <v>0.32437561184205799</v>
      </c>
      <c r="O913">
        <v>20.953898526056498</v>
      </c>
      <c r="P913">
        <v>119.307441823524</v>
      </c>
      <c r="Q913">
        <v>2.1511180616874001E-2</v>
      </c>
    </row>
    <row r="914" spans="1:17" hidden="1" x14ac:dyDescent="0.3">
      <c r="A914" t="s">
        <v>1978</v>
      </c>
      <c r="B914" t="s">
        <v>1979</v>
      </c>
      <c r="C914" t="s">
        <v>3161</v>
      </c>
      <c r="E914">
        <v>3493.55</v>
      </c>
      <c r="F914">
        <v>653</v>
      </c>
      <c r="G914">
        <v>726.78955291166403</v>
      </c>
      <c r="H914">
        <v>9.0120702953671401</v>
      </c>
      <c r="I914">
        <v>1.8000305413558499</v>
      </c>
      <c r="J914">
        <v>0.87834997830321904</v>
      </c>
      <c r="K914">
        <v>644.66171182061601</v>
      </c>
      <c r="L914">
        <v>531.69360055355901</v>
      </c>
      <c r="M914">
        <v>46.972993026235102</v>
      </c>
      <c r="N914">
        <v>0.267040923991398</v>
      </c>
      <c r="O914">
        <v>21.385911179173</v>
      </c>
      <c r="P914">
        <v>798.21182943603799</v>
      </c>
      <c r="Q914">
        <v>0.168841610108312</v>
      </c>
    </row>
    <row r="915" spans="1:17" x14ac:dyDescent="0.3">
      <c r="A915" t="s">
        <v>1980</v>
      </c>
      <c r="B915" t="s">
        <v>1981</v>
      </c>
      <c r="C915" t="s">
        <v>3145</v>
      </c>
      <c r="D915" t="s">
        <v>21</v>
      </c>
      <c r="E915">
        <v>3476.6628427750002</v>
      </c>
      <c r="F915">
        <v>588.95000000000005</v>
      </c>
      <c r="G915">
        <v>-25.741297266243901</v>
      </c>
      <c r="H915">
        <v>-2.6410792930239499</v>
      </c>
      <c r="I915">
        <v>-13.9313016927569</v>
      </c>
      <c r="J915">
        <v>-2.7917319579648501</v>
      </c>
      <c r="K915">
        <v>613.67380870382704</v>
      </c>
      <c r="L915">
        <v>603.86594800387797</v>
      </c>
      <c r="M915">
        <v>35.496984938172197</v>
      </c>
      <c r="N915">
        <v>0.40015323915175799</v>
      </c>
      <c r="O915">
        <v>34.391714067408003</v>
      </c>
      <c r="P915">
        <v>30.877777777777698</v>
      </c>
      <c r="Q915">
        <v>6.6281419046317E-2</v>
      </c>
    </row>
    <row r="916" spans="1:17" x14ac:dyDescent="0.3">
      <c r="A916" t="s">
        <v>1982</v>
      </c>
      <c r="B916" t="s">
        <v>1983</v>
      </c>
      <c r="C916" t="s">
        <v>3155</v>
      </c>
      <c r="D916" t="s">
        <v>117</v>
      </c>
      <c r="E916">
        <v>3470.4182700000001</v>
      </c>
      <c r="F916">
        <v>795</v>
      </c>
      <c r="G916">
        <v>49.841820887699598</v>
      </c>
      <c r="H916">
        <v>-0.24797845619931899</v>
      </c>
      <c r="I916">
        <v>-19.398073210802799</v>
      </c>
      <c r="J916">
        <v>-1.0544782250921301</v>
      </c>
      <c r="K916">
        <v>830.19056137503105</v>
      </c>
      <c r="L916">
        <v>783.03630432420096</v>
      </c>
      <c r="M916">
        <v>26.423542761480601</v>
      </c>
      <c r="N916">
        <v>0.57139707624011904</v>
      </c>
      <c r="O916">
        <v>36.2264150943396</v>
      </c>
      <c r="P916">
        <v>87.721369539551304</v>
      </c>
      <c r="Q916">
        <v>8.8074225804893005E-2</v>
      </c>
    </row>
    <row r="917" spans="1:17" hidden="1" x14ac:dyDescent="0.3">
      <c r="A917" t="s">
        <v>1984</v>
      </c>
      <c r="B917" t="s">
        <v>1985</v>
      </c>
      <c r="C917" t="s">
        <v>3161</v>
      </c>
      <c r="D917" t="s">
        <v>1327</v>
      </c>
      <c r="E917">
        <v>3465.4756568849998</v>
      </c>
      <c r="F917">
        <v>791.45</v>
      </c>
      <c r="G917">
        <v>-5.9547068016873901</v>
      </c>
      <c r="H917">
        <v>3.39888768985701</v>
      </c>
      <c r="I917">
        <v>32.518295994755803</v>
      </c>
      <c r="J917">
        <v>-2.3685216125739701</v>
      </c>
      <c r="K917">
        <v>780.13067562892502</v>
      </c>
      <c r="L917">
        <v>704.04198097915605</v>
      </c>
      <c r="M917">
        <v>51.749329540256099</v>
      </c>
      <c r="N917">
        <v>0.58001780796605495</v>
      </c>
      <c r="O917">
        <v>24.2024132920588</v>
      </c>
      <c r="P917">
        <v>76.191006233303597</v>
      </c>
      <c r="Q917">
        <v>-2.7179750553383002E-2</v>
      </c>
    </row>
    <row r="918" spans="1:17" hidden="1" x14ac:dyDescent="0.3">
      <c r="A918" t="s">
        <v>1986</v>
      </c>
      <c r="B918" t="s">
        <v>1987</v>
      </c>
      <c r="C918" t="s">
        <v>3161</v>
      </c>
      <c r="D918" t="s">
        <v>278</v>
      </c>
      <c r="E918">
        <v>3446.62464</v>
      </c>
      <c r="F918">
        <v>158</v>
      </c>
      <c r="G918">
        <v>52.333103665299802</v>
      </c>
      <c r="H918">
        <v>15.129831039890799</v>
      </c>
      <c r="I918">
        <v>175.11809723871701</v>
      </c>
      <c r="J918">
        <v>-5.25913860665869E-2</v>
      </c>
      <c r="K918">
        <v>178.040978453549</v>
      </c>
      <c r="L918">
        <v>143.33756167409001</v>
      </c>
      <c r="M918">
        <v>35.912276652353803</v>
      </c>
      <c r="N918">
        <v>0.864017972885048</v>
      </c>
      <c r="O918">
        <v>65.1898734177215</v>
      </c>
      <c r="P918">
        <v>242.881944444444</v>
      </c>
      <c r="Q918">
        <v>0.201558456070218</v>
      </c>
    </row>
    <row r="919" spans="1:17" x14ac:dyDescent="0.3">
      <c r="A919" t="s">
        <v>1988</v>
      </c>
      <c r="B919" t="s">
        <v>1989</v>
      </c>
      <c r="C919" t="s">
        <v>3163</v>
      </c>
      <c r="D919" t="s">
        <v>1990</v>
      </c>
      <c r="E919">
        <v>3437.5429389999999</v>
      </c>
      <c r="F919">
        <v>19.420000000000002</v>
      </c>
      <c r="G919">
        <v>-18.009700122882101</v>
      </c>
      <c r="H919">
        <v>-1.69551110487553</v>
      </c>
      <c r="I919">
        <v>-24.612811332653099</v>
      </c>
      <c r="J919">
        <v>-3.0030942292453102</v>
      </c>
      <c r="K919">
        <v>20.778043275655499</v>
      </c>
      <c r="L919">
        <v>21.097978831044401</v>
      </c>
      <c r="M919">
        <v>32.550266289189203</v>
      </c>
      <c r="N919">
        <v>0.66279023168050399</v>
      </c>
      <c r="O919">
        <v>43.923789907311999</v>
      </c>
      <c r="P919">
        <v>14.235294117646999</v>
      </c>
      <c r="Q919">
        <v>-4.2753263720517E-2</v>
      </c>
    </row>
    <row r="920" spans="1:17" hidden="1" x14ac:dyDescent="0.3">
      <c r="A920" t="s">
        <v>1991</v>
      </c>
      <c r="B920" t="s">
        <v>1992</v>
      </c>
      <c r="C920" t="s">
        <v>3161</v>
      </c>
      <c r="D920" t="s">
        <v>188</v>
      </c>
      <c r="E920">
        <v>3433.5681300000001</v>
      </c>
      <c r="F920">
        <v>1106.25</v>
      </c>
      <c r="G920">
        <v>38.974790661293099</v>
      </c>
      <c r="H920">
        <v>13.7574891480518</v>
      </c>
      <c r="I920">
        <v>68.409443568140603</v>
      </c>
      <c r="J920">
        <v>8.9889778419082909</v>
      </c>
      <c r="K920">
        <v>972.91255485773797</v>
      </c>
      <c r="L920">
        <v>811.96326603496198</v>
      </c>
      <c r="M920">
        <v>66.280713223320902</v>
      </c>
      <c r="N920">
        <v>1.0856229022003301</v>
      </c>
      <c r="O920">
        <v>2.8429378531073399</v>
      </c>
      <c r="P920">
        <v>100.38945747667699</v>
      </c>
      <c r="Q920">
        <v>9.5882572703441998E-2</v>
      </c>
    </row>
    <row r="921" spans="1:17" x14ac:dyDescent="0.3">
      <c r="A921" t="s">
        <v>1993</v>
      </c>
      <c r="B921" t="s">
        <v>1994</v>
      </c>
      <c r="C921" t="s">
        <v>3146</v>
      </c>
      <c r="D921" t="s">
        <v>54</v>
      </c>
      <c r="E921">
        <v>3431.9165807200002</v>
      </c>
      <c r="F921">
        <v>481.3</v>
      </c>
      <c r="G921">
        <v>-66.514600767845096</v>
      </c>
      <c r="H921">
        <v>-13.5149888419206</v>
      </c>
      <c r="I921">
        <v>-57.1164951632487</v>
      </c>
      <c r="J921">
        <v>-6.5100300053032703</v>
      </c>
      <c r="K921">
        <v>587.81162923706802</v>
      </c>
      <c r="L921">
        <v>720.06236121073005</v>
      </c>
      <c r="M921">
        <v>9.2296804354317601</v>
      </c>
      <c r="N921">
        <v>1.09817524391062</v>
      </c>
      <c r="O921">
        <v>158.30043631830401</v>
      </c>
      <c r="P921">
        <v>0.43823038397330299</v>
      </c>
      <c r="Q921">
        <v>-7.1210184091120001E-3</v>
      </c>
    </row>
    <row r="922" spans="1:17" hidden="1" x14ac:dyDescent="0.3">
      <c r="A922" t="s">
        <v>1995</v>
      </c>
      <c r="B922" t="s">
        <v>1996</v>
      </c>
      <c r="C922" t="s">
        <v>3161</v>
      </c>
      <c r="D922" t="s">
        <v>222</v>
      </c>
      <c r="E922">
        <v>3424.5219566249998</v>
      </c>
      <c r="F922">
        <v>3141.25</v>
      </c>
      <c r="G922">
        <v>169.84696790082899</v>
      </c>
      <c r="H922">
        <v>12.4628647788956</v>
      </c>
      <c r="I922">
        <v>124.23723769742899</v>
      </c>
      <c r="J922">
        <v>8.0652498380874302</v>
      </c>
      <c r="K922">
        <v>2518.6712383990298</v>
      </c>
      <c r="L922">
        <v>1859.83628139596</v>
      </c>
      <c r="M922">
        <v>83.264128248751803</v>
      </c>
      <c r="N922">
        <v>1.1801265426296501</v>
      </c>
      <c r="O922">
        <v>8.1734978113808108</v>
      </c>
      <c r="P922">
        <v>220.53571428571399</v>
      </c>
      <c r="Q922">
        <v>0.16398312754335501</v>
      </c>
    </row>
    <row r="923" spans="1:17" hidden="1" x14ac:dyDescent="0.3">
      <c r="A923" t="s">
        <v>1997</v>
      </c>
      <c r="B923" t="s">
        <v>1998</v>
      </c>
      <c r="C923" t="s">
        <v>3161</v>
      </c>
      <c r="D923" t="s">
        <v>89</v>
      </c>
      <c r="E923">
        <v>3422.7051348</v>
      </c>
      <c r="F923">
        <v>2782.85</v>
      </c>
      <c r="G923">
        <v>22.6095467705061</v>
      </c>
      <c r="H923">
        <v>3.15722854535275</v>
      </c>
      <c r="I923">
        <v>-1.91702668076174</v>
      </c>
      <c r="J923">
        <v>-0.86221198227254603</v>
      </c>
      <c r="K923">
        <v>3041.3711712986401</v>
      </c>
      <c r="L923">
        <v>2816.93322006669</v>
      </c>
      <c r="M923">
        <v>33.3910078901066</v>
      </c>
      <c r="N923">
        <v>0.56525229074563399</v>
      </c>
      <c r="O923">
        <v>37.098657850764504</v>
      </c>
      <c r="P923">
        <v>52.363875277177002</v>
      </c>
      <c r="Q923">
        <v>0.15652829675357699</v>
      </c>
    </row>
    <row r="924" spans="1:17" hidden="1" x14ac:dyDescent="0.3">
      <c r="A924" t="s">
        <v>1999</v>
      </c>
      <c r="B924" t="s">
        <v>2000</v>
      </c>
      <c r="C924" t="s">
        <v>3161</v>
      </c>
      <c r="D924" t="s">
        <v>222</v>
      </c>
      <c r="E924">
        <v>3422.1816386999999</v>
      </c>
      <c r="F924">
        <v>7839.5</v>
      </c>
      <c r="G924">
        <v>168.88549359817</v>
      </c>
      <c r="H924">
        <v>20.7574612864545</v>
      </c>
      <c r="I924">
        <v>61.827122108623499</v>
      </c>
      <c r="J924">
        <v>20.839535443201701</v>
      </c>
      <c r="K924">
        <v>6273.3419404782298</v>
      </c>
      <c r="L924">
        <v>5075.2012893860001</v>
      </c>
      <c r="M924">
        <v>86.973323023771201</v>
      </c>
      <c r="N924">
        <v>2.7910267773809498</v>
      </c>
      <c r="O924">
        <v>0</v>
      </c>
      <c r="P924">
        <v>218.15506990523701</v>
      </c>
      <c r="Q924">
        <v>0.15014370851852599</v>
      </c>
    </row>
    <row r="925" spans="1:17" hidden="1" x14ac:dyDescent="0.3">
      <c r="A925" t="s">
        <v>2001</v>
      </c>
      <c r="B925" t="s">
        <v>2002</v>
      </c>
      <c r="C925" t="s">
        <v>3161</v>
      </c>
      <c r="D925" t="s">
        <v>51</v>
      </c>
      <c r="E925">
        <v>3401.8955732999998</v>
      </c>
      <c r="F925">
        <v>312.2</v>
      </c>
      <c r="G925">
        <v>108.521414835664</v>
      </c>
      <c r="H925">
        <v>-8.1609819778672801</v>
      </c>
      <c r="I925">
        <v>4.4541158778988699</v>
      </c>
      <c r="J925">
        <v>-4.25016309052263</v>
      </c>
      <c r="K925">
        <v>342.61165801037703</v>
      </c>
      <c r="L925">
        <v>286.57757470113501</v>
      </c>
      <c r="M925">
        <v>21.817421762759299</v>
      </c>
      <c r="N925">
        <v>0.52529128505379696</v>
      </c>
      <c r="O925">
        <v>24.919923126201098</v>
      </c>
      <c r="P925">
        <v>188.53974121996299</v>
      </c>
      <c r="Q925">
        <v>0.153748172002029</v>
      </c>
    </row>
    <row r="926" spans="1:17" hidden="1" x14ac:dyDescent="0.3">
      <c r="A926" t="s">
        <v>2003</v>
      </c>
      <c r="B926" t="s">
        <v>2004</v>
      </c>
      <c r="C926" t="s">
        <v>3161</v>
      </c>
      <c r="D926" t="s">
        <v>249</v>
      </c>
      <c r="E926">
        <v>3401.0113832000002</v>
      </c>
      <c r="F926">
        <v>2001.2</v>
      </c>
      <c r="G926">
        <v>48.707849552662502</v>
      </c>
      <c r="H926">
        <v>-11.5210814983911</v>
      </c>
      <c r="I926">
        <v>13.247771202942401</v>
      </c>
      <c r="J926">
        <v>0.38822393954781698</v>
      </c>
      <c r="K926">
        <v>2263.4298304221202</v>
      </c>
      <c r="L926">
        <v>1992.80710780154</v>
      </c>
      <c r="M926">
        <v>25.809429526675501</v>
      </c>
      <c r="N926">
        <v>0.46949850814387001</v>
      </c>
      <c r="O926">
        <v>39.916050369778098</v>
      </c>
      <c r="P926">
        <v>80.572975411684993</v>
      </c>
      <c r="Q926">
        <v>9.8164956001240006E-3</v>
      </c>
    </row>
    <row r="927" spans="1:17" hidden="1" x14ac:dyDescent="0.3">
      <c r="A927" t="s">
        <v>2005</v>
      </c>
      <c r="B927" t="s">
        <v>2006</v>
      </c>
      <c r="C927" t="s">
        <v>3161</v>
      </c>
      <c r="D927" t="s">
        <v>24</v>
      </c>
      <c r="E927">
        <v>3381.41316177</v>
      </c>
      <c r="F927">
        <v>406.35</v>
      </c>
      <c r="G927">
        <v>12.260490088726099</v>
      </c>
      <c r="H927">
        <v>7.4001833310602603</v>
      </c>
      <c r="I927">
        <v>26.603222306279701</v>
      </c>
      <c r="J927">
        <v>3.7222842358239498</v>
      </c>
      <c r="K927">
        <v>392.57363287375301</v>
      </c>
      <c r="L927">
        <v>337.57155302772298</v>
      </c>
      <c r="M927">
        <v>45.4139329294362</v>
      </c>
      <c r="N927">
        <v>0.51791290328582995</v>
      </c>
      <c r="O927">
        <v>14.925556786021801</v>
      </c>
      <c r="P927">
        <v>62.931034482758598</v>
      </c>
      <c r="Q927">
        <v>-2.9130758727036E-2</v>
      </c>
    </row>
    <row r="928" spans="1:17" x14ac:dyDescent="0.3">
      <c r="A928" t="s">
        <v>2007</v>
      </c>
      <c r="B928" t="s">
        <v>2008</v>
      </c>
      <c r="C928" t="s">
        <v>3155</v>
      </c>
      <c r="D928" t="s">
        <v>552</v>
      </c>
      <c r="E928">
        <v>3377.7933987749998</v>
      </c>
      <c r="F928">
        <v>303.25</v>
      </c>
      <c r="G928">
        <v>-14.842877551136</v>
      </c>
      <c r="H928">
        <v>-7.1043582430339303</v>
      </c>
      <c r="I928">
        <v>-14.931280153102399</v>
      </c>
      <c r="J928">
        <v>-3.0004695103586601</v>
      </c>
      <c r="K928">
        <v>333.52314019994901</v>
      </c>
      <c r="L928">
        <v>331.54812593857997</v>
      </c>
      <c r="M928">
        <v>25.201758320210399</v>
      </c>
      <c r="N928">
        <v>0.53232363472964805</v>
      </c>
      <c r="O928">
        <v>49.018961253091497</v>
      </c>
      <c r="P928">
        <v>28.878028049298699</v>
      </c>
    </row>
    <row r="929" spans="1:17" hidden="1" x14ac:dyDescent="0.3">
      <c r="A929" t="s">
        <v>2009</v>
      </c>
      <c r="B929" t="s">
        <v>2010</v>
      </c>
      <c r="C929" t="s">
        <v>3161</v>
      </c>
      <c r="D929" t="s">
        <v>227</v>
      </c>
      <c r="E929">
        <v>3360.02189593</v>
      </c>
      <c r="F929">
        <v>522.54999999999995</v>
      </c>
      <c r="G929">
        <v>136.709658119658</v>
      </c>
      <c r="H929">
        <v>-4.9029723963117799</v>
      </c>
      <c r="I929">
        <v>45.881048245048603</v>
      </c>
      <c r="J929">
        <v>-4.1880277417601599</v>
      </c>
      <c r="K929">
        <v>562.95968529911499</v>
      </c>
      <c r="L929">
        <v>455.89791216939801</v>
      </c>
      <c r="M929">
        <v>27.858490167529499</v>
      </c>
      <c r="N929">
        <v>0.42530317728926598</v>
      </c>
      <c r="O929">
        <v>32.810257391637101</v>
      </c>
      <c r="P929">
        <v>191.927374301675</v>
      </c>
      <c r="Q929">
        <v>0.18732460283395899</v>
      </c>
    </row>
    <row r="930" spans="1:17" hidden="1" x14ac:dyDescent="0.3">
      <c r="A930" t="s">
        <v>2011</v>
      </c>
      <c r="B930" t="s">
        <v>2012</v>
      </c>
      <c r="C930" t="s">
        <v>3161</v>
      </c>
      <c r="D930" t="s">
        <v>117</v>
      </c>
      <c r="E930">
        <v>3336.5451447349901</v>
      </c>
      <c r="F930">
        <v>1019.15</v>
      </c>
      <c r="G930">
        <v>7.1436546408542103</v>
      </c>
      <c r="H930">
        <v>-10.4529754708869</v>
      </c>
      <c r="I930">
        <v>-3.32912964980332</v>
      </c>
      <c r="J930">
        <v>-1.3949969943649001</v>
      </c>
      <c r="K930">
        <v>1087.05685183437</v>
      </c>
      <c r="L930">
        <v>960.57607690440204</v>
      </c>
      <c r="M930">
        <v>29.066290245466501</v>
      </c>
      <c r="N930">
        <v>0.61088980428051998</v>
      </c>
      <c r="O930">
        <v>30.500907619094299</v>
      </c>
      <c r="P930">
        <v>41.5486111111111</v>
      </c>
      <c r="Q930">
        <v>0.13353237818946301</v>
      </c>
    </row>
    <row r="931" spans="1:17" x14ac:dyDescent="0.3">
      <c r="A931" t="s">
        <v>2013</v>
      </c>
      <c r="B931" t="s">
        <v>2014</v>
      </c>
      <c r="C931" t="s">
        <v>3152</v>
      </c>
      <c r="D931" t="s">
        <v>188</v>
      </c>
      <c r="E931">
        <v>3336.1605201749999</v>
      </c>
      <c r="F931">
        <v>212.59</v>
      </c>
      <c r="G931">
        <v>-48.039008622866</v>
      </c>
      <c r="H931">
        <v>3.8967853913754902</v>
      </c>
      <c r="I931">
        <v>-15.524716555385799</v>
      </c>
      <c r="J931">
        <v>0.79352471294835303</v>
      </c>
      <c r="K931">
        <v>217.43025831050801</v>
      </c>
      <c r="L931">
        <v>226.637446601226</v>
      </c>
      <c r="M931">
        <v>47.426752177818301</v>
      </c>
      <c r="N931">
        <v>0.55851545717050399</v>
      </c>
      <c r="O931">
        <v>40.128886589209202</v>
      </c>
      <c r="P931">
        <v>11.566517974284899</v>
      </c>
      <c r="Q931">
        <v>6.9868762408020002E-3</v>
      </c>
    </row>
    <row r="932" spans="1:17" hidden="1" x14ac:dyDescent="0.3">
      <c r="A932" t="s">
        <v>2015</v>
      </c>
      <c r="B932" t="s">
        <v>2016</v>
      </c>
      <c r="C932" t="s">
        <v>3158</v>
      </c>
      <c r="D932" t="s">
        <v>283</v>
      </c>
      <c r="E932">
        <v>3317.9695253</v>
      </c>
      <c r="F932">
        <v>155.5</v>
      </c>
      <c r="G932">
        <v>-50.411211943527803</v>
      </c>
      <c r="H932">
        <v>-4.3041324248175998</v>
      </c>
      <c r="I932">
        <v>-33.338519504334201</v>
      </c>
      <c r="J932">
        <v>1.1165163477243201</v>
      </c>
      <c r="K932">
        <v>169.0264269635</v>
      </c>
      <c r="M932">
        <v>30.173199322389099</v>
      </c>
      <c r="N932">
        <v>0.582470762225341</v>
      </c>
      <c r="O932">
        <v>51.125401929260399</v>
      </c>
      <c r="P932">
        <v>6.1433447098976099</v>
      </c>
    </row>
    <row r="933" spans="1:17" hidden="1" x14ac:dyDescent="0.3">
      <c r="A933" t="s">
        <v>2017</v>
      </c>
      <c r="B933" t="s">
        <v>2018</v>
      </c>
      <c r="C933" t="s">
        <v>3161</v>
      </c>
      <c r="D933" t="s">
        <v>742</v>
      </c>
      <c r="E933">
        <v>3308.0567841779998</v>
      </c>
      <c r="F933">
        <v>30.54</v>
      </c>
      <c r="G933">
        <v>45.251119698003897</v>
      </c>
      <c r="H933">
        <v>20.508707127118601</v>
      </c>
      <c r="I933">
        <v>14.8282814921871</v>
      </c>
      <c r="J933">
        <v>-2.3907528796563802</v>
      </c>
      <c r="K933">
        <v>26.333684320910599</v>
      </c>
      <c r="L933">
        <v>23.4966249055982</v>
      </c>
      <c r="M933">
        <v>56.018143950085502</v>
      </c>
      <c r="N933">
        <v>0.81535085171833499</v>
      </c>
      <c r="O933">
        <v>23.411918795022899</v>
      </c>
      <c r="P933">
        <v>83.423423423423401</v>
      </c>
      <c r="Q933">
        <v>-1.641358778681E-3</v>
      </c>
    </row>
    <row r="934" spans="1:17" hidden="1" x14ac:dyDescent="0.3">
      <c r="A934" t="s">
        <v>2019</v>
      </c>
      <c r="B934" t="s">
        <v>2020</v>
      </c>
      <c r="C934" t="s">
        <v>3161</v>
      </c>
      <c r="D934" t="s">
        <v>526</v>
      </c>
      <c r="E934">
        <v>3307.1285367</v>
      </c>
      <c r="F934">
        <v>421.5</v>
      </c>
      <c r="G934">
        <v>85.537350939356301</v>
      </c>
      <c r="H934">
        <v>2.6683552214933299</v>
      </c>
      <c r="I934">
        <v>27.1349036278352</v>
      </c>
      <c r="J934">
        <v>6.8155127825068602</v>
      </c>
      <c r="K934">
        <v>395.78450220197101</v>
      </c>
      <c r="L934">
        <v>319.294713113368</v>
      </c>
      <c r="M934">
        <v>53.084642601144601</v>
      </c>
      <c r="N934">
        <v>0.67868916665882595</v>
      </c>
      <c r="O934">
        <v>18.386714116251401</v>
      </c>
      <c r="P934">
        <v>130.89564502875899</v>
      </c>
      <c r="Q934">
        <v>0.15562485301269299</v>
      </c>
    </row>
    <row r="935" spans="1:17" hidden="1" x14ac:dyDescent="0.3">
      <c r="A935" t="s">
        <v>2021</v>
      </c>
      <c r="B935" t="s">
        <v>2022</v>
      </c>
      <c r="C935" t="s">
        <v>3161</v>
      </c>
      <c r="D935" t="s">
        <v>57</v>
      </c>
      <c r="E935">
        <v>3296.6708936479999</v>
      </c>
      <c r="F935">
        <v>217.96</v>
      </c>
      <c r="G935">
        <v>16.401089159979499</v>
      </c>
      <c r="H935">
        <v>3.4032713111660202</v>
      </c>
      <c r="I935">
        <v>5.5732798205839398</v>
      </c>
      <c r="J935">
        <v>-2.17351203930974</v>
      </c>
      <c r="K935">
        <v>228.40659179360301</v>
      </c>
      <c r="L935">
        <v>206.65639174978199</v>
      </c>
      <c r="M935">
        <v>30.984383752890299</v>
      </c>
      <c r="N935">
        <v>0.78202570400402305</v>
      </c>
      <c r="O935">
        <v>23.8300605615709</v>
      </c>
      <c r="P935">
        <v>54.253361641896603</v>
      </c>
      <c r="Q935">
        <v>0.111728040221971</v>
      </c>
    </row>
    <row r="936" spans="1:17" hidden="1" x14ac:dyDescent="0.3">
      <c r="A936" t="s">
        <v>2023</v>
      </c>
      <c r="B936" t="s">
        <v>2024</v>
      </c>
      <c r="C936" t="s">
        <v>3161</v>
      </c>
      <c r="D936" t="s">
        <v>373</v>
      </c>
      <c r="E936">
        <v>3294.0511799999999</v>
      </c>
      <c r="F936">
        <v>12837.3</v>
      </c>
      <c r="G936">
        <v>-46.066720797169403</v>
      </c>
      <c r="H936">
        <v>1.9898602080229399</v>
      </c>
      <c r="I936">
        <v>-2.2682997745200901</v>
      </c>
      <c r="J936">
        <v>2.9424127509564402</v>
      </c>
      <c r="K936">
        <v>12589.532566701801</v>
      </c>
      <c r="L936">
        <v>12336.525940635</v>
      </c>
      <c r="M936">
        <v>49.108618947245901</v>
      </c>
      <c r="N936">
        <v>0.38140420459968999</v>
      </c>
      <c r="O936">
        <v>31.055595802855699</v>
      </c>
      <c r="P936">
        <v>41.0692307692307</v>
      </c>
      <c r="Q936">
        <v>-3.7269774792961001E-2</v>
      </c>
    </row>
    <row r="937" spans="1:17" hidden="1" x14ac:dyDescent="0.3">
      <c r="A937" t="s">
        <v>2025</v>
      </c>
      <c r="B937" t="s">
        <v>2026</v>
      </c>
      <c r="C937" t="s">
        <v>3161</v>
      </c>
      <c r="D937" t="s">
        <v>77</v>
      </c>
      <c r="E937">
        <v>3280.9983000000002</v>
      </c>
      <c r="F937">
        <v>1058.25</v>
      </c>
      <c r="G937">
        <v>75.343778804505405</v>
      </c>
      <c r="H937">
        <v>4.7831091370399301</v>
      </c>
      <c r="I937">
        <v>111.224569360834</v>
      </c>
      <c r="J937">
        <v>-0.36857995809982802</v>
      </c>
      <c r="K937">
        <v>987.93028895763598</v>
      </c>
      <c r="L937">
        <v>740.53538744213199</v>
      </c>
      <c r="M937">
        <v>46.8229056534026</v>
      </c>
      <c r="N937">
        <v>0.33673940176009598</v>
      </c>
      <c r="O937">
        <v>8.4809827545476004</v>
      </c>
      <c r="P937">
        <v>151.276267363172</v>
      </c>
      <c r="Q937">
        <v>6.0989197776257997E-2</v>
      </c>
    </row>
    <row r="938" spans="1:17" hidden="1" x14ac:dyDescent="0.3">
      <c r="A938" t="s">
        <v>2027</v>
      </c>
      <c r="B938" t="s">
        <v>2028</v>
      </c>
      <c r="C938" t="s">
        <v>3161</v>
      </c>
      <c r="D938" t="s">
        <v>51</v>
      </c>
      <c r="E938">
        <v>3270.886925064</v>
      </c>
      <c r="F938">
        <v>127.38</v>
      </c>
      <c r="G938">
        <v>38.0879855533301</v>
      </c>
      <c r="H938">
        <v>-3.51087342643737</v>
      </c>
      <c r="I938">
        <v>26.5628115300727</v>
      </c>
      <c r="J938">
        <v>-2.4829739093162799</v>
      </c>
      <c r="K938">
        <v>140.861012062611</v>
      </c>
      <c r="L938">
        <v>120.134747101079</v>
      </c>
      <c r="M938">
        <v>22.061881065867301</v>
      </c>
      <c r="N938">
        <v>0.372199542796187</v>
      </c>
      <c r="O938">
        <v>32.673889150572997</v>
      </c>
      <c r="P938">
        <v>68.158415841584102</v>
      </c>
      <c r="Q938">
        <v>1.5241926816475E-2</v>
      </c>
    </row>
    <row r="939" spans="1:17" hidden="1" x14ac:dyDescent="0.3">
      <c r="A939" t="s">
        <v>2029</v>
      </c>
      <c r="B939" t="s">
        <v>2030</v>
      </c>
      <c r="C939" t="s">
        <v>3161</v>
      </c>
      <c r="D939" t="s">
        <v>373</v>
      </c>
      <c r="E939">
        <v>3249.2158221250002</v>
      </c>
      <c r="F939">
        <v>295.75</v>
      </c>
      <c r="G939">
        <v>8.8599192845138592</v>
      </c>
      <c r="H939">
        <v>17.488264769106099</v>
      </c>
      <c r="I939">
        <v>20.699878672358999</v>
      </c>
      <c r="J939">
        <v>2.7445694997434602</v>
      </c>
      <c r="K939">
        <v>273.36068410209498</v>
      </c>
      <c r="L939">
        <v>236.749795130916</v>
      </c>
      <c r="M939">
        <v>49.569949463885301</v>
      </c>
      <c r="N939">
        <v>1.4842747522908999</v>
      </c>
      <c r="O939">
        <v>9.7210481825866299</v>
      </c>
      <c r="P939">
        <v>65.223463687150797</v>
      </c>
      <c r="Q939">
        <v>6.4563920817873002E-2</v>
      </c>
    </row>
    <row r="940" spans="1:17" hidden="1" x14ac:dyDescent="0.3">
      <c r="A940" t="s">
        <v>2031</v>
      </c>
      <c r="B940" t="s">
        <v>2032</v>
      </c>
      <c r="C940" t="s">
        <v>3161</v>
      </c>
      <c r="D940" t="s">
        <v>278</v>
      </c>
      <c r="E940">
        <v>3245.9102297999998</v>
      </c>
      <c r="F940">
        <v>1233</v>
      </c>
      <c r="G940">
        <v>-41.835195588796402</v>
      </c>
      <c r="H940">
        <v>1.1967707543731501</v>
      </c>
      <c r="I940">
        <v>-20.2685337209845</v>
      </c>
      <c r="J940">
        <v>-4.3256204085267296</v>
      </c>
      <c r="K940">
        <v>1294.9615788861199</v>
      </c>
      <c r="L940">
        <v>1306.67234631426</v>
      </c>
      <c r="M940">
        <v>38.332127243413403</v>
      </c>
      <c r="N940">
        <v>0.30156901067693798</v>
      </c>
      <c r="O940">
        <v>47.846715328467099</v>
      </c>
      <c r="P940">
        <v>11.674667149714701</v>
      </c>
      <c r="Q940">
        <v>7.3311932225904999E-2</v>
      </c>
    </row>
    <row r="941" spans="1:17" hidden="1" x14ac:dyDescent="0.3">
      <c r="A941" t="s">
        <v>2033</v>
      </c>
      <c r="B941" t="s">
        <v>2034</v>
      </c>
      <c r="C941" t="s">
        <v>3161</v>
      </c>
      <c r="D941" t="s">
        <v>130</v>
      </c>
      <c r="E941">
        <v>3240.13817496</v>
      </c>
      <c r="F941">
        <v>895.2</v>
      </c>
      <c r="G941">
        <v>135.78153949809899</v>
      </c>
      <c r="H941">
        <v>28.051235040087398</v>
      </c>
      <c r="I941">
        <v>6.10666317804343</v>
      </c>
      <c r="J941">
        <v>31.6870011101432</v>
      </c>
      <c r="K941">
        <v>705.58530535445402</v>
      </c>
      <c r="L941">
        <v>634.52316916315601</v>
      </c>
      <c r="M941">
        <v>82.973250340014303</v>
      </c>
      <c r="N941">
        <v>4.0219811889371702</v>
      </c>
      <c r="O941">
        <v>5.3954423592493104</v>
      </c>
      <c r="P941">
        <v>173.312132443785</v>
      </c>
      <c r="Q941">
        <v>0.104184402388697</v>
      </c>
    </row>
    <row r="942" spans="1:17" hidden="1" x14ac:dyDescent="0.3">
      <c r="A942" t="s">
        <v>2035</v>
      </c>
      <c r="B942" t="s">
        <v>2036</v>
      </c>
      <c r="C942" t="s">
        <v>3161</v>
      </c>
      <c r="D942" t="s">
        <v>454</v>
      </c>
      <c r="E942">
        <v>3225.5825</v>
      </c>
      <c r="F942">
        <v>485.05</v>
      </c>
      <c r="G942">
        <v>116.023317339421</v>
      </c>
      <c r="H942">
        <v>8.1269078544447009</v>
      </c>
      <c r="I942">
        <v>134.82551664750301</v>
      </c>
      <c r="J942">
        <v>-1.73664640608081</v>
      </c>
      <c r="K942">
        <v>445.19796603287102</v>
      </c>
      <c r="L942">
        <v>307.876396723803</v>
      </c>
      <c r="M942">
        <v>38.420688696917701</v>
      </c>
      <c r="N942">
        <v>0.28548211247750199</v>
      </c>
      <c r="O942">
        <v>18.5444799505205</v>
      </c>
      <c r="P942">
        <v>174.03954802259801</v>
      </c>
      <c r="Q942">
        <v>0.116028249857311</v>
      </c>
    </row>
    <row r="943" spans="1:17" hidden="1" x14ac:dyDescent="0.3">
      <c r="A943" t="s">
        <v>2037</v>
      </c>
      <c r="B943" t="s">
        <v>2038</v>
      </c>
      <c r="C943" t="s">
        <v>3161</v>
      </c>
      <c r="D943" t="s">
        <v>268</v>
      </c>
      <c r="E943">
        <v>3190.12</v>
      </c>
      <c r="F943">
        <v>15950.6</v>
      </c>
      <c r="G943">
        <v>-3.76520290253027</v>
      </c>
      <c r="H943">
        <v>9.6128785964786001</v>
      </c>
      <c r="I943">
        <v>20.170092009033901</v>
      </c>
      <c r="J943">
        <v>6.4147969183585802</v>
      </c>
      <c r="K943">
        <v>14908.232542951901</v>
      </c>
      <c r="L943">
        <v>14106.659511288201</v>
      </c>
      <c r="M943">
        <v>75.006894427741202</v>
      </c>
      <c r="N943">
        <v>1.5288603194902499</v>
      </c>
      <c r="O943">
        <v>6.5793763244015704</v>
      </c>
      <c r="P943">
        <v>53.356408037688603</v>
      </c>
      <c r="Q943">
        <v>0.146111073055776</v>
      </c>
    </row>
    <row r="944" spans="1:17" x14ac:dyDescent="0.3">
      <c r="A944" t="s">
        <v>2039</v>
      </c>
      <c r="B944" t="s">
        <v>2040</v>
      </c>
      <c r="C944" t="s">
        <v>3158</v>
      </c>
      <c r="D944" t="s">
        <v>1487</v>
      </c>
      <c r="E944">
        <v>3187.0115964940001</v>
      </c>
      <c r="F944">
        <v>119.02</v>
      </c>
      <c r="G944">
        <v>-35.251372176318803</v>
      </c>
      <c r="H944">
        <v>-4.2173283907319998</v>
      </c>
      <c r="I944">
        <v>-13.8541714940659</v>
      </c>
      <c r="J944">
        <v>-1.63084666542449</v>
      </c>
      <c r="K944">
        <v>127.690527292292</v>
      </c>
      <c r="L944">
        <v>135.182215582954</v>
      </c>
      <c r="M944">
        <v>26.7489109762837</v>
      </c>
      <c r="N944">
        <v>0.392295848966492</v>
      </c>
      <c r="O944">
        <v>34.263149050579699</v>
      </c>
      <c r="P944">
        <v>13.9492580181905</v>
      </c>
      <c r="Q944">
        <v>-0.100737721868252</v>
      </c>
    </row>
    <row r="945" spans="1:17" hidden="1" x14ac:dyDescent="0.3">
      <c r="A945" t="s">
        <v>2041</v>
      </c>
      <c r="B945" t="s">
        <v>2042</v>
      </c>
      <c r="C945" t="s">
        <v>3161</v>
      </c>
      <c r="D945" t="s">
        <v>1327</v>
      </c>
      <c r="E945">
        <v>3181.04884128</v>
      </c>
      <c r="F945">
        <v>216.2</v>
      </c>
      <c r="K945">
        <v>198.53034696656701</v>
      </c>
      <c r="L945">
        <v>172.215069946667</v>
      </c>
      <c r="M945">
        <v>81.1750791682543</v>
      </c>
      <c r="N945">
        <v>1</v>
      </c>
      <c r="Q945">
        <v>0.14788253940821999</v>
      </c>
    </row>
    <row r="946" spans="1:17" hidden="1" x14ac:dyDescent="0.3">
      <c r="A946" t="s">
        <v>2043</v>
      </c>
      <c r="B946" t="s">
        <v>2044</v>
      </c>
      <c r="C946" t="s">
        <v>3161</v>
      </c>
      <c r="D946" t="s">
        <v>27</v>
      </c>
      <c r="E946">
        <v>3177.72</v>
      </c>
      <c r="F946">
        <v>50.44</v>
      </c>
      <c r="G946">
        <v>65.347162622215905</v>
      </c>
      <c r="H946">
        <v>-1.9434304210337101</v>
      </c>
      <c r="I946">
        <v>27.829281480692998</v>
      </c>
      <c r="J946">
        <v>3.9616162313790402</v>
      </c>
      <c r="K946">
        <v>55.066611887971703</v>
      </c>
      <c r="L946">
        <v>47.702045334967501</v>
      </c>
      <c r="M946">
        <v>41.165878698551097</v>
      </c>
      <c r="N946">
        <v>0.30453523134260202</v>
      </c>
      <c r="O946">
        <v>102.081681205392</v>
      </c>
      <c r="P946">
        <v>99.762376237623698</v>
      </c>
      <c r="Q946">
        <v>9.3718390352610995E-2</v>
      </c>
    </row>
    <row r="947" spans="1:17" hidden="1" x14ac:dyDescent="0.3">
      <c r="A947" t="s">
        <v>2045</v>
      </c>
      <c r="B947" t="s">
        <v>2046</v>
      </c>
      <c r="C947" t="s">
        <v>3161</v>
      </c>
      <c r="D947" t="s">
        <v>117</v>
      </c>
      <c r="E947">
        <v>3168.6234821500002</v>
      </c>
      <c r="F947">
        <v>18.350000000000001</v>
      </c>
      <c r="G947">
        <v>70.083193687002293</v>
      </c>
      <c r="H947">
        <v>-10.6658959889571</v>
      </c>
      <c r="I947">
        <v>-24.926885564507799</v>
      </c>
      <c r="J947">
        <v>-1.64838518343014</v>
      </c>
      <c r="K947">
        <v>19.271661545549101</v>
      </c>
      <c r="L947">
        <v>18.438604928881801</v>
      </c>
      <c r="M947">
        <v>33.967627938638699</v>
      </c>
      <c r="N947">
        <v>0.50100785588003505</v>
      </c>
      <c r="O947">
        <v>85.013623978201593</v>
      </c>
      <c r="P947">
        <v>110.19473081328699</v>
      </c>
      <c r="Q947">
        <v>0.110139365060606</v>
      </c>
    </row>
    <row r="948" spans="1:17" hidden="1" x14ac:dyDescent="0.3">
      <c r="A948" t="s">
        <v>2047</v>
      </c>
      <c r="B948" t="s">
        <v>2048</v>
      </c>
      <c r="C948" t="s">
        <v>3161</v>
      </c>
      <c r="D948" t="s">
        <v>249</v>
      </c>
      <c r="E948">
        <v>3158.1077852799999</v>
      </c>
      <c r="F948">
        <v>305.2</v>
      </c>
      <c r="G948">
        <v>30.109948764950602</v>
      </c>
      <c r="H948">
        <v>-2.8052731112109699</v>
      </c>
      <c r="I948">
        <v>31.8989870818728</v>
      </c>
      <c r="J948">
        <v>-4.8611637256059197</v>
      </c>
      <c r="K948">
        <v>330.11971896104001</v>
      </c>
      <c r="L948">
        <v>295.72828599174898</v>
      </c>
      <c r="M948">
        <v>38.264853772866999</v>
      </c>
      <c r="N948">
        <v>0.40088929878526203</v>
      </c>
      <c r="O948">
        <v>50.229357798165097</v>
      </c>
      <c r="P948">
        <v>90.75</v>
      </c>
      <c r="Q948">
        <v>0.20836124179564899</v>
      </c>
    </row>
    <row r="949" spans="1:17" hidden="1" x14ac:dyDescent="0.3">
      <c r="A949" t="s">
        <v>2049</v>
      </c>
      <c r="B949" t="s">
        <v>2050</v>
      </c>
      <c r="C949" t="s">
        <v>3161</v>
      </c>
      <c r="D949" t="s">
        <v>54</v>
      </c>
      <c r="E949">
        <v>3139.0163383499998</v>
      </c>
      <c r="F949">
        <v>501.75</v>
      </c>
      <c r="G949">
        <v>0.46174425702583399</v>
      </c>
      <c r="H949">
        <v>-3.86019750327281</v>
      </c>
      <c r="I949">
        <v>-14.267481976739299</v>
      </c>
      <c r="J949">
        <v>0.95007728830877103</v>
      </c>
      <c r="K949">
        <v>517.37771918995895</v>
      </c>
      <c r="L949">
        <v>481.97057586907601</v>
      </c>
      <c r="M949">
        <v>40.226724433829801</v>
      </c>
      <c r="N949">
        <v>0.55937299487090797</v>
      </c>
      <c r="O949">
        <v>18.584952665670102</v>
      </c>
      <c r="P949">
        <v>42.928357783791398</v>
      </c>
      <c r="Q949">
        <v>6.1031818133488999E-2</v>
      </c>
    </row>
    <row r="950" spans="1:17" hidden="1" x14ac:dyDescent="0.3">
      <c r="A950" t="s">
        <v>2051</v>
      </c>
      <c r="B950" t="s">
        <v>2052</v>
      </c>
      <c r="C950" t="s">
        <v>3161</v>
      </c>
      <c r="D950" t="s">
        <v>283</v>
      </c>
      <c r="E950">
        <v>3115.8412942800001</v>
      </c>
      <c r="F950">
        <v>174.46</v>
      </c>
      <c r="G950">
        <v>53.236061339597597</v>
      </c>
      <c r="H950">
        <v>4.2958156291683798</v>
      </c>
      <c r="I950">
        <v>17.288074315192599</v>
      </c>
      <c r="J950">
        <v>-3.69325092395554</v>
      </c>
      <c r="K950">
        <v>163.93397653084099</v>
      </c>
      <c r="L950">
        <v>140.660500113312</v>
      </c>
      <c r="M950">
        <v>51.408437005260701</v>
      </c>
      <c r="N950">
        <v>0.50597438809664197</v>
      </c>
      <c r="O950">
        <v>10.168520004585501</v>
      </c>
      <c r="P950">
        <v>91.0843373493976</v>
      </c>
      <c r="Q950">
        <v>0.17412316770460301</v>
      </c>
    </row>
    <row r="951" spans="1:17" x14ac:dyDescent="0.3">
      <c r="A951" t="s">
        <v>2053</v>
      </c>
      <c r="B951" t="s">
        <v>2054</v>
      </c>
      <c r="C951" t="s">
        <v>3148</v>
      </c>
      <c r="D951" t="s">
        <v>195</v>
      </c>
      <c r="E951">
        <v>3093.0076581039998</v>
      </c>
      <c r="F951">
        <v>225.68</v>
      </c>
      <c r="G951">
        <v>-28.2549999895536</v>
      </c>
      <c r="H951">
        <v>-6.70899134554878</v>
      </c>
      <c r="I951">
        <v>-12.9112540687067</v>
      </c>
      <c r="J951">
        <v>0.42012783074495502</v>
      </c>
      <c r="K951">
        <v>249.397051498065</v>
      </c>
      <c r="L951">
        <v>244.969204593336</v>
      </c>
      <c r="M951">
        <v>34.451660030576299</v>
      </c>
      <c r="N951">
        <v>0.60036391488698704</v>
      </c>
      <c r="O951">
        <v>28.0352711804324</v>
      </c>
      <c r="P951">
        <v>12.981226533166399</v>
      </c>
      <c r="Q951">
        <v>-3.9765017484534003E-2</v>
      </c>
    </row>
    <row r="952" spans="1:17" hidden="1" x14ac:dyDescent="0.3">
      <c r="A952" t="s">
        <v>2055</v>
      </c>
      <c r="B952" t="s">
        <v>2056</v>
      </c>
      <c r="C952" t="s">
        <v>3161</v>
      </c>
      <c r="D952" t="s">
        <v>403</v>
      </c>
      <c r="E952">
        <v>3090.9979440000002</v>
      </c>
      <c r="F952">
        <v>4036.8</v>
      </c>
      <c r="G952">
        <v>-23.663810253718498</v>
      </c>
      <c r="H952">
        <v>-4.2460545124652596</v>
      </c>
      <c r="I952">
        <v>-13.5515052563797</v>
      </c>
      <c r="J952">
        <v>-0.97971249145064898</v>
      </c>
      <c r="K952">
        <v>4243.56184148186</v>
      </c>
      <c r="L952">
        <v>4187.3716810235601</v>
      </c>
      <c r="M952">
        <v>43.989196674837302</v>
      </c>
      <c r="N952">
        <v>0.51658651306884595</v>
      </c>
      <c r="O952">
        <v>26.263376932223501</v>
      </c>
      <c r="P952">
        <v>14.193575762719</v>
      </c>
      <c r="Q952">
        <v>5.3215931244478001E-2</v>
      </c>
    </row>
    <row r="953" spans="1:17" x14ac:dyDescent="0.3">
      <c r="A953" t="s">
        <v>2057</v>
      </c>
      <c r="B953" t="s">
        <v>2058</v>
      </c>
      <c r="C953" t="s">
        <v>3160</v>
      </c>
      <c r="D953" t="s">
        <v>249</v>
      </c>
      <c r="E953">
        <v>3088.0256992</v>
      </c>
      <c r="F953">
        <v>301.60000000000002</v>
      </c>
      <c r="G953">
        <v>24.3348468164147</v>
      </c>
      <c r="H953">
        <v>-4.0648626606959404</v>
      </c>
      <c r="I953">
        <v>-3.0521367698660198</v>
      </c>
      <c r="J953">
        <v>-1.61198791572042</v>
      </c>
      <c r="K953">
        <v>321.74994376556901</v>
      </c>
      <c r="L953">
        <v>287.96031987965802</v>
      </c>
      <c r="M953">
        <v>30.5316405271844</v>
      </c>
      <c r="N953">
        <v>0.43794378697410502</v>
      </c>
      <c r="O953">
        <v>20.3083554376657</v>
      </c>
      <c r="P953">
        <v>59.872780280943502</v>
      </c>
      <c r="Q953">
        <v>3.8276735045010002E-3</v>
      </c>
    </row>
    <row r="954" spans="1:17" hidden="1" x14ac:dyDescent="0.3">
      <c r="A954" t="s">
        <v>2059</v>
      </c>
      <c r="B954" t="s">
        <v>2060</v>
      </c>
      <c r="C954" t="s">
        <v>3161</v>
      </c>
      <c r="D954" t="s">
        <v>130</v>
      </c>
      <c r="E954">
        <v>3085.610485615</v>
      </c>
      <c r="F954">
        <v>306.95</v>
      </c>
      <c r="G954">
        <v>18.119238704773501</v>
      </c>
      <c r="H954">
        <v>-5.7730108948302297</v>
      </c>
      <c r="I954">
        <v>-29.557336818499699</v>
      </c>
      <c r="J954">
        <v>2.71710464919301</v>
      </c>
      <c r="K954">
        <v>333.08298858885399</v>
      </c>
      <c r="L954">
        <v>330.66409725321103</v>
      </c>
      <c r="M954">
        <v>43.520551089937399</v>
      </c>
      <c r="N954">
        <v>1.0186202083511999</v>
      </c>
      <c r="O954">
        <v>52.793614595210897</v>
      </c>
      <c r="P954">
        <v>50.171232876712303</v>
      </c>
      <c r="Q954">
        <v>5.6261803546158E-2</v>
      </c>
    </row>
    <row r="955" spans="1:17" hidden="1" x14ac:dyDescent="0.3">
      <c r="A955" t="s">
        <v>2061</v>
      </c>
      <c r="B955" t="s">
        <v>2062</v>
      </c>
      <c r="C955" t="s">
        <v>3161</v>
      </c>
      <c r="D955" t="s">
        <v>48</v>
      </c>
      <c r="E955">
        <v>3083.3413389000002</v>
      </c>
      <c r="F955">
        <v>2464.1999999999998</v>
      </c>
      <c r="G955">
        <v>57.4546986698723</v>
      </c>
      <c r="H955">
        <v>17.700075383596499</v>
      </c>
      <c r="I955">
        <v>32.897405602682099</v>
      </c>
      <c r="J955">
        <v>16.411609009275399</v>
      </c>
      <c r="K955">
        <v>2247.1377208151698</v>
      </c>
      <c r="L955">
        <v>2014.7405056754601</v>
      </c>
      <c r="M955">
        <v>61.154521396933298</v>
      </c>
      <c r="N955">
        <v>1.3269079069963401</v>
      </c>
      <c r="O955">
        <v>7.13416118821526</v>
      </c>
      <c r="P955">
        <v>96.978417266186995</v>
      </c>
      <c r="Q955">
        <v>0.17436793592361699</v>
      </c>
    </row>
    <row r="956" spans="1:17" hidden="1" x14ac:dyDescent="0.3">
      <c r="A956" t="s">
        <v>2063</v>
      </c>
      <c r="B956" t="s">
        <v>2064</v>
      </c>
      <c r="C956" t="s">
        <v>3161</v>
      </c>
      <c r="D956" t="s">
        <v>51</v>
      </c>
      <c r="E956">
        <v>3079.3465580249999</v>
      </c>
      <c r="F956">
        <v>334.05</v>
      </c>
      <c r="G956">
        <v>-22.6424493872277</v>
      </c>
      <c r="H956">
        <v>-5.7870569059044401</v>
      </c>
      <c r="I956">
        <v>-10.049198013935699</v>
      </c>
      <c r="J956">
        <v>4.5364816226036897</v>
      </c>
      <c r="K956">
        <v>348.45232744849602</v>
      </c>
      <c r="L956">
        <v>344.23118840010602</v>
      </c>
      <c r="M956">
        <v>34.659465901885</v>
      </c>
      <c r="N956">
        <v>0.98276397710596397</v>
      </c>
      <c r="O956">
        <v>24.232899266576801</v>
      </c>
      <c r="P956">
        <v>16.556175854849901</v>
      </c>
      <c r="Q956">
        <v>-8.3993817847812999E-2</v>
      </c>
    </row>
    <row r="957" spans="1:17" hidden="1" x14ac:dyDescent="0.3">
      <c r="A957" t="s">
        <v>2065</v>
      </c>
      <c r="B957" t="s">
        <v>2066</v>
      </c>
      <c r="C957" t="s">
        <v>3161</v>
      </c>
      <c r="D957" t="s">
        <v>48</v>
      </c>
      <c r="E957">
        <v>3073.6368619199998</v>
      </c>
      <c r="F957">
        <v>808.8</v>
      </c>
      <c r="G957">
        <v>-30.341505526777802</v>
      </c>
      <c r="H957">
        <v>-2.7304068474368002</v>
      </c>
      <c r="I957">
        <v>-24.7901616656297</v>
      </c>
      <c r="J957">
        <v>-0.80066378633660995</v>
      </c>
      <c r="K957">
        <v>880.82887205875795</v>
      </c>
      <c r="L957">
        <v>890.42054359821498</v>
      </c>
      <c r="M957">
        <v>35.371265520467297</v>
      </c>
      <c r="N957">
        <v>0.54723470803113405</v>
      </c>
      <c r="O957">
        <v>70.128585558852606</v>
      </c>
      <c r="P957">
        <v>14.092255607278799</v>
      </c>
    </row>
    <row r="958" spans="1:17" hidden="1" x14ac:dyDescent="0.3">
      <c r="A958" t="s">
        <v>2067</v>
      </c>
      <c r="B958" t="s">
        <v>2068</v>
      </c>
      <c r="C958" t="s">
        <v>3161</v>
      </c>
      <c r="D958" t="s">
        <v>1327</v>
      </c>
      <c r="E958">
        <v>3069.4830241049999</v>
      </c>
      <c r="F958">
        <v>3380.95</v>
      </c>
      <c r="G958">
        <v>38.155382777395097</v>
      </c>
      <c r="H958">
        <v>-0.23016690784478699</v>
      </c>
      <c r="I958">
        <v>46.512830423921898</v>
      </c>
      <c r="J958">
        <v>-0.21547119628578101</v>
      </c>
      <c r="K958">
        <v>3252.1451690583299</v>
      </c>
      <c r="L958">
        <v>2671.8888991270901</v>
      </c>
      <c r="M958">
        <v>49.4264944287631</v>
      </c>
      <c r="N958">
        <v>0.489738408639184</v>
      </c>
      <c r="O958">
        <v>8.5922595720137895</v>
      </c>
      <c r="P958">
        <v>75.538018223825901</v>
      </c>
      <c r="Q958">
        <v>0.198453630903664</v>
      </c>
    </row>
    <row r="959" spans="1:17" hidden="1" x14ac:dyDescent="0.3">
      <c r="A959" t="s">
        <v>2069</v>
      </c>
      <c r="B959" t="s">
        <v>2070</v>
      </c>
      <c r="C959" t="s">
        <v>3161</v>
      </c>
      <c r="D959" t="s">
        <v>2071</v>
      </c>
      <c r="E959">
        <v>3068.5</v>
      </c>
      <c r="F959">
        <v>613.70000000000005</v>
      </c>
      <c r="G959">
        <v>165.43287690792999</v>
      </c>
      <c r="H959">
        <v>44.133535671183203</v>
      </c>
      <c r="I959">
        <v>9.5468755236028695</v>
      </c>
      <c r="J959">
        <v>5.8247798876461401</v>
      </c>
      <c r="K959">
        <v>543.07459281026104</v>
      </c>
      <c r="M959">
        <v>71.187845617227694</v>
      </c>
      <c r="N959">
        <v>1.1736757337151</v>
      </c>
      <c r="O959">
        <v>16.7915919830536</v>
      </c>
      <c r="P959">
        <v>206.85</v>
      </c>
    </row>
    <row r="960" spans="1:17" hidden="1" x14ac:dyDescent="0.3">
      <c r="A960" t="s">
        <v>2072</v>
      </c>
      <c r="B960" t="s">
        <v>2073</v>
      </c>
      <c r="C960" t="s">
        <v>3161</v>
      </c>
      <c r="D960" t="s">
        <v>543</v>
      </c>
      <c r="E960">
        <v>3064.3706153500002</v>
      </c>
      <c r="F960">
        <v>290.75</v>
      </c>
      <c r="G960">
        <v>-62.323071512688799</v>
      </c>
      <c r="H960">
        <v>-2.5482976280957099</v>
      </c>
      <c r="I960">
        <v>-16.659514336145701</v>
      </c>
      <c r="J960">
        <v>-6.4847281050796901E-2</v>
      </c>
      <c r="K960">
        <v>303.25307711797598</v>
      </c>
      <c r="L960">
        <v>307.712270627294</v>
      </c>
      <c r="M960">
        <v>37.863726033059798</v>
      </c>
      <c r="N960">
        <v>0.50500033263480004</v>
      </c>
      <c r="O960">
        <v>76.921754084264805</v>
      </c>
      <c r="P960">
        <v>18.1430312880942</v>
      </c>
    </row>
    <row r="961" spans="1:17" hidden="1" x14ac:dyDescent="0.3">
      <c r="A961" t="s">
        <v>2074</v>
      </c>
      <c r="B961" t="s">
        <v>2075</v>
      </c>
      <c r="C961" t="s">
        <v>3161</v>
      </c>
      <c r="D961" t="s">
        <v>227</v>
      </c>
      <c r="E961">
        <v>3056.9860700099998</v>
      </c>
      <c r="F961">
        <v>221.61</v>
      </c>
      <c r="G961">
        <v>180.772852454012</v>
      </c>
      <c r="H961">
        <v>4.6240971207589796</v>
      </c>
      <c r="I961">
        <v>115.865796471312</v>
      </c>
      <c r="J961">
        <v>1.15774223229463</v>
      </c>
      <c r="K961">
        <v>233.599247461983</v>
      </c>
      <c r="L961">
        <v>175.82223290836899</v>
      </c>
      <c r="M961">
        <v>36.771378028438797</v>
      </c>
      <c r="N961">
        <v>0.66162718898676698</v>
      </c>
      <c r="O961">
        <v>38.982897883669501</v>
      </c>
      <c r="P961">
        <v>240.67640276710199</v>
      </c>
      <c r="Q961">
        <v>0.17185323772224001</v>
      </c>
    </row>
    <row r="962" spans="1:17" hidden="1" x14ac:dyDescent="0.3">
      <c r="A962" t="s">
        <v>2076</v>
      </c>
      <c r="B962" t="s">
        <v>2077</v>
      </c>
      <c r="C962" t="s">
        <v>3161</v>
      </c>
      <c r="D962" t="s">
        <v>249</v>
      </c>
      <c r="E962">
        <v>3052.0072220000002</v>
      </c>
      <c r="F962">
        <v>1357.8</v>
      </c>
      <c r="G962">
        <v>78.984414892023494</v>
      </c>
      <c r="H962">
        <v>16.7605836150952</v>
      </c>
      <c r="I962">
        <v>106.91218778465699</v>
      </c>
      <c r="J962">
        <v>2.7549335139412401</v>
      </c>
      <c r="K962">
        <v>1116.7832904847601</v>
      </c>
      <c r="L962">
        <v>878.50137454152195</v>
      </c>
      <c r="M962">
        <v>79.618021662779597</v>
      </c>
      <c r="N962">
        <v>2.5038429749903202</v>
      </c>
      <c r="O962">
        <v>4.2126970098688998</v>
      </c>
      <c r="P962">
        <v>155.225563909774</v>
      </c>
    </row>
    <row r="963" spans="1:17" hidden="1" x14ac:dyDescent="0.3">
      <c r="A963" t="s">
        <v>2078</v>
      </c>
      <c r="B963" t="s">
        <v>2079</v>
      </c>
      <c r="C963" t="s">
        <v>3161</v>
      </c>
      <c r="D963" t="s">
        <v>234</v>
      </c>
      <c r="E963">
        <v>3033.6018060000001</v>
      </c>
      <c r="F963">
        <v>1050.8</v>
      </c>
      <c r="G963">
        <v>4.2417355888971198</v>
      </c>
      <c r="H963">
        <v>-12.6790345161402</v>
      </c>
      <c r="I963">
        <v>21.575107268396899</v>
      </c>
      <c r="J963">
        <v>-0.850364736331503</v>
      </c>
      <c r="K963">
        <v>1099.6856354630299</v>
      </c>
      <c r="L963">
        <v>943.34444995172498</v>
      </c>
      <c r="M963">
        <v>27.299311847565299</v>
      </c>
      <c r="N963">
        <v>0.28189752715599098</v>
      </c>
      <c r="O963">
        <v>30.3530643319375</v>
      </c>
      <c r="P963">
        <v>58.899138061394197</v>
      </c>
      <c r="Q963">
        <v>-1.7705845897993001E-2</v>
      </c>
    </row>
    <row r="964" spans="1:17" hidden="1" x14ac:dyDescent="0.3">
      <c r="A964" t="s">
        <v>2080</v>
      </c>
      <c r="B964" t="s">
        <v>2081</v>
      </c>
      <c r="C964" t="s">
        <v>3161</v>
      </c>
      <c r="D964" t="s">
        <v>249</v>
      </c>
      <c r="E964">
        <v>3030.9468695729902</v>
      </c>
      <c r="F964">
        <v>102.69</v>
      </c>
      <c r="G964">
        <v>63.361448336501603</v>
      </c>
      <c r="H964">
        <v>13.623662075417601</v>
      </c>
      <c r="I964">
        <v>69.858502180322802</v>
      </c>
      <c r="J964">
        <v>7.4496423738947604</v>
      </c>
      <c r="K964">
        <v>91.877270150660394</v>
      </c>
      <c r="L964">
        <v>70.745952102778105</v>
      </c>
      <c r="M964">
        <v>51.2250259037177</v>
      </c>
      <c r="N964">
        <v>0.75099940731930204</v>
      </c>
      <c r="O964">
        <v>9.4556431979744904</v>
      </c>
      <c r="P964">
        <v>123.482045701849</v>
      </c>
      <c r="Q964">
        <v>8.6562528203837003E-2</v>
      </c>
    </row>
    <row r="965" spans="1:17" hidden="1" x14ac:dyDescent="0.3">
      <c r="A965" t="s">
        <v>2082</v>
      </c>
      <c r="B965" t="s">
        <v>2083</v>
      </c>
      <c r="C965" t="s">
        <v>3161</v>
      </c>
      <c r="D965" t="s">
        <v>188</v>
      </c>
      <c r="E965">
        <v>3030.9031013399999</v>
      </c>
      <c r="F965">
        <v>503.55</v>
      </c>
      <c r="G965">
        <v>9.8248182998715894</v>
      </c>
      <c r="H965">
        <v>-7.1373734572037</v>
      </c>
      <c r="I965">
        <v>-14.645738019022801</v>
      </c>
      <c r="J965">
        <v>-6.44522691136177</v>
      </c>
      <c r="K965">
        <v>581.00288622119001</v>
      </c>
      <c r="L965">
        <v>541.40858119398604</v>
      </c>
      <c r="M965">
        <v>18.809066328663999</v>
      </c>
      <c r="N965">
        <v>1.35470507389269</v>
      </c>
      <c r="O965">
        <v>38.516532618409201</v>
      </c>
      <c r="P965">
        <v>45.829713292788803</v>
      </c>
      <c r="Q965">
        <v>7.2222951786282005E-2</v>
      </c>
    </row>
    <row r="966" spans="1:17" hidden="1" x14ac:dyDescent="0.3">
      <c r="A966" t="s">
        <v>2084</v>
      </c>
      <c r="B966" t="s">
        <v>2085</v>
      </c>
      <c r="C966" t="s">
        <v>3161</v>
      </c>
      <c r="D966" t="s">
        <v>130</v>
      </c>
      <c r="E966">
        <v>3026.9131554000001</v>
      </c>
      <c r="F966">
        <v>591.1</v>
      </c>
      <c r="G966">
        <v>12.2444170497455</v>
      </c>
      <c r="H966">
        <v>-14.3164106461985</v>
      </c>
      <c r="I966">
        <v>22.036277329177299</v>
      </c>
      <c r="J966">
        <v>-4.0282616281256498</v>
      </c>
      <c r="K966">
        <v>624.18622466220904</v>
      </c>
      <c r="L966">
        <v>533.46118357964303</v>
      </c>
      <c r="M966">
        <v>18.818359346106799</v>
      </c>
      <c r="N966">
        <v>0.52997617121241503</v>
      </c>
      <c r="O966">
        <v>24.665877178142399</v>
      </c>
      <c r="P966">
        <v>75.037015102161703</v>
      </c>
      <c r="Q966">
        <v>0.189547971313829</v>
      </c>
    </row>
    <row r="967" spans="1:17" hidden="1" x14ac:dyDescent="0.3">
      <c r="A967" t="s">
        <v>2086</v>
      </c>
      <c r="B967" t="s">
        <v>2087</v>
      </c>
      <c r="C967" t="s">
        <v>3161</v>
      </c>
      <c r="D967" t="s">
        <v>130</v>
      </c>
      <c r="E967">
        <v>3014.18539371</v>
      </c>
      <c r="F967">
        <v>64.709999999999994</v>
      </c>
      <c r="G967">
        <v>18.938024913078198</v>
      </c>
      <c r="H967">
        <v>-9.2580543751605298</v>
      </c>
      <c r="I967">
        <v>-4.9350325231072496</v>
      </c>
      <c r="J967">
        <v>-3.1636905673123099E-2</v>
      </c>
      <c r="K967">
        <v>75.030185953534399</v>
      </c>
      <c r="M967">
        <v>32.285410522260896</v>
      </c>
      <c r="N967">
        <v>0.42410920134298002</v>
      </c>
      <c r="O967">
        <v>67.748416009890306</v>
      </c>
      <c r="P967">
        <v>79.749999999999901</v>
      </c>
    </row>
    <row r="968" spans="1:17" x14ac:dyDescent="0.3">
      <c r="A968" t="s">
        <v>2088</v>
      </c>
      <c r="B968" t="s">
        <v>2089</v>
      </c>
      <c r="C968" t="s">
        <v>3153</v>
      </c>
      <c r="D968" t="s">
        <v>117</v>
      </c>
      <c r="E968">
        <v>3011.8809630000001</v>
      </c>
      <c r="F968">
        <v>1034.5999999999999</v>
      </c>
      <c r="G968">
        <v>-24.934403048558099</v>
      </c>
      <c r="H968">
        <v>-9.0877795756598392</v>
      </c>
      <c r="I968">
        <v>-21.936315199928</v>
      </c>
      <c r="J968">
        <v>-1.3996193767697001</v>
      </c>
      <c r="K968">
        <v>1113.8693410849901</v>
      </c>
      <c r="L968">
        <v>1122.70859437893</v>
      </c>
      <c r="M968">
        <v>20.382636124052301</v>
      </c>
      <c r="N968">
        <v>0.62056898219941004</v>
      </c>
      <c r="O968">
        <v>31.355113087183401</v>
      </c>
      <c r="P968">
        <v>8.3350785340314104</v>
      </c>
      <c r="Q968">
        <v>-1.7178100348958999E-2</v>
      </c>
    </row>
    <row r="969" spans="1:17" hidden="1" x14ac:dyDescent="0.3">
      <c r="A969" t="s">
        <v>2090</v>
      </c>
      <c r="B969" t="s">
        <v>2091</v>
      </c>
      <c r="C969" t="s">
        <v>3161</v>
      </c>
      <c r="D969" t="s">
        <v>1599</v>
      </c>
      <c r="E969">
        <v>3008.9416879619998</v>
      </c>
      <c r="F969">
        <v>136.02000000000001</v>
      </c>
      <c r="G969">
        <v>-39.078678504302403</v>
      </c>
      <c r="H969">
        <v>-6.5393200513448502</v>
      </c>
      <c r="I969">
        <v>-21.992850988965099</v>
      </c>
      <c r="J969">
        <v>-2.7851722063115099</v>
      </c>
      <c r="K969">
        <v>148.67755791721601</v>
      </c>
      <c r="L969">
        <v>149.80256818868</v>
      </c>
      <c r="M969">
        <v>21.138546570211702</v>
      </c>
      <c r="N969">
        <v>0.270783571235718</v>
      </c>
      <c r="O969">
        <v>31.664461108660401</v>
      </c>
      <c r="P969">
        <v>5.4418604651162701</v>
      </c>
      <c r="Q969">
        <v>1.3875747491979999E-2</v>
      </c>
    </row>
    <row r="970" spans="1:17" hidden="1" x14ac:dyDescent="0.3">
      <c r="A970" t="s">
        <v>2092</v>
      </c>
      <c r="B970" t="s">
        <v>2093</v>
      </c>
      <c r="C970" t="s">
        <v>3161</v>
      </c>
      <c r="D970" t="s">
        <v>48</v>
      </c>
      <c r="E970">
        <v>3001.7514456399999</v>
      </c>
      <c r="F970">
        <v>354.8</v>
      </c>
      <c r="G970">
        <v>46.860958860241197</v>
      </c>
      <c r="H970">
        <v>-6.7298388030945802</v>
      </c>
      <c r="I970">
        <v>2.44725015188336</v>
      </c>
      <c r="J970">
        <v>-7.1626942498028203</v>
      </c>
      <c r="K970">
        <v>371.78282701493799</v>
      </c>
      <c r="L970">
        <v>316.66974518727699</v>
      </c>
      <c r="M970">
        <v>27.246611981543801</v>
      </c>
      <c r="N970">
        <v>0.53687715238434797</v>
      </c>
      <c r="O970">
        <v>16.967305524238899</v>
      </c>
      <c r="P970">
        <v>89.428723972236995</v>
      </c>
      <c r="Q970">
        <v>8.1113203949476007E-2</v>
      </c>
    </row>
    <row r="971" spans="1:17" hidden="1" x14ac:dyDescent="0.3">
      <c r="A971" t="s">
        <v>2094</v>
      </c>
      <c r="B971" t="s">
        <v>2095</v>
      </c>
      <c r="C971" t="s">
        <v>3161</v>
      </c>
      <c r="D971" t="s">
        <v>117</v>
      </c>
      <c r="E971">
        <v>2989.2340565879999</v>
      </c>
      <c r="F971">
        <v>166.92</v>
      </c>
      <c r="G971">
        <v>-31.258566927760899</v>
      </c>
      <c r="H971">
        <v>-2.7122570234046299</v>
      </c>
      <c r="I971">
        <v>-12.8607822944922</v>
      </c>
      <c r="J971">
        <v>-1.5968458235666699E-2</v>
      </c>
      <c r="K971">
        <v>183.344316976486</v>
      </c>
      <c r="L971">
        <v>174.83416895297199</v>
      </c>
      <c r="M971">
        <v>34.277368040507703</v>
      </c>
      <c r="N971">
        <v>0.35603961889725899</v>
      </c>
      <c r="O971">
        <v>41.984184040258803</v>
      </c>
      <c r="P971">
        <v>30.253609051892202</v>
      </c>
      <c r="Q971">
        <v>9.5860878809612998E-2</v>
      </c>
    </row>
    <row r="972" spans="1:17" hidden="1" x14ac:dyDescent="0.3">
      <c r="A972" t="s">
        <v>2096</v>
      </c>
      <c r="B972" t="s">
        <v>2097</v>
      </c>
      <c r="C972" t="s">
        <v>3161</v>
      </c>
      <c r="D972" t="s">
        <v>1327</v>
      </c>
      <c r="E972">
        <v>2986.5148800299999</v>
      </c>
      <c r="F972">
        <v>395.45</v>
      </c>
      <c r="G972">
        <v>14.553137344544499</v>
      </c>
      <c r="H972">
        <v>6.1516101979508804</v>
      </c>
      <c r="I972">
        <v>2.8458806802503398</v>
      </c>
      <c r="J972">
        <v>-0.78438214823895103</v>
      </c>
      <c r="K972">
        <v>392.37171831606901</v>
      </c>
      <c r="L972">
        <v>355.77708613575498</v>
      </c>
      <c r="M972">
        <v>56.3286022322863</v>
      </c>
      <c r="N972">
        <v>0.37379384609629701</v>
      </c>
      <c r="O972">
        <v>14.2622328992287</v>
      </c>
      <c r="P972">
        <v>51.1370150965029</v>
      </c>
      <c r="Q972">
        <v>4.686219440093E-2</v>
      </c>
    </row>
    <row r="973" spans="1:17" x14ac:dyDescent="0.3">
      <c r="A973" t="s">
        <v>2098</v>
      </c>
      <c r="B973" t="s">
        <v>2099</v>
      </c>
      <c r="C973" t="s">
        <v>3159</v>
      </c>
      <c r="D973" t="s">
        <v>130</v>
      </c>
      <c r="E973">
        <v>2982.41300916</v>
      </c>
      <c r="F973">
        <v>392.4</v>
      </c>
      <c r="G973">
        <v>-37.7448461104646</v>
      </c>
      <c r="H973">
        <v>-1.4276281413760701</v>
      </c>
      <c r="I973">
        <v>-38.196649452179003</v>
      </c>
      <c r="J973">
        <v>2.8439984188921601</v>
      </c>
      <c r="K973">
        <v>403.61668256450201</v>
      </c>
      <c r="L973">
        <v>433.051386895549</v>
      </c>
      <c r="M973">
        <v>47.889467356043298</v>
      </c>
      <c r="N973">
        <v>2.1783115764820802</v>
      </c>
      <c r="O973">
        <v>49.082568807339399</v>
      </c>
      <c r="P973">
        <v>13.7391304347826</v>
      </c>
      <c r="Q973">
        <v>1.9825967791415999E-2</v>
      </c>
    </row>
    <row r="974" spans="1:17" hidden="1" x14ac:dyDescent="0.3">
      <c r="A974" t="s">
        <v>2100</v>
      </c>
      <c r="B974" t="s">
        <v>2101</v>
      </c>
      <c r="C974" t="s">
        <v>3161</v>
      </c>
      <c r="D974" t="s">
        <v>2102</v>
      </c>
      <c r="E974">
        <v>2972.7227029400001</v>
      </c>
      <c r="F974">
        <v>257.3</v>
      </c>
      <c r="G974">
        <v>8.6158343014139191</v>
      </c>
      <c r="H974">
        <v>14.6446011189133</v>
      </c>
      <c r="I974">
        <v>-21.5020010925988</v>
      </c>
      <c r="J974">
        <v>-5.2886589702061002</v>
      </c>
      <c r="K974">
        <v>270.331935514522</v>
      </c>
      <c r="L974">
        <v>244.14336465481799</v>
      </c>
      <c r="M974">
        <v>30.968230016701199</v>
      </c>
      <c r="N974">
        <v>0.89362545969479501</v>
      </c>
      <c r="O974">
        <v>28.2549553050913</v>
      </c>
      <c r="P974">
        <v>137.690531177829</v>
      </c>
    </row>
    <row r="975" spans="1:17" x14ac:dyDescent="0.3">
      <c r="A975" t="s">
        <v>2103</v>
      </c>
      <c r="B975" t="s">
        <v>2104</v>
      </c>
      <c r="C975" t="s">
        <v>3148</v>
      </c>
      <c r="D975" t="s">
        <v>506</v>
      </c>
      <c r="E975">
        <v>2968.1842621000001</v>
      </c>
      <c r="F975">
        <v>408.35</v>
      </c>
      <c r="G975">
        <v>-11.712208183603501</v>
      </c>
      <c r="H975">
        <v>-4.6725592984088999</v>
      </c>
      <c r="I975">
        <v>3.8517546435500498</v>
      </c>
      <c r="J975">
        <v>-4.5705639798099504</v>
      </c>
      <c r="K975">
        <v>437.66671808417499</v>
      </c>
      <c r="L975">
        <v>394.44917306562002</v>
      </c>
      <c r="M975">
        <v>23.301099383164701</v>
      </c>
      <c r="N975">
        <v>0.31506768920839801</v>
      </c>
      <c r="O975">
        <v>23.668421697073502</v>
      </c>
      <c r="P975">
        <v>38.400271140484598</v>
      </c>
      <c r="Q975">
        <v>-7.3089154795549999E-3</v>
      </c>
    </row>
    <row r="976" spans="1:17" hidden="1" x14ac:dyDescent="0.3">
      <c r="A976" t="s">
        <v>2105</v>
      </c>
      <c r="B976" t="s">
        <v>2106</v>
      </c>
      <c r="C976" t="s">
        <v>3161</v>
      </c>
      <c r="D976" t="s">
        <v>1977</v>
      </c>
      <c r="E976">
        <v>2954.24</v>
      </c>
      <c r="F976">
        <v>461.6</v>
      </c>
      <c r="G976">
        <v>57.945632180141097</v>
      </c>
      <c r="H976">
        <v>16.806191824074698</v>
      </c>
      <c r="I976">
        <v>43.318125702172999</v>
      </c>
      <c r="J976">
        <v>-1.2937875867932001</v>
      </c>
      <c r="K976">
        <v>421.20016871942897</v>
      </c>
      <c r="L976">
        <v>332.98480237597897</v>
      </c>
      <c r="M976">
        <v>45.909288698275397</v>
      </c>
      <c r="N976">
        <v>0.57007551313098703</v>
      </c>
      <c r="O976">
        <v>10.3769497400346</v>
      </c>
      <c r="P976">
        <v>103.30323717242899</v>
      </c>
      <c r="Q976">
        <v>0.203198391977188</v>
      </c>
    </row>
    <row r="977" spans="1:17" hidden="1" x14ac:dyDescent="0.3">
      <c r="A977" t="s">
        <v>2107</v>
      </c>
      <c r="B977" t="s">
        <v>2108</v>
      </c>
      <c r="C977" t="s">
        <v>3161</v>
      </c>
      <c r="D977" t="s">
        <v>168</v>
      </c>
      <c r="E977">
        <v>2953.9659505999998</v>
      </c>
      <c r="F977">
        <v>450.8</v>
      </c>
      <c r="G977">
        <v>15.695176801809</v>
      </c>
      <c r="H977">
        <v>18.3430688252541</v>
      </c>
      <c r="I977">
        <v>39.178675849923501</v>
      </c>
      <c r="J977">
        <v>11.052703547273</v>
      </c>
      <c r="K977">
        <v>416.25577556719401</v>
      </c>
      <c r="L977">
        <v>378.29371336324903</v>
      </c>
      <c r="M977">
        <v>65.649146966103203</v>
      </c>
      <c r="N977">
        <v>1.5933627526724701</v>
      </c>
      <c r="O977">
        <v>7.3646850044365397</v>
      </c>
      <c r="P977">
        <v>82.510121457489802</v>
      </c>
      <c r="Q977">
        <v>0.11498374645702999</v>
      </c>
    </row>
    <row r="978" spans="1:17" hidden="1" x14ac:dyDescent="0.3">
      <c r="A978" t="s">
        <v>2109</v>
      </c>
      <c r="B978" t="s">
        <v>2110</v>
      </c>
      <c r="C978" t="s">
        <v>3161</v>
      </c>
      <c r="D978" t="s">
        <v>138</v>
      </c>
      <c r="E978">
        <v>2950.8814836799902</v>
      </c>
      <c r="F978">
        <v>96.28</v>
      </c>
      <c r="G978">
        <v>14.678984461899599</v>
      </c>
      <c r="H978">
        <v>-4.0859678946778404</v>
      </c>
      <c r="I978">
        <v>-24.1270739282919</v>
      </c>
      <c r="J978">
        <v>-0.796158423042859</v>
      </c>
      <c r="K978">
        <v>104.03309432231001</v>
      </c>
      <c r="L978">
        <v>103.37862454978701</v>
      </c>
      <c r="M978">
        <v>25.617189326520801</v>
      </c>
      <c r="N978">
        <v>0.35482080336268002</v>
      </c>
      <c r="O978">
        <v>67.947652679684197</v>
      </c>
      <c r="P978">
        <v>47.5555555555555</v>
      </c>
      <c r="Q978">
        <v>0.18734182797744001</v>
      </c>
    </row>
    <row r="979" spans="1:17" hidden="1" x14ac:dyDescent="0.3">
      <c r="A979" t="s">
        <v>2111</v>
      </c>
      <c r="B979" t="s">
        <v>2112</v>
      </c>
      <c r="C979" t="s">
        <v>3161</v>
      </c>
      <c r="D979" t="s">
        <v>454</v>
      </c>
      <c r="E979">
        <v>2947.2531758</v>
      </c>
      <c r="F979">
        <v>519.65</v>
      </c>
      <c r="G979">
        <v>1.9804074443083099</v>
      </c>
      <c r="H979">
        <v>7.2877146073454897</v>
      </c>
      <c r="I979">
        <v>-18.279946923163202</v>
      </c>
      <c r="J979">
        <v>-0.92343436193396999</v>
      </c>
      <c r="K979">
        <v>522.48316015904095</v>
      </c>
      <c r="L979">
        <v>510.72397051919597</v>
      </c>
      <c r="M979">
        <v>42.6625791582536</v>
      </c>
      <c r="N979">
        <v>0.89045881426841</v>
      </c>
      <c r="O979">
        <v>26.998941595304501</v>
      </c>
      <c r="P979">
        <v>34.886437378325702</v>
      </c>
      <c r="Q979">
        <v>1.1189125718477E-2</v>
      </c>
    </row>
    <row r="980" spans="1:17" hidden="1" x14ac:dyDescent="0.3">
      <c r="A980" t="s">
        <v>2113</v>
      </c>
      <c r="B980" t="s">
        <v>2114</v>
      </c>
      <c r="C980" t="s">
        <v>3161</v>
      </c>
      <c r="D980" t="s">
        <v>2115</v>
      </c>
      <c r="E980">
        <v>2945.0120900000002</v>
      </c>
      <c r="F980">
        <v>299.14999999999998</v>
      </c>
      <c r="G980">
        <v>162.089035653417</v>
      </c>
      <c r="H980">
        <v>6.7491116868821601</v>
      </c>
      <c r="I980">
        <v>71.859361044013497</v>
      </c>
      <c r="J980">
        <v>2.63160362040832</v>
      </c>
      <c r="K980">
        <v>256.27793347752697</v>
      </c>
      <c r="L980">
        <v>188.40442012935901</v>
      </c>
      <c r="M980">
        <v>53.4892641123662</v>
      </c>
      <c r="N980">
        <v>0.215487183336071</v>
      </c>
      <c r="O980">
        <v>10.262410162126001</v>
      </c>
      <c r="P980">
        <v>236.69105233539599</v>
      </c>
    </row>
    <row r="981" spans="1:17" hidden="1" x14ac:dyDescent="0.3">
      <c r="A981" t="s">
        <v>2116</v>
      </c>
      <c r="B981" t="s">
        <v>2117</v>
      </c>
      <c r="C981" t="s">
        <v>3161</v>
      </c>
      <c r="D981" t="s">
        <v>21</v>
      </c>
      <c r="E981">
        <v>2935.4468806250002</v>
      </c>
      <c r="F981">
        <v>231.35</v>
      </c>
      <c r="G981">
        <v>-47.084336179923802</v>
      </c>
      <c r="H981">
        <v>-11.7619908652192</v>
      </c>
      <c r="I981">
        <v>-10.566625415784999</v>
      </c>
      <c r="J981">
        <v>-4.6555211305034696</v>
      </c>
      <c r="K981">
        <v>248.978163475239</v>
      </c>
      <c r="L981">
        <v>235.99574331628199</v>
      </c>
      <c r="M981">
        <v>26.928254873464301</v>
      </c>
      <c r="N981">
        <v>0.35890620540514401</v>
      </c>
      <c r="O981">
        <v>38.318564944888699</v>
      </c>
      <c r="P981">
        <v>37.741128840199998</v>
      </c>
      <c r="Q981">
        <v>0.122069193988264</v>
      </c>
    </row>
    <row r="982" spans="1:17" x14ac:dyDescent="0.3">
      <c r="A982" t="s">
        <v>2118</v>
      </c>
      <c r="B982" t="s">
        <v>2119</v>
      </c>
      <c r="C982" t="s">
        <v>3150</v>
      </c>
      <c r="D982" t="s">
        <v>174</v>
      </c>
      <c r="E982">
        <v>2931.53031031</v>
      </c>
      <c r="F982">
        <v>186.98</v>
      </c>
      <c r="G982">
        <v>1.13183264486061</v>
      </c>
      <c r="H982">
        <v>7.6480734230960401</v>
      </c>
      <c r="I982">
        <v>-30.668688488814301</v>
      </c>
      <c r="J982">
        <v>9.8120294322727393</v>
      </c>
      <c r="K982">
        <v>186.605414536751</v>
      </c>
      <c r="L982">
        <v>185.93803499703299</v>
      </c>
      <c r="M982">
        <v>51.398722713343901</v>
      </c>
      <c r="N982">
        <v>0.59609876162714004</v>
      </c>
      <c r="O982">
        <v>51.353085891539202</v>
      </c>
      <c r="P982">
        <v>40.586466165413498</v>
      </c>
      <c r="Q982">
        <v>-3.1054509004360001E-3</v>
      </c>
    </row>
    <row r="983" spans="1:17" hidden="1" x14ac:dyDescent="0.3">
      <c r="A983" t="s">
        <v>2120</v>
      </c>
      <c r="B983" t="s">
        <v>2121</v>
      </c>
      <c r="C983" t="s">
        <v>3161</v>
      </c>
      <c r="D983" t="s">
        <v>429</v>
      </c>
      <c r="E983">
        <v>2931.0334257549998</v>
      </c>
      <c r="F983">
        <v>4589.45</v>
      </c>
      <c r="G983">
        <v>11.825824849971101</v>
      </c>
      <c r="H983">
        <v>5.3769804716645302</v>
      </c>
      <c r="I983">
        <v>18.633009736336302</v>
      </c>
      <c r="J983">
        <v>-1.5696645567983001</v>
      </c>
      <c r="K983">
        <v>4649.4415373782003</v>
      </c>
      <c r="L983">
        <v>4112.2229064786397</v>
      </c>
      <c r="M983">
        <v>41.805324709341498</v>
      </c>
      <c r="N983">
        <v>0.27830917372737402</v>
      </c>
      <c r="O983">
        <v>18.227674340062499</v>
      </c>
      <c r="P983">
        <v>60.917585596325402</v>
      </c>
      <c r="Q983">
        <v>0.130553810622943</v>
      </c>
    </row>
    <row r="984" spans="1:17" hidden="1" x14ac:dyDescent="0.3">
      <c r="A984" t="s">
        <v>2122</v>
      </c>
      <c r="B984" t="s">
        <v>2123</v>
      </c>
      <c r="C984" t="s">
        <v>3161</v>
      </c>
      <c r="D984" t="s">
        <v>403</v>
      </c>
      <c r="E984">
        <v>2926.232485</v>
      </c>
      <c r="F984">
        <v>1708.3</v>
      </c>
      <c r="G984">
        <v>256.37972475560002</v>
      </c>
      <c r="H984">
        <v>9.9624408396823796</v>
      </c>
      <c r="I984">
        <v>83.731826578803705</v>
      </c>
      <c r="J984">
        <v>-4.2405081579644101E-2</v>
      </c>
      <c r="K984">
        <v>1626.9303947169899</v>
      </c>
      <c r="L984">
        <v>1295.2801039723299</v>
      </c>
      <c r="M984">
        <v>69.243468686035897</v>
      </c>
      <c r="N984">
        <v>0.77597336370921199</v>
      </c>
      <c r="O984">
        <v>27.5654159105543</v>
      </c>
      <c r="P984">
        <v>312.63285024154499</v>
      </c>
      <c r="Q984">
        <v>0.26773341251048399</v>
      </c>
    </row>
    <row r="985" spans="1:17" hidden="1" x14ac:dyDescent="0.3">
      <c r="A985" t="s">
        <v>2124</v>
      </c>
      <c r="B985" t="s">
        <v>2125</v>
      </c>
      <c r="C985" t="s">
        <v>3161</v>
      </c>
      <c r="D985" t="s">
        <v>149</v>
      </c>
      <c r="E985">
        <v>2922.1433378199999</v>
      </c>
      <c r="F985">
        <v>305.89999999999998</v>
      </c>
      <c r="G985">
        <v>-25.396300710407001</v>
      </c>
      <c r="H985">
        <v>0.97012989304533603</v>
      </c>
      <c r="I985">
        <v>-23.636353024983801</v>
      </c>
      <c r="J985">
        <v>-4.5455904827242097</v>
      </c>
      <c r="K985">
        <v>319.40267912249499</v>
      </c>
      <c r="L985">
        <v>334.83853588014</v>
      </c>
      <c r="M985">
        <v>49.834018967314101</v>
      </c>
      <c r="N985">
        <v>1.0500541439903599</v>
      </c>
      <c r="O985">
        <v>57.9601176855181</v>
      </c>
      <c r="P985">
        <v>12.051282051282</v>
      </c>
      <c r="Q985">
        <v>0.100368030077203</v>
      </c>
    </row>
    <row r="986" spans="1:17" hidden="1" x14ac:dyDescent="0.3">
      <c r="A986" t="s">
        <v>2126</v>
      </c>
      <c r="B986" t="s">
        <v>2127</v>
      </c>
      <c r="C986" t="s">
        <v>3161</v>
      </c>
      <c r="D986" t="s">
        <v>143</v>
      </c>
      <c r="E986">
        <v>2917.25090757</v>
      </c>
      <c r="F986">
        <v>45.42</v>
      </c>
      <c r="G986">
        <v>46.553560295789097</v>
      </c>
      <c r="H986">
        <v>-8.2593973731552506</v>
      </c>
      <c r="I986">
        <v>-1.7846192999667401</v>
      </c>
      <c r="J986">
        <v>-3.5612825718107999</v>
      </c>
      <c r="K986">
        <v>50.290786874140501</v>
      </c>
      <c r="L986">
        <v>45.8489962831055</v>
      </c>
      <c r="M986">
        <v>31.341955941679199</v>
      </c>
      <c r="N986">
        <v>0.33070216886518</v>
      </c>
      <c r="O986">
        <v>49.6036988110964</v>
      </c>
      <c r="P986">
        <v>83.886639676113305</v>
      </c>
      <c r="Q986">
        <v>8.9439531774546999E-2</v>
      </c>
    </row>
    <row r="987" spans="1:17" hidden="1" x14ac:dyDescent="0.3">
      <c r="A987" t="s">
        <v>2128</v>
      </c>
      <c r="B987" t="s">
        <v>2129</v>
      </c>
      <c r="C987" t="s">
        <v>3161</v>
      </c>
      <c r="D987" t="s">
        <v>188</v>
      </c>
      <c r="E987">
        <v>2899.6325850449998</v>
      </c>
      <c r="F987">
        <v>305.27</v>
      </c>
      <c r="G987">
        <v>-7.2087442851111696</v>
      </c>
      <c r="H987">
        <v>26.109965198817498</v>
      </c>
      <c r="I987">
        <v>32.715479748308503</v>
      </c>
      <c r="J987">
        <v>29.871885620543601</v>
      </c>
      <c r="K987">
        <v>244.58132364634699</v>
      </c>
      <c r="L987">
        <v>221.45034163453801</v>
      </c>
      <c r="M987">
        <v>78.992771442494401</v>
      </c>
      <c r="N987">
        <v>2.6202050926379399</v>
      </c>
      <c r="O987">
        <v>8.6579093916860401</v>
      </c>
      <c r="P987">
        <v>76.814364320880301</v>
      </c>
      <c r="Q987">
        <v>0.107359730367608</v>
      </c>
    </row>
    <row r="988" spans="1:17" hidden="1" x14ac:dyDescent="0.3">
      <c r="A988" t="s">
        <v>2130</v>
      </c>
      <c r="B988" t="s">
        <v>2131</v>
      </c>
      <c r="C988" t="s">
        <v>3161</v>
      </c>
      <c r="D988" t="s">
        <v>222</v>
      </c>
      <c r="E988">
        <v>2895.8872406400001</v>
      </c>
      <c r="F988">
        <v>768.8</v>
      </c>
      <c r="G988">
        <v>33.981145781515302</v>
      </c>
      <c r="H988">
        <v>20.788886147100701</v>
      </c>
      <c r="I988">
        <v>19.998552614754299</v>
      </c>
      <c r="J988">
        <v>6.6863027560105097</v>
      </c>
      <c r="K988">
        <v>631.95475693899004</v>
      </c>
      <c r="L988">
        <v>584.65142348449206</v>
      </c>
      <c r="M988">
        <v>81.652530490799606</v>
      </c>
      <c r="N988">
        <v>2.3574883148002499</v>
      </c>
      <c r="O988">
        <v>5.7232049947970802</v>
      </c>
      <c r="P988">
        <v>71.991051454138599</v>
      </c>
      <c r="Q988">
        <v>6.8180057463627999E-2</v>
      </c>
    </row>
    <row r="989" spans="1:17" hidden="1" x14ac:dyDescent="0.3">
      <c r="A989" t="s">
        <v>2132</v>
      </c>
      <c r="B989" t="s">
        <v>2133</v>
      </c>
      <c r="C989" t="s">
        <v>3161</v>
      </c>
      <c r="D989" t="s">
        <v>117</v>
      </c>
      <c r="E989">
        <v>2892.1700150000001</v>
      </c>
      <c r="F989">
        <v>569.65</v>
      </c>
      <c r="G989">
        <v>-52.622382023354199</v>
      </c>
      <c r="H989">
        <v>-1.4389876201820899</v>
      </c>
      <c r="I989">
        <v>-25.654969765487898</v>
      </c>
      <c r="J989">
        <v>-4.0070159925578297</v>
      </c>
      <c r="K989">
        <v>573.41400805709998</v>
      </c>
      <c r="L989">
        <v>617.93321549047403</v>
      </c>
      <c r="M989">
        <v>57.551568645130999</v>
      </c>
      <c r="N989">
        <v>0.91076443146216002</v>
      </c>
      <c r="O989">
        <v>45.176862986044</v>
      </c>
      <c r="P989">
        <v>13.7025948103792</v>
      </c>
      <c r="Q989">
        <v>1.1388060480052E-2</v>
      </c>
    </row>
    <row r="990" spans="1:17" hidden="1" x14ac:dyDescent="0.3">
      <c r="A990" t="s">
        <v>2134</v>
      </c>
      <c r="B990" t="s">
        <v>2135</v>
      </c>
      <c r="C990" t="s">
        <v>3161</v>
      </c>
      <c r="D990" t="s">
        <v>77</v>
      </c>
      <c r="E990">
        <v>2876.8756853999998</v>
      </c>
      <c r="F990">
        <v>223.15</v>
      </c>
      <c r="G990">
        <v>47.055319262355397</v>
      </c>
      <c r="H990">
        <v>-4.6005507465793896</v>
      </c>
      <c r="I990">
        <v>14.9681431166956</v>
      </c>
      <c r="J990">
        <v>-4.1845181132836498</v>
      </c>
      <c r="K990">
        <v>238.15100714252799</v>
      </c>
      <c r="L990">
        <v>210.05226014283301</v>
      </c>
      <c r="M990">
        <v>24.3378239184431</v>
      </c>
      <c r="N990">
        <v>0.45879825797685098</v>
      </c>
      <c r="O990">
        <v>26.278288146986299</v>
      </c>
      <c r="P990">
        <v>83.135002051702898</v>
      </c>
      <c r="Q990">
        <v>5.4174387743918001E-2</v>
      </c>
    </row>
    <row r="991" spans="1:17" hidden="1" x14ac:dyDescent="0.3">
      <c r="A991" t="s">
        <v>2136</v>
      </c>
      <c r="B991" t="s">
        <v>2137</v>
      </c>
      <c r="C991" t="s">
        <v>3161</v>
      </c>
      <c r="D991" t="s">
        <v>643</v>
      </c>
      <c r="E991">
        <v>2874.38664896</v>
      </c>
      <c r="F991">
        <v>1132.8499999999999</v>
      </c>
      <c r="G991">
        <v>68530.770539245495</v>
      </c>
      <c r="H991">
        <v>49.526060600131402</v>
      </c>
      <c r="I991">
        <v>1222.44080098057</v>
      </c>
      <c r="J991">
        <v>11.778425391064999</v>
      </c>
      <c r="K991">
        <v>765.32187693293895</v>
      </c>
      <c r="L991">
        <v>377.308385835688</v>
      </c>
      <c r="M991">
        <v>99.999999312458002</v>
      </c>
      <c r="N991">
        <v>3.6057304109680199</v>
      </c>
      <c r="O991">
        <v>0</v>
      </c>
      <c r="P991">
        <v>75423.333333333299</v>
      </c>
      <c r="Q991">
        <v>0.33238276535493699</v>
      </c>
    </row>
    <row r="992" spans="1:17" hidden="1" x14ac:dyDescent="0.3">
      <c r="A992" t="s">
        <v>2138</v>
      </c>
      <c r="B992" t="s">
        <v>2139</v>
      </c>
      <c r="C992" t="s">
        <v>3161</v>
      </c>
      <c r="D992" t="s">
        <v>114</v>
      </c>
      <c r="E992">
        <v>2864.8303193900001</v>
      </c>
      <c r="F992">
        <v>502.45</v>
      </c>
      <c r="G992">
        <v>-20.9705685144725</v>
      </c>
      <c r="H992">
        <v>2.02986985188247</v>
      </c>
      <c r="I992">
        <v>-6.0590603933651801</v>
      </c>
      <c r="J992">
        <v>4.4305366717549699</v>
      </c>
      <c r="K992">
        <v>501.664203627961</v>
      </c>
      <c r="M992">
        <v>64.329098329163898</v>
      </c>
      <c r="N992">
        <v>0.64659632916974796</v>
      </c>
      <c r="O992">
        <v>24.888048562045899</v>
      </c>
      <c r="P992">
        <v>14.401183970856099</v>
      </c>
    </row>
    <row r="993" spans="1:17" hidden="1" x14ac:dyDescent="0.3">
      <c r="A993" t="s">
        <v>2140</v>
      </c>
      <c r="B993" t="s">
        <v>2141</v>
      </c>
      <c r="C993" t="s">
        <v>3161</v>
      </c>
      <c r="D993" t="s">
        <v>227</v>
      </c>
      <c r="E993">
        <v>2854.28</v>
      </c>
      <c r="F993">
        <v>648.70000000000005</v>
      </c>
      <c r="G993">
        <v>138.34908373400799</v>
      </c>
      <c r="H993">
        <v>6.0846523432999504</v>
      </c>
      <c r="I993">
        <v>74.997675558732595</v>
      </c>
      <c r="J993">
        <v>-6.7301693316959801</v>
      </c>
      <c r="K993">
        <v>614.60456679766605</v>
      </c>
      <c r="L993">
        <v>449.21518349025303</v>
      </c>
      <c r="M993">
        <v>32.769732807732197</v>
      </c>
      <c r="N993">
        <v>0.68135937790256496</v>
      </c>
      <c r="O993">
        <v>16.818251888392101</v>
      </c>
      <c r="P993">
        <v>185.20553967904999</v>
      </c>
      <c r="Q993">
        <v>0.20950127404354699</v>
      </c>
    </row>
    <row r="994" spans="1:17" x14ac:dyDescent="0.3">
      <c r="A994" t="s">
        <v>2142</v>
      </c>
      <c r="B994" t="s">
        <v>2143</v>
      </c>
      <c r="C994" t="s">
        <v>3155</v>
      </c>
      <c r="D994" t="s">
        <v>83</v>
      </c>
      <c r="E994">
        <v>2854.1988703799998</v>
      </c>
      <c r="F994">
        <v>663.3</v>
      </c>
      <c r="G994">
        <v>-42.970536833703903</v>
      </c>
      <c r="H994">
        <v>-5.6709454110403801</v>
      </c>
      <c r="I994">
        <v>-15.630739452218499</v>
      </c>
      <c r="J994">
        <v>-4.4700342827661101</v>
      </c>
      <c r="K994">
        <v>698.62541328398504</v>
      </c>
      <c r="L994">
        <v>758.14901144740202</v>
      </c>
      <c r="M994">
        <v>40.727688298321198</v>
      </c>
      <c r="N994">
        <v>0.72455153257188898</v>
      </c>
      <c r="O994">
        <v>33.996683250414598</v>
      </c>
      <c r="P994">
        <v>7.1913380736910097</v>
      </c>
    </row>
    <row r="995" spans="1:17" hidden="1" x14ac:dyDescent="0.3">
      <c r="A995" t="s">
        <v>2144</v>
      </c>
      <c r="B995" t="s">
        <v>2145</v>
      </c>
      <c r="C995" t="s">
        <v>3161</v>
      </c>
      <c r="D995" t="s">
        <v>21</v>
      </c>
      <c r="E995">
        <v>2844.8589462</v>
      </c>
      <c r="F995">
        <v>716.7</v>
      </c>
      <c r="G995">
        <v>94.535115209056698</v>
      </c>
      <c r="H995">
        <v>-3.1922755100496101</v>
      </c>
      <c r="I995">
        <v>0.45051739498654703</v>
      </c>
      <c r="J995">
        <v>-6.4909422959397203</v>
      </c>
      <c r="K995">
        <v>749.527918282987</v>
      </c>
      <c r="L995">
        <v>628.737625699766</v>
      </c>
      <c r="M995">
        <v>26.087689476776202</v>
      </c>
      <c r="N995">
        <v>0.47476701568263902</v>
      </c>
      <c r="O995">
        <v>19.4153760290219</v>
      </c>
      <c r="P995">
        <v>140.060291408474</v>
      </c>
      <c r="Q995">
        <v>0.10321787046622199</v>
      </c>
    </row>
    <row r="996" spans="1:17" hidden="1" x14ac:dyDescent="0.3">
      <c r="A996" t="s">
        <v>2146</v>
      </c>
      <c r="B996" t="s">
        <v>2147</v>
      </c>
      <c r="C996" t="s">
        <v>3161</v>
      </c>
      <c r="D996" t="s">
        <v>300</v>
      </c>
      <c r="E996">
        <v>2844.5996383349998</v>
      </c>
      <c r="F996">
        <v>860.65</v>
      </c>
      <c r="G996">
        <v>36.754264756113898</v>
      </c>
      <c r="H996">
        <v>-2.3703758633677499</v>
      </c>
      <c r="I996">
        <v>88.373887231314598</v>
      </c>
      <c r="J996">
        <v>-0.31552531770423597</v>
      </c>
      <c r="K996">
        <v>830.10074716363897</v>
      </c>
      <c r="L996">
        <v>648.55621968732999</v>
      </c>
      <c r="M996">
        <v>39.140731018993698</v>
      </c>
      <c r="N996">
        <v>0.53891221467579997</v>
      </c>
      <c r="O996">
        <v>12.415035147853301</v>
      </c>
      <c r="P996">
        <v>110.17094017094</v>
      </c>
      <c r="Q996">
        <v>-3.2666248075201E-2</v>
      </c>
    </row>
    <row r="997" spans="1:17" hidden="1" x14ac:dyDescent="0.3">
      <c r="A997" t="s">
        <v>2148</v>
      </c>
      <c r="B997" t="s">
        <v>2149</v>
      </c>
      <c r="C997" t="s">
        <v>3161</v>
      </c>
      <c r="D997" t="s">
        <v>768</v>
      </c>
      <c r="E997">
        <v>2844.2161013</v>
      </c>
      <c r="F997">
        <v>693.65</v>
      </c>
      <c r="G997">
        <v>-26.1157133221812</v>
      </c>
      <c r="H997">
        <v>0.35685079009725301</v>
      </c>
      <c r="I997">
        <v>1.38301062053325</v>
      </c>
      <c r="J997">
        <v>-1.289012126652</v>
      </c>
      <c r="K997">
        <v>718.57625261317003</v>
      </c>
      <c r="L997">
        <v>706.21749372701595</v>
      </c>
      <c r="M997">
        <v>34.210492637197902</v>
      </c>
      <c r="N997">
        <v>0.46188909578790799</v>
      </c>
      <c r="O997">
        <v>25.7983132703813</v>
      </c>
      <c r="P997">
        <v>23.601211689237299</v>
      </c>
      <c r="Q997">
        <v>-3.8997754045266002E-2</v>
      </c>
    </row>
    <row r="998" spans="1:17" hidden="1" x14ac:dyDescent="0.3">
      <c r="A998" t="s">
        <v>2150</v>
      </c>
      <c r="B998" t="s">
        <v>2151</v>
      </c>
      <c r="C998" t="s">
        <v>3161</v>
      </c>
      <c r="D998" t="s">
        <v>77</v>
      </c>
      <c r="E998">
        <v>2818.185442428</v>
      </c>
      <c r="F998">
        <v>215.61</v>
      </c>
      <c r="G998">
        <v>-37.691765137356498</v>
      </c>
      <c r="H998">
        <v>0.72421640654706199</v>
      </c>
      <c r="I998">
        <v>-17.369378775475798</v>
      </c>
      <c r="J998">
        <v>-1.11145347731504</v>
      </c>
      <c r="K998">
        <v>230.37188226893699</v>
      </c>
      <c r="L998">
        <v>233.95905961318201</v>
      </c>
      <c r="M998">
        <v>21.5110520956841</v>
      </c>
      <c r="N998">
        <v>0.31198312835897402</v>
      </c>
      <c r="O998">
        <v>41.459115996475099</v>
      </c>
      <c r="P998">
        <v>11.1391752577319</v>
      </c>
      <c r="Q998">
        <v>-6.4849749595403003E-2</v>
      </c>
    </row>
    <row r="999" spans="1:17" hidden="1" x14ac:dyDescent="0.3">
      <c r="A999" t="s">
        <v>2152</v>
      </c>
      <c r="B999" t="s">
        <v>2153</v>
      </c>
      <c r="C999" t="s">
        <v>3161</v>
      </c>
      <c r="D999" t="s">
        <v>72</v>
      </c>
      <c r="E999">
        <v>2811.9668499999998</v>
      </c>
      <c r="F999">
        <v>1048.8499999999999</v>
      </c>
      <c r="G999">
        <v>317.24643281293402</v>
      </c>
      <c r="H999">
        <v>13.036091745961199</v>
      </c>
      <c r="I999">
        <v>-37.604656839365397</v>
      </c>
      <c r="J999">
        <v>-4.16247126465354</v>
      </c>
      <c r="K999">
        <v>1064.9069942149199</v>
      </c>
      <c r="L999">
        <v>961.24289054854103</v>
      </c>
      <c r="M999">
        <v>36.498803211031003</v>
      </c>
      <c r="N999">
        <v>0.49066205790353201</v>
      </c>
      <c r="O999">
        <v>51.403918577489598</v>
      </c>
      <c r="P999">
        <v>367.61034329023602</v>
      </c>
      <c r="Q999">
        <v>0.20845118321587</v>
      </c>
    </row>
    <row r="1000" spans="1:17" hidden="1" x14ac:dyDescent="0.3">
      <c r="A1000" t="s">
        <v>2154</v>
      </c>
      <c r="B1000" t="s">
        <v>2155</v>
      </c>
      <c r="C1000" t="s">
        <v>3161</v>
      </c>
      <c r="D1000" t="s">
        <v>382</v>
      </c>
      <c r="E1000">
        <v>2802.89787075</v>
      </c>
      <c r="F1000">
        <v>1878.3</v>
      </c>
      <c r="G1000">
        <v>-45.812591880249101</v>
      </c>
      <c r="H1000">
        <v>5.7089703053504302</v>
      </c>
      <c r="I1000">
        <v>-10.836491259820299</v>
      </c>
      <c r="J1000">
        <v>0.86149187066685695</v>
      </c>
      <c r="K1000">
        <v>1899.7290234950699</v>
      </c>
      <c r="L1000">
        <v>1955.7638970277501</v>
      </c>
      <c r="M1000">
        <v>39.7877768469966</v>
      </c>
      <c r="N1000">
        <v>0.354539226364051</v>
      </c>
      <c r="O1000">
        <v>30.969493691103601</v>
      </c>
      <c r="P1000">
        <v>11.142011834319501</v>
      </c>
      <c r="Q1000">
        <v>-6.8264629117712999E-2</v>
      </c>
    </row>
    <row r="1001" spans="1:17" hidden="1" x14ac:dyDescent="0.3">
      <c r="A1001" t="s">
        <v>2156</v>
      </c>
      <c r="B1001" t="s">
        <v>2157</v>
      </c>
      <c r="C1001" t="s">
        <v>3161</v>
      </c>
      <c r="D1001" t="s">
        <v>2158</v>
      </c>
      <c r="E1001">
        <v>2799.3</v>
      </c>
      <c r="F1001">
        <v>999.75</v>
      </c>
      <c r="G1001">
        <v>91.934525680337103</v>
      </c>
      <c r="H1001">
        <v>22.123385922912401</v>
      </c>
      <c r="I1001">
        <v>10.737384547152001</v>
      </c>
      <c r="J1001">
        <v>-7.9882034954612804</v>
      </c>
      <c r="K1001">
        <v>1012.91904941271</v>
      </c>
      <c r="L1001">
        <v>897.49486935128402</v>
      </c>
      <c r="M1001">
        <v>38.5979015694613</v>
      </c>
      <c r="N1001">
        <v>1.47968998310714</v>
      </c>
      <c r="O1001">
        <v>45.831457864466103</v>
      </c>
      <c r="P1001">
        <v>134.62802159117501</v>
      </c>
      <c r="Q1001">
        <v>0.107741564184318</v>
      </c>
    </row>
    <row r="1002" spans="1:17" hidden="1" x14ac:dyDescent="0.3">
      <c r="A1002" t="s">
        <v>2159</v>
      </c>
      <c r="B1002" t="s">
        <v>2160</v>
      </c>
      <c r="C1002" t="s">
        <v>3161</v>
      </c>
      <c r="D1002" t="s">
        <v>227</v>
      </c>
      <c r="E1002">
        <v>2797.8550358000002</v>
      </c>
      <c r="F1002">
        <v>450.13</v>
      </c>
      <c r="G1002">
        <v>-32.791141177342297</v>
      </c>
      <c r="H1002">
        <v>0.19468742103981401</v>
      </c>
      <c r="I1002">
        <v>-17.879633056234901</v>
      </c>
      <c r="J1002">
        <v>-2.2822940621244299</v>
      </c>
      <c r="O1002">
        <v>14.078155199609</v>
      </c>
      <c r="P1002">
        <v>11.944789853270301</v>
      </c>
    </row>
    <row r="1003" spans="1:17" x14ac:dyDescent="0.3">
      <c r="A1003" t="s">
        <v>2161</v>
      </c>
      <c r="B1003" t="s">
        <v>2162</v>
      </c>
      <c r="C1003" t="s">
        <v>3144</v>
      </c>
      <c r="D1003" t="s">
        <v>69</v>
      </c>
      <c r="E1003">
        <v>2784.3824498949998</v>
      </c>
      <c r="F1003">
        <v>210.55</v>
      </c>
      <c r="G1003">
        <v>2.8837253101183098</v>
      </c>
      <c r="H1003">
        <v>-6.30403185540316</v>
      </c>
      <c r="I1003">
        <v>-6.0896901085551303</v>
      </c>
      <c r="J1003">
        <v>7.7908192416141303E-2</v>
      </c>
      <c r="K1003">
        <v>234.01413042721899</v>
      </c>
      <c r="L1003">
        <v>215.396907679816</v>
      </c>
      <c r="M1003">
        <v>26.6856391324058</v>
      </c>
      <c r="N1003">
        <v>0.35367873167166303</v>
      </c>
      <c r="O1003">
        <v>39.420565186416503</v>
      </c>
      <c r="P1003">
        <v>35.4890604890604</v>
      </c>
      <c r="Q1003">
        <v>2.8966516741779001E-2</v>
      </c>
    </row>
    <row r="1004" spans="1:17" hidden="1" x14ac:dyDescent="0.3">
      <c r="A1004" t="s">
        <v>2163</v>
      </c>
      <c r="B1004" t="s">
        <v>2164</v>
      </c>
      <c r="C1004" t="s">
        <v>3161</v>
      </c>
      <c r="D1004" t="s">
        <v>188</v>
      </c>
      <c r="E1004">
        <v>2781.0316370199998</v>
      </c>
      <c r="F1004">
        <v>1947.8</v>
      </c>
      <c r="G1004">
        <v>45.2923254054773</v>
      </c>
      <c r="H1004">
        <v>-3.7661533405335299</v>
      </c>
      <c r="I1004">
        <v>42.228777526343499</v>
      </c>
      <c r="J1004">
        <v>-2.7220636060914498</v>
      </c>
      <c r="K1004">
        <v>1961.16398726786</v>
      </c>
      <c r="L1004">
        <v>1588.04781039063</v>
      </c>
      <c r="M1004">
        <v>38.308221897331201</v>
      </c>
      <c r="N1004">
        <v>0.34783441068548498</v>
      </c>
      <c r="O1004">
        <v>26.2295923606119</v>
      </c>
      <c r="P1004">
        <v>90.942064503479997</v>
      </c>
      <c r="Q1004">
        <v>0.13151505306200101</v>
      </c>
    </row>
    <row r="1005" spans="1:17" hidden="1" x14ac:dyDescent="0.3">
      <c r="A1005" t="s">
        <v>2165</v>
      </c>
      <c r="B1005" t="s">
        <v>2166</v>
      </c>
      <c r="C1005" t="s">
        <v>3161</v>
      </c>
      <c r="D1005" t="s">
        <v>188</v>
      </c>
      <c r="E1005">
        <v>2779.7722413749998</v>
      </c>
      <c r="F1005">
        <v>1839.45</v>
      </c>
      <c r="G1005">
        <v>-40.763166736273902</v>
      </c>
      <c r="H1005">
        <v>0.80462874046625299</v>
      </c>
      <c r="I1005">
        <v>-13.3165397910512</v>
      </c>
      <c r="J1005">
        <v>0.96166877653504002</v>
      </c>
      <c r="K1005">
        <v>1924.9120568107901</v>
      </c>
      <c r="L1005">
        <v>1994.30157631307</v>
      </c>
      <c r="M1005">
        <v>32.246257039449098</v>
      </c>
      <c r="N1005">
        <v>0.319557990763501</v>
      </c>
      <c r="O1005">
        <v>33.735627497349697</v>
      </c>
      <c r="P1005">
        <v>5.5850529518124103</v>
      </c>
      <c r="Q1005">
        <v>2.4270644762895002E-2</v>
      </c>
    </row>
    <row r="1006" spans="1:17" hidden="1" x14ac:dyDescent="0.3">
      <c r="A1006" t="s">
        <v>2167</v>
      </c>
      <c r="B1006" t="s">
        <v>2168</v>
      </c>
      <c r="C1006" t="s">
        <v>3161</v>
      </c>
      <c r="D1006" t="s">
        <v>125</v>
      </c>
      <c r="E1006">
        <v>2759.4079369999999</v>
      </c>
      <c r="F1006">
        <v>3839</v>
      </c>
      <c r="G1006">
        <v>25.279559326564598</v>
      </c>
      <c r="H1006">
        <v>-4.3836038886037496</v>
      </c>
      <c r="I1006">
        <v>-20.904897163930599</v>
      </c>
      <c r="J1006">
        <v>0.50659636494017302</v>
      </c>
      <c r="K1006">
        <v>4089.31658235226</v>
      </c>
      <c r="L1006">
        <v>3891.1622633268998</v>
      </c>
      <c r="M1006">
        <v>35.093307677092703</v>
      </c>
      <c r="N1006">
        <v>0.57764651998215</v>
      </c>
      <c r="O1006">
        <v>33.967178952852301</v>
      </c>
      <c r="P1006">
        <v>79.964372773298294</v>
      </c>
      <c r="Q1006">
        <v>0.14431622126072699</v>
      </c>
    </row>
    <row r="1007" spans="1:17" hidden="1" x14ac:dyDescent="0.3">
      <c r="A1007" t="s">
        <v>2169</v>
      </c>
      <c r="B1007" t="s">
        <v>2170</v>
      </c>
      <c r="C1007" t="s">
        <v>3161</v>
      </c>
      <c r="D1007" t="s">
        <v>271</v>
      </c>
      <c r="E1007">
        <v>2753.5095036049902</v>
      </c>
      <c r="F1007">
        <v>2.15</v>
      </c>
      <c r="G1007">
        <v>112.083670558723</v>
      </c>
      <c r="H1007">
        <v>-4.3489420555441898</v>
      </c>
      <c r="I1007">
        <v>10.963432648085099</v>
      </c>
      <c r="J1007">
        <v>-6.1196645567982797</v>
      </c>
      <c r="K1007">
        <v>2.4455764682936501</v>
      </c>
      <c r="L1007">
        <v>2.1855088045949902</v>
      </c>
      <c r="M1007">
        <v>29.3273560848295</v>
      </c>
      <c r="N1007">
        <v>0.42266708943525799</v>
      </c>
      <c r="O1007">
        <v>101.395348837209</v>
      </c>
      <c r="P1007">
        <v>152.941176470588</v>
      </c>
      <c r="Q1007">
        <v>5.7954107646768997E-2</v>
      </c>
    </row>
    <row r="1008" spans="1:17" hidden="1" x14ac:dyDescent="0.3">
      <c r="A1008" t="s">
        <v>2171</v>
      </c>
      <c r="B1008" t="s">
        <v>2172</v>
      </c>
      <c r="C1008" t="s">
        <v>3161</v>
      </c>
      <c r="D1008" t="s">
        <v>263</v>
      </c>
      <c r="E1008">
        <v>2750.753351975</v>
      </c>
      <c r="F1008">
        <v>256.45</v>
      </c>
      <c r="G1008">
        <v>-20.306048894949001</v>
      </c>
      <c r="H1008">
        <v>-4.5973722163085897</v>
      </c>
      <c r="I1008">
        <v>-18.230452356610598</v>
      </c>
      <c r="J1008">
        <v>-0.69905964186446001</v>
      </c>
      <c r="K1008">
        <v>270.93156114936397</v>
      </c>
      <c r="L1008">
        <v>268.22620742662599</v>
      </c>
      <c r="M1008">
        <v>30.754132217908499</v>
      </c>
      <c r="N1008">
        <v>0.541876919628003</v>
      </c>
      <c r="O1008">
        <v>32.384480405537097</v>
      </c>
      <c r="P1008">
        <v>21.915854528167301</v>
      </c>
      <c r="Q1008">
        <v>5.6568504661638999E-2</v>
      </c>
    </row>
    <row r="1009" spans="1:17" hidden="1" x14ac:dyDescent="0.3">
      <c r="A1009" t="s">
        <v>2173</v>
      </c>
      <c r="B1009" t="s">
        <v>2174</v>
      </c>
      <c r="C1009" t="s">
        <v>3161</v>
      </c>
      <c r="D1009" t="s">
        <v>2175</v>
      </c>
      <c r="E1009">
        <v>2743.3254574749999</v>
      </c>
      <c r="F1009">
        <v>5555.75</v>
      </c>
      <c r="G1009">
        <v>68.1573209290422</v>
      </c>
      <c r="H1009">
        <v>15.678400049493099</v>
      </c>
      <c r="I1009">
        <v>41.3810435636683</v>
      </c>
      <c r="J1009">
        <v>-4.1984479639142096</v>
      </c>
      <c r="K1009">
        <v>5477.5361783015096</v>
      </c>
      <c r="L1009">
        <v>4530.3388058427499</v>
      </c>
      <c r="M1009">
        <v>40.338218235545099</v>
      </c>
      <c r="N1009">
        <v>0.57156267078332301</v>
      </c>
      <c r="O1009">
        <v>15.969941052063101</v>
      </c>
      <c r="P1009">
        <v>102.02727272727201</v>
      </c>
      <c r="Q1009">
        <v>0.16344407877749401</v>
      </c>
    </row>
    <row r="1010" spans="1:17" hidden="1" x14ac:dyDescent="0.3">
      <c r="A1010" t="s">
        <v>2176</v>
      </c>
      <c r="B1010" t="s">
        <v>2177</v>
      </c>
      <c r="C1010" t="s">
        <v>3161</v>
      </c>
      <c r="D1010" t="s">
        <v>117</v>
      </c>
      <c r="E1010">
        <v>2741.2977365339998</v>
      </c>
      <c r="F1010">
        <v>203.14</v>
      </c>
      <c r="G1010">
        <v>64.115834301413898</v>
      </c>
      <c r="H1010">
        <v>25.267188396268899</v>
      </c>
      <c r="I1010">
        <v>34.040197836919297</v>
      </c>
      <c r="J1010">
        <v>15.833977827307599</v>
      </c>
      <c r="K1010">
        <v>178.619419979138</v>
      </c>
      <c r="L1010">
        <v>155.955110849992</v>
      </c>
      <c r="M1010">
        <v>73.0101411641662</v>
      </c>
      <c r="N1010">
        <v>1.5848463832436499</v>
      </c>
      <c r="O1010">
        <v>5.8383380919562802</v>
      </c>
      <c r="P1010">
        <v>115.876726886291</v>
      </c>
      <c r="Q1010">
        <v>0.19828437927336201</v>
      </c>
    </row>
    <row r="1011" spans="1:17" hidden="1" x14ac:dyDescent="0.3">
      <c r="A1011" t="s">
        <v>2178</v>
      </c>
      <c r="B1011" t="s">
        <v>2179</v>
      </c>
      <c r="C1011" t="s">
        <v>3161</v>
      </c>
      <c r="D1011" t="s">
        <v>130</v>
      </c>
      <c r="E1011">
        <v>2718.336787833</v>
      </c>
      <c r="F1011">
        <v>10.39</v>
      </c>
      <c r="G1011">
        <v>288.794781669835</v>
      </c>
      <c r="H1011">
        <v>-1.5675079662534801</v>
      </c>
      <c r="I1011">
        <v>-17.439164754512099</v>
      </c>
      <c r="J1011">
        <v>-1.39495551472131</v>
      </c>
      <c r="K1011">
        <v>10.8115683618636</v>
      </c>
      <c r="L1011">
        <v>9.9091311906577406</v>
      </c>
      <c r="M1011">
        <v>35.779196103160203</v>
      </c>
      <c r="N1011">
        <v>0.87476397135904005</v>
      </c>
      <c r="O1011">
        <v>90.567853705486002</v>
      </c>
      <c r="P1011">
        <v>351.739130434782</v>
      </c>
      <c r="Q1011">
        <v>0.14920980725296401</v>
      </c>
    </row>
    <row r="1012" spans="1:17" hidden="1" x14ac:dyDescent="0.3">
      <c r="A1012" t="s">
        <v>2180</v>
      </c>
      <c r="B1012" t="s">
        <v>2181</v>
      </c>
      <c r="C1012" t="s">
        <v>3161</v>
      </c>
      <c r="D1012" t="s">
        <v>130</v>
      </c>
      <c r="E1012">
        <v>2701.0343001159999</v>
      </c>
      <c r="F1012">
        <v>145.47999999999999</v>
      </c>
      <c r="G1012">
        <v>-39.092689691554099</v>
      </c>
      <c r="H1012">
        <v>-8.7530506741982599</v>
      </c>
      <c r="I1012">
        <v>-24.1811815704467</v>
      </c>
      <c r="J1012">
        <v>-5.3680933810096398</v>
      </c>
      <c r="M1012">
        <v>32.408833024504801</v>
      </c>
      <c r="O1012">
        <v>30.602144624690599</v>
      </c>
      <c r="P1012">
        <v>4.30917043091703</v>
      </c>
    </row>
    <row r="1013" spans="1:17" hidden="1" x14ac:dyDescent="0.3">
      <c r="A1013" t="s">
        <v>2182</v>
      </c>
      <c r="B1013" t="s">
        <v>2183</v>
      </c>
      <c r="C1013" t="s">
        <v>3161</v>
      </c>
      <c r="D1013" t="s">
        <v>249</v>
      </c>
      <c r="E1013">
        <v>2689.8814097469999</v>
      </c>
      <c r="F1013">
        <v>105.77</v>
      </c>
      <c r="G1013">
        <v>12.4574544808948</v>
      </c>
      <c r="H1013">
        <v>10.8997719526515</v>
      </c>
      <c r="I1013">
        <v>8.50469616544434</v>
      </c>
      <c r="J1013">
        <v>4.5595807262205703</v>
      </c>
      <c r="K1013">
        <v>100.6350378745</v>
      </c>
      <c r="L1013">
        <v>91.332067065635599</v>
      </c>
      <c r="M1013">
        <v>51.8550521844912</v>
      </c>
      <c r="N1013">
        <v>1.2350824596101699</v>
      </c>
      <c r="O1013">
        <v>9.6246572752198105</v>
      </c>
      <c r="P1013">
        <v>48.137254901960702</v>
      </c>
      <c r="Q1013">
        <v>-1.7193533858401E-2</v>
      </c>
    </row>
    <row r="1014" spans="1:17" hidden="1" x14ac:dyDescent="0.3">
      <c r="A1014" t="s">
        <v>2184</v>
      </c>
      <c r="B1014" t="s">
        <v>2185</v>
      </c>
      <c r="C1014" t="s">
        <v>3161</v>
      </c>
      <c r="D1014" t="s">
        <v>249</v>
      </c>
      <c r="E1014">
        <v>2688.59736195</v>
      </c>
      <c r="F1014">
        <v>500.1</v>
      </c>
      <c r="G1014">
        <v>84.698270779583297</v>
      </c>
      <c r="H1014">
        <v>-0.50079429485329197</v>
      </c>
      <c r="I1014">
        <v>-11.7976371935658</v>
      </c>
      <c r="J1014">
        <v>-3.8710819747739502</v>
      </c>
      <c r="K1014">
        <v>549.74384084257599</v>
      </c>
      <c r="L1014">
        <v>490.77612996935198</v>
      </c>
      <c r="M1014">
        <v>35.6110763677028</v>
      </c>
      <c r="N1014">
        <v>0.815860862029683</v>
      </c>
      <c r="O1014">
        <v>81.723655268946104</v>
      </c>
      <c r="P1014">
        <v>125.06750675067499</v>
      </c>
      <c r="Q1014">
        <v>0.18511392052801601</v>
      </c>
    </row>
    <row r="1015" spans="1:17" hidden="1" x14ac:dyDescent="0.3">
      <c r="A1015" t="s">
        <v>2186</v>
      </c>
      <c r="B1015" t="s">
        <v>2187</v>
      </c>
      <c r="C1015" t="s">
        <v>3161</v>
      </c>
      <c r="D1015" t="s">
        <v>263</v>
      </c>
      <c r="E1015">
        <v>2686.6697304149998</v>
      </c>
      <c r="F1015">
        <v>832.05</v>
      </c>
      <c r="G1015">
        <v>-7.0857938697333802</v>
      </c>
      <c r="H1015">
        <v>-1.71161721598032</v>
      </c>
      <c r="I1015">
        <v>33.2017645489857</v>
      </c>
      <c r="J1015">
        <v>-1.2605303372947101</v>
      </c>
      <c r="K1015">
        <v>787.49138275599603</v>
      </c>
      <c r="L1015">
        <v>692.58640534043604</v>
      </c>
      <c r="M1015">
        <v>49.935273041471604</v>
      </c>
      <c r="N1015">
        <v>0.88690559294939098</v>
      </c>
      <c r="O1015">
        <v>8.45502073192716</v>
      </c>
      <c r="P1015">
        <v>57.570305842249802</v>
      </c>
      <c r="Q1015">
        <v>1.1443801764801E-2</v>
      </c>
    </row>
    <row r="1016" spans="1:17" hidden="1" x14ac:dyDescent="0.3">
      <c r="A1016" t="s">
        <v>2188</v>
      </c>
      <c r="B1016" t="s">
        <v>2189</v>
      </c>
      <c r="C1016" t="s">
        <v>3161</v>
      </c>
      <c r="D1016" t="s">
        <v>51</v>
      </c>
      <c r="E1016">
        <v>2686.0139722889999</v>
      </c>
      <c r="F1016">
        <v>123.17</v>
      </c>
      <c r="G1016">
        <v>61.2405831965525</v>
      </c>
      <c r="H1016">
        <v>-10.601980063421999</v>
      </c>
      <c r="I1016">
        <v>6.4820706655218698</v>
      </c>
      <c r="J1016">
        <v>-6.1497424053474896</v>
      </c>
      <c r="K1016">
        <v>139.846995399029</v>
      </c>
      <c r="L1016">
        <v>119.375837716121</v>
      </c>
      <c r="M1016">
        <v>18.6868844024055</v>
      </c>
      <c r="N1016">
        <v>0.45885550800416097</v>
      </c>
      <c r="O1016">
        <v>37.452301696841701</v>
      </c>
      <c r="P1016">
        <v>102.748971193415</v>
      </c>
      <c r="Q1016">
        <v>3.6469563751222997E-2</v>
      </c>
    </row>
    <row r="1017" spans="1:17" hidden="1" x14ac:dyDescent="0.3">
      <c r="A1017" t="s">
        <v>2190</v>
      </c>
      <c r="B1017" t="s">
        <v>2191</v>
      </c>
      <c r="C1017" t="s">
        <v>3161</v>
      </c>
      <c r="D1017" t="s">
        <v>1504</v>
      </c>
      <c r="E1017">
        <v>2680.65</v>
      </c>
      <c r="F1017">
        <v>166.5</v>
      </c>
      <c r="G1017">
        <v>131.334316553555</v>
      </c>
      <c r="H1017">
        <v>15.444183174755301</v>
      </c>
      <c r="I1017">
        <v>171.02897458278599</v>
      </c>
      <c r="J1017">
        <v>-5.8268717640055003</v>
      </c>
      <c r="K1017">
        <v>155.68933124211799</v>
      </c>
      <c r="L1017">
        <v>108.84703809855201</v>
      </c>
      <c r="M1017">
        <v>30.424744173609501</v>
      </c>
      <c r="N1017">
        <v>6.3542423861570496E-2</v>
      </c>
      <c r="O1017">
        <v>24.774774774774698</v>
      </c>
      <c r="P1017">
        <v>220.130744087675</v>
      </c>
      <c r="Q1017">
        <v>0.19345814298912001</v>
      </c>
    </row>
    <row r="1018" spans="1:17" hidden="1" x14ac:dyDescent="0.3">
      <c r="A1018" t="s">
        <v>2192</v>
      </c>
      <c r="B1018" t="s">
        <v>2193</v>
      </c>
      <c r="C1018" t="s">
        <v>3161</v>
      </c>
      <c r="D1018" t="s">
        <v>80</v>
      </c>
      <c r="E1018">
        <v>2677.2732340399998</v>
      </c>
      <c r="F1018">
        <v>30.62</v>
      </c>
      <c r="G1018">
        <v>106.33697722904</v>
      </c>
      <c r="H1018">
        <v>14.1475882649216</v>
      </c>
      <c r="I1018">
        <v>27.2881079727605</v>
      </c>
      <c r="J1018">
        <v>-3.30193880428993</v>
      </c>
      <c r="K1018">
        <v>28.641721104670602</v>
      </c>
      <c r="L1018">
        <v>25.048490002244399</v>
      </c>
      <c r="M1018">
        <v>50.784127763059097</v>
      </c>
      <c r="N1018">
        <v>2.8922663154819799</v>
      </c>
      <c r="O1018">
        <v>13.9777922926191</v>
      </c>
      <c r="P1018">
        <v>184.95157235014</v>
      </c>
      <c r="Q1018">
        <v>6.0173653695891997E-2</v>
      </c>
    </row>
    <row r="1019" spans="1:17" hidden="1" x14ac:dyDescent="0.3">
      <c r="A1019" t="s">
        <v>2194</v>
      </c>
      <c r="B1019" t="s">
        <v>2195</v>
      </c>
      <c r="C1019" t="s">
        <v>3161</v>
      </c>
      <c r="D1019" t="s">
        <v>51</v>
      </c>
      <c r="E1019">
        <v>2676.2354868299999</v>
      </c>
      <c r="F1019">
        <v>1083.9000000000001</v>
      </c>
      <c r="G1019">
        <v>30.429858191195599</v>
      </c>
      <c r="H1019">
        <v>9.3834542460595998</v>
      </c>
      <c r="I1019">
        <v>-5.8213903969521503</v>
      </c>
      <c r="J1019">
        <v>6.1020335564092401</v>
      </c>
      <c r="K1019">
        <v>1092.66999838233</v>
      </c>
      <c r="L1019">
        <v>1025.65815773638</v>
      </c>
      <c r="M1019">
        <v>48.672858435112502</v>
      </c>
      <c r="N1019">
        <v>0.87862743049789604</v>
      </c>
      <c r="O1019">
        <v>15.1397730417935</v>
      </c>
      <c r="P1019">
        <v>80.665055421285103</v>
      </c>
      <c r="Q1019">
        <v>3.8167183080549998E-2</v>
      </c>
    </row>
    <row r="1020" spans="1:17" hidden="1" x14ac:dyDescent="0.3">
      <c r="A1020" t="s">
        <v>2196</v>
      </c>
      <c r="B1020" t="s">
        <v>2197</v>
      </c>
      <c r="C1020" t="s">
        <v>3161</v>
      </c>
      <c r="D1020" t="s">
        <v>268</v>
      </c>
      <c r="E1020">
        <v>2668.0081004250001</v>
      </c>
      <c r="F1020">
        <v>18346.849999999999</v>
      </c>
      <c r="G1020">
        <v>15.6636039842054</v>
      </c>
      <c r="H1020">
        <v>5.8509286389827304</v>
      </c>
      <c r="I1020">
        <v>22.118809512791199</v>
      </c>
      <c r="J1020">
        <v>4.8147434476486</v>
      </c>
      <c r="K1020">
        <v>18005.3712627405</v>
      </c>
      <c r="L1020">
        <v>16252.809782333101</v>
      </c>
      <c r="M1020">
        <v>59.794780739435197</v>
      </c>
      <c r="N1020">
        <v>0.82961442342020697</v>
      </c>
      <c r="O1020">
        <v>13.916012830540399</v>
      </c>
      <c r="P1020">
        <v>45.609920634920599</v>
      </c>
      <c r="Q1020">
        <v>0.15705798671219501</v>
      </c>
    </row>
    <row r="1021" spans="1:17" hidden="1" x14ac:dyDescent="0.3">
      <c r="A1021" t="s">
        <v>2198</v>
      </c>
      <c r="B1021" t="s">
        <v>2199</v>
      </c>
      <c r="C1021" t="s">
        <v>3161</v>
      </c>
      <c r="D1021" t="s">
        <v>1682</v>
      </c>
      <c r="E1021">
        <v>2644.090741</v>
      </c>
      <c r="F1021">
        <v>67.73</v>
      </c>
      <c r="G1021">
        <v>1.03547627157148</v>
      </c>
      <c r="H1021">
        <v>8.3400257048682001</v>
      </c>
      <c r="I1021">
        <v>-5.1650622418341996</v>
      </c>
      <c r="J1021">
        <v>3.69957145957278</v>
      </c>
      <c r="K1021">
        <v>64.350056525190595</v>
      </c>
      <c r="L1021">
        <v>60.890972747040102</v>
      </c>
      <c r="M1021">
        <v>53.860821394049402</v>
      </c>
      <c r="N1021">
        <v>1.1337343310730501</v>
      </c>
      <c r="O1021">
        <v>0.44293518381810498</v>
      </c>
      <c r="P1021">
        <v>29.3297689516899</v>
      </c>
      <c r="Q1021">
        <v>-2.7484158448541001E-2</v>
      </c>
    </row>
    <row r="1022" spans="1:17" x14ac:dyDescent="0.3">
      <c r="A1022" t="s">
        <v>2200</v>
      </c>
      <c r="B1022" t="s">
        <v>2201</v>
      </c>
      <c r="C1022" t="s">
        <v>3144</v>
      </c>
      <c r="D1022" t="s">
        <v>438</v>
      </c>
      <c r="E1022">
        <v>2640.6518097640001</v>
      </c>
      <c r="F1022">
        <v>79.48</v>
      </c>
      <c r="G1022">
        <v>-23.248215072836</v>
      </c>
      <c r="H1022">
        <v>-9.1288926234093992</v>
      </c>
      <c r="I1022">
        <v>-24.3606705614805</v>
      </c>
      <c r="J1022">
        <v>0.29165042791118101</v>
      </c>
      <c r="K1022">
        <v>85.141483412707004</v>
      </c>
      <c r="L1022">
        <v>85.938609892923296</v>
      </c>
      <c r="M1022">
        <v>32.158298960064101</v>
      </c>
      <c r="N1022">
        <v>0.273186724505593</v>
      </c>
      <c r="O1022">
        <v>50.981378963261101</v>
      </c>
      <c r="P1022">
        <v>27.066346922461999</v>
      </c>
      <c r="Q1022">
        <v>-3.0645676298864999E-2</v>
      </c>
    </row>
    <row r="1023" spans="1:17" x14ac:dyDescent="0.3">
      <c r="A1023" t="s">
        <v>2202</v>
      </c>
      <c r="B1023" t="s">
        <v>2203</v>
      </c>
      <c r="C1023" t="s">
        <v>3152</v>
      </c>
      <c r="D1023" t="s">
        <v>1621</v>
      </c>
      <c r="E1023">
        <v>2638.3586398500001</v>
      </c>
      <c r="F1023">
        <v>638.35</v>
      </c>
      <c r="G1023">
        <v>-37.650190397204099</v>
      </c>
      <c r="H1023">
        <v>8.7152002415526404</v>
      </c>
      <c r="I1023">
        <v>-28.492874044960399</v>
      </c>
      <c r="J1023">
        <v>1.1819378850178099</v>
      </c>
      <c r="K1023">
        <v>631.71032250098801</v>
      </c>
      <c r="L1023">
        <v>674.03742346827198</v>
      </c>
      <c r="M1023">
        <v>45.046361470160797</v>
      </c>
      <c r="N1023">
        <v>0.67944470330941498</v>
      </c>
      <c r="O1023">
        <v>41.771755306649901</v>
      </c>
      <c r="P1023">
        <v>17.950849963044998</v>
      </c>
    </row>
    <row r="1024" spans="1:17" hidden="1" x14ac:dyDescent="0.3">
      <c r="A1024" t="s">
        <v>2204</v>
      </c>
      <c r="B1024" t="s">
        <v>2205</v>
      </c>
      <c r="C1024" t="s">
        <v>3161</v>
      </c>
      <c r="D1024" t="s">
        <v>589</v>
      </c>
      <c r="E1024">
        <v>2634.9656639999998</v>
      </c>
      <c r="F1024">
        <v>606.4</v>
      </c>
      <c r="G1024">
        <v>-10.5809730019427</v>
      </c>
      <c r="H1024">
        <v>3.7229043819814902</v>
      </c>
      <c r="I1024">
        <v>7.6764366902817898</v>
      </c>
      <c r="J1024">
        <v>3.11462863691896</v>
      </c>
      <c r="K1024">
        <v>612.25444049755697</v>
      </c>
      <c r="L1024">
        <v>581.34989801013398</v>
      </c>
      <c r="M1024">
        <v>50.382856697725998</v>
      </c>
      <c r="N1024">
        <v>0.41255830468439703</v>
      </c>
      <c r="O1024">
        <v>15.4353562005277</v>
      </c>
      <c r="P1024">
        <v>33.274725274725199</v>
      </c>
      <c r="Q1024">
        <v>2.8549995398623001E-2</v>
      </c>
    </row>
    <row r="1025" spans="1:17" hidden="1" x14ac:dyDescent="0.3">
      <c r="A1025" t="s">
        <v>2206</v>
      </c>
      <c r="B1025" t="s">
        <v>2207</v>
      </c>
      <c r="C1025" t="s">
        <v>3161</v>
      </c>
      <c r="D1025" t="s">
        <v>923</v>
      </c>
      <c r="E1025">
        <v>2625.6155828199999</v>
      </c>
      <c r="F1025">
        <v>1007.9</v>
      </c>
      <c r="G1025">
        <v>339.32959494304498</v>
      </c>
      <c r="H1025">
        <v>7.9302266367260899</v>
      </c>
      <c r="I1025">
        <v>168.93660464187499</v>
      </c>
      <c r="J1025">
        <v>1.46995808471114</v>
      </c>
      <c r="K1025">
        <v>937.25844129047402</v>
      </c>
      <c r="L1025">
        <v>613.23886846574101</v>
      </c>
      <c r="M1025">
        <v>46.292621155529602</v>
      </c>
      <c r="N1025">
        <v>0.41601188500344999</v>
      </c>
      <c r="O1025">
        <v>18.0672685782319</v>
      </c>
      <c r="P1025">
        <v>427.075434697346</v>
      </c>
    </row>
    <row r="1026" spans="1:17" hidden="1" x14ac:dyDescent="0.3">
      <c r="A1026" t="s">
        <v>2208</v>
      </c>
      <c r="B1026" t="s">
        <v>2209</v>
      </c>
      <c r="C1026" t="s">
        <v>3161</v>
      </c>
      <c r="D1026" t="s">
        <v>2210</v>
      </c>
      <c r="E1026">
        <v>2619.0374350900001</v>
      </c>
      <c r="F1026">
        <v>1573.9</v>
      </c>
      <c r="G1026">
        <v>4.8247891968066199</v>
      </c>
      <c r="H1026">
        <v>30.383577193611099</v>
      </c>
      <c r="I1026">
        <v>19.736297317913898</v>
      </c>
      <c r="J1026">
        <v>12.773116059651301</v>
      </c>
      <c r="M1026">
        <v>59.0472355892623</v>
      </c>
      <c r="O1026">
        <v>9.9180379947899997</v>
      </c>
      <c r="P1026">
        <v>41.773634193577401</v>
      </c>
    </row>
    <row r="1027" spans="1:17" hidden="1" x14ac:dyDescent="0.3">
      <c r="A1027" t="s">
        <v>2211</v>
      </c>
      <c r="B1027" t="s">
        <v>2212</v>
      </c>
      <c r="C1027" t="s">
        <v>3161</v>
      </c>
      <c r="D1027" t="s">
        <v>51</v>
      </c>
      <c r="E1027">
        <v>2614.0546863999998</v>
      </c>
      <c r="F1027">
        <v>308.8</v>
      </c>
      <c r="G1027">
        <v>135.44531245539699</v>
      </c>
      <c r="H1027">
        <v>-10.738956255575699</v>
      </c>
      <c r="I1027">
        <v>32.270622190568801</v>
      </c>
      <c r="J1027">
        <v>-7.4258705616826601</v>
      </c>
      <c r="K1027">
        <v>332.00377553698598</v>
      </c>
      <c r="L1027">
        <v>249.638023910264</v>
      </c>
      <c r="M1027">
        <v>20.1814847760369</v>
      </c>
      <c r="N1027">
        <v>0.44505843681727603</v>
      </c>
      <c r="O1027">
        <v>28.886010362694201</v>
      </c>
      <c r="P1027">
        <v>176.084041126508</v>
      </c>
      <c r="Q1027">
        <v>8.1595372223669999E-2</v>
      </c>
    </row>
    <row r="1028" spans="1:17" hidden="1" x14ac:dyDescent="0.3">
      <c r="A1028" t="s">
        <v>2213</v>
      </c>
      <c r="B1028" t="s">
        <v>2214</v>
      </c>
      <c r="C1028" t="s">
        <v>3161</v>
      </c>
      <c r="D1028" t="s">
        <v>198</v>
      </c>
      <c r="E1028">
        <v>2614.0134169799999</v>
      </c>
      <c r="F1028">
        <v>1806.3</v>
      </c>
      <c r="G1028">
        <v>13.9819991289152</v>
      </c>
      <c r="H1028">
        <v>-1.3131183420014101</v>
      </c>
      <c r="I1028">
        <v>-28.2183500385846</v>
      </c>
      <c r="J1028">
        <v>-0.14223263966061001</v>
      </c>
      <c r="K1028">
        <v>1916.5696341313801</v>
      </c>
      <c r="L1028">
        <v>1860.6216359924799</v>
      </c>
      <c r="M1028">
        <v>42.013555618147301</v>
      </c>
      <c r="N1028">
        <v>0.42482490144599999</v>
      </c>
      <c r="O1028">
        <v>37.297237446714199</v>
      </c>
      <c r="P1028">
        <v>51.161136449223797</v>
      </c>
      <c r="Q1028">
        <v>9.8431116673787997E-2</v>
      </c>
    </row>
    <row r="1029" spans="1:17" hidden="1" x14ac:dyDescent="0.3">
      <c r="A1029" t="s">
        <v>2215</v>
      </c>
      <c r="B1029" t="s">
        <v>2216</v>
      </c>
      <c r="C1029" t="s">
        <v>3161</v>
      </c>
      <c r="D1029" t="s">
        <v>278</v>
      </c>
      <c r="E1029">
        <v>2609.1672175200001</v>
      </c>
      <c r="F1029">
        <v>1727.2</v>
      </c>
      <c r="G1029">
        <v>24.6769777757812</v>
      </c>
      <c r="H1029">
        <v>19.414544914814599</v>
      </c>
      <c r="I1029">
        <v>-1.8178705557532</v>
      </c>
      <c r="J1029">
        <v>2.2087239045142</v>
      </c>
      <c r="K1029">
        <v>1589.99100307816</v>
      </c>
      <c r="L1029">
        <v>1517.95620252105</v>
      </c>
      <c r="M1029">
        <v>71.300902662361494</v>
      </c>
      <c r="N1029">
        <v>2.4546173829458602</v>
      </c>
      <c r="O1029">
        <v>13.200555812876299</v>
      </c>
      <c r="P1029">
        <v>59.159601916697298</v>
      </c>
      <c r="Q1029">
        <v>2.9073007730485999E-2</v>
      </c>
    </row>
    <row r="1030" spans="1:17" hidden="1" x14ac:dyDescent="0.3">
      <c r="A1030" t="s">
        <v>2217</v>
      </c>
      <c r="B1030" t="s">
        <v>2218</v>
      </c>
      <c r="C1030" t="s">
        <v>3161</v>
      </c>
      <c r="D1030" t="s">
        <v>1621</v>
      </c>
      <c r="E1030">
        <v>2605.2648799949998</v>
      </c>
      <c r="F1030">
        <v>349.15</v>
      </c>
      <c r="G1030">
        <v>-39.517718330165003</v>
      </c>
      <c r="H1030">
        <v>2.1863742610822299</v>
      </c>
      <c r="I1030">
        <v>-24.6062102090576</v>
      </c>
      <c r="J1030">
        <v>-6.0955697404398599</v>
      </c>
      <c r="M1030">
        <v>35.032726642612303</v>
      </c>
      <c r="O1030">
        <v>23.485607904911902</v>
      </c>
      <c r="P1030">
        <v>2.5102759835584099</v>
      </c>
    </row>
    <row r="1031" spans="1:17" x14ac:dyDescent="0.3">
      <c r="A1031" t="s">
        <v>2219</v>
      </c>
      <c r="B1031" t="s">
        <v>2220</v>
      </c>
      <c r="C1031" t="s">
        <v>3152</v>
      </c>
      <c r="D1031" t="s">
        <v>268</v>
      </c>
      <c r="E1031">
        <v>2604.310262</v>
      </c>
      <c r="F1031">
        <v>268.7</v>
      </c>
      <c r="G1031">
        <v>-23.478934923127898</v>
      </c>
      <c r="H1031">
        <v>-9.2332134228420397</v>
      </c>
      <c r="I1031">
        <v>-27.859308332591599</v>
      </c>
      <c r="J1031">
        <v>-3.2583024998142802</v>
      </c>
      <c r="K1031">
        <v>302.163718950195</v>
      </c>
      <c r="L1031">
        <v>304.50748536250399</v>
      </c>
      <c r="M1031">
        <v>11.6133222501517</v>
      </c>
      <c r="N1031">
        <v>1.2212680327679</v>
      </c>
      <c r="O1031">
        <v>49.441756605880101</v>
      </c>
      <c r="P1031">
        <v>9.6063634509483808</v>
      </c>
      <c r="Q1031">
        <v>7.8963070681182995E-2</v>
      </c>
    </row>
    <row r="1032" spans="1:17" hidden="1" x14ac:dyDescent="0.3">
      <c r="A1032" t="s">
        <v>2221</v>
      </c>
      <c r="B1032" t="s">
        <v>2222</v>
      </c>
      <c r="C1032" t="s">
        <v>3161</v>
      </c>
      <c r="D1032" t="s">
        <v>875</v>
      </c>
      <c r="E1032">
        <v>2603.6999999999998</v>
      </c>
      <c r="F1032">
        <v>433.95</v>
      </c>
      <c r="G1032">
        <v>-28.881264815553699</v>
      </c>
      <c r="H1032">
        <v>-9.0595647365892198</v>
      </c>
      <c r="I1032">
        <v>-13.9697566944463</v>
      </c>
      <c r="J1032">
        <v>-4.8518995289006099</v>
      </c>
      <c r="M1032">
        <v>26.469513003442898</v>
      </c>
      <c r="O1032">
        <v>36.812996889042502</v>
      </c>
      <c r="P1032">
        <v>14.1973684210526</v>
      </c>
    </row>
    <row r="1033" spans="1:17" x14ac:dyDescent="0.3">
      <c r="A1033" t="s">
        <v>2223</v>
      </c>
      <c r="B1033" t="s">
        <v>2224</v>
      </c>
      <c r="C1033" t="s">
        <v>3148</v>
      </c>
      <c r="D1033" t="s">
        <v>373</v>
      </c>
      <c r="E1033">
        <v>2603.4101294799998</v>
      </c>
      <c r="F1033">
        <v>1848.05</v>
      </c>
      <c r="G1033">
        <v>-31.984797601586202</v>
      </c>
      <c r="H1033">
        <v>-13.3908389192604</v>
      </c>
      <c r="I1033">
        <v>-7.6166612599816199</v>
      </c>
      <c r="J1033">
        <v>-0.75199609996081196</v>
      </c>
      <c r="K1033">
        <v>2049.61521642554</v>
      </c>
      <c r="L1033">
        <v>1978.81186827073</v>
      </c>
      <c r="M1033">
        <v>26.4662440342778</v>
      </c>
      <c r="N1033">
        <v>0.40137481024338501</v>
      </c>
      <c r="O1033">
        <v>38.521685019344702</v>
      </c>
      <c r="P1033">
        <v>20.708687132592999</v>
      </c>
      <c r="Q1033">
        <v>-7.2464014455506001E-2</v>
      </c>
    </row>
    <row r="1034" spans="1:17" hidden="1" x14ac:dyDescent="0.3">
      <c r="A1034" t="s">
        <v>2225</v>
      </c>
      <c r="B1034" t="s">
        <v>2226</v>
      </c>
      <c r="C1034" t="s">
        <v>3161</v>
      </c>
      <c r="D1034" t="s">
        <v>373</v>
      </c>
      <c r="E1034">
        <v>2600.7709195000002</v>
      </c>
      <c r="F1034">
        <v>1089.4000000000001</v>
      </c>
      <c r="G1034">
        <v>5.5239647855349396</v>
      </c>
      <c r="H1034">
        <v>34.994332497959903</v>
      </c>
      <c r="I1034">
        <v>10.085911333882599</v>
      </c>
      <c r="J1034">
        <v>1.8998967025826601</v>
      </c>
      <c r="K1034">
        <v>979.92757304735801</v>
      </c>
      <c r="L1034">
        <v>938.81585073297697</v>
      </c>
      <c r="M1034">
        <v>49.244378952272001</v>
      </c>
      <c r="N1034">
        <v>0.62685248487623202</v>
      </c>
      <c r="O1034">
        <v>33.100789425371701</v>
      </c>
      <c r="P1034">
        <v>45.895272532476199</v>
      </c>
      <c r="Q1034">
        <v>4.5901103479476998E-2</v>
      </c>
    </row>
    <row r="1035" spans="1:17" hidden="1" x14ac:dyDescent="0.3">
      <c r="A1035" t="s">
        <v>2227</v>
      </c>
      <c r="B1035" t="s">
        <v>2228</v>
      </c>
      <c r="C1035" t="s">
        <v>3161</v>
      </c>
      <c r="D1035" t="s">
        <v>143</v>
      </c>
      <c r="E1035">
        <v>2591.5716750000001</v>
      </c>
      <c r="F1035">
        <v>463.65</v>
      </c>
      <c r="G1035">
        <v>-38.658830497465402</v>
      </c>
      <c r="H1035">
        <v>-1.0302581044491901</v>
      </c>
      <c r="I1035">
        <v>-5.8923384669451702</v>
      </c>
      <c r="J1035">
        <v>-5.0168701456206497</v>
      </c>
      <c r="K1035">
        <v>467.59399087294599</v>
      </c>
      <c r="L1035">
        <v>450.65972692620198</v>
      </c>
      <c r="M1035">
        <v>31.178381516038801</v>
      </c>
      <c r="N1035">
        <v>0.50492634329403996</v>
      </c>
      <c r="O1035">
        <v>24.231640245875099</v>
      </c>
      <c r="P1035">
        <v>42.661538461538399</v>
      </c>
      <c r="Q1035">
        <v>0.22914388623638399</v>
      </c>
    </row>
    <row r="1036" spans="1:17" hidden="1" x14ac:dyDescent="0.3">
      <c r="A1036" t="s">
        <v>2229</v>
      </c>
      <c r="B1036" t="s">
        <v>2230</v>
      </c>
      <c r="C1036" t="s">
        <v>3161</v>
      </c>
      <c r="D1036" t="s">
        <v>249</v>
      </c>
      <c r="E1036">
        <v>2586.1376452049999</v>
      </c>
      <c r="F1036">
        <v>470.85</v>
      </c>
      <c r="G1036">
        <v>86.056445322637799</v>
      </c>
      <c r="H1036">
        <v>16.691406742517898</v>
      </c>
      <c r="I1036">
        <v>130.562520480952</v>
      </c>
      <c r="J1036">
        <v>18.590979040003301</v>
      </c>
      <c r="K1036">
        <v>381.30594997547399</v>
      </c>
      <c r="M1036">
        <v>77.962559730803207</v>
      </c>
      <c r="N1036">
        <v>0.73857340066666899</v>
      </c>
      <c r="O1036">
        <v>2.9627269831156302</v>
      </c>
      <c r="P1036">
        <v>182.36881559220299</v>
      </c>
    </row>
    <row r="1037" spans="1:17" hidden="1" x14ac:dyDescent="0.3">
      <c r="A1037" t="s">
        <v>2231</v>
      </c>
      <c r="B1037" t="s">
        <v>2232</v>
      </c>
      <c r="C1037" t="s">
        <v>3161</v>
      </c>
      <c r="D1037" t="s">
        <v>1350</v>
      </c>
      <c r="E1037">
        <v>2580.8388</v>
      </c>
      <c r="F1037">
        <v>1000</v>
      </c>
      <c r="G1037">
        <v>-26.8042183201649</v>
      </c>
      <c r="H1037">
        <v>3.9145207543731502</v>
      </c>
      <c r="I1037">
        <v>-11.8927101990575</v>
      </c>
      <c r="J1037">
        <v>1.3793354432017</v>
      </c>
      <c r="K1037">
        <v>999.99529461075895</v>
      </c>
      <c r="L1037">
        <v>999.99620917403399</v>
      </c>
      <c r="M1037">
        <v>55.379180563809697</v>
      </c>
      <c r="N1037">
        <v>1.05788315063219</v>
      </c>
      <c r="O1037">
        <v>3</v>
      </c>
      <c r="P1037">
        <v>3.0927835051546202</v>
      </c>
      <c r="Q1037">
        <v>-0.101916752053546</v>
      </c>
    </row>
    <row r="1038" spans="1:17" hidden="1" x14ac:dyDescent="0.3">
      <c r="A1038" t="s">
        <v>2233</v>
      </c>
      <c r="B1038" t="s">
        <v>2234</v>
      </c>
      <c r="C1038" t="s">
        <v>3161</v>
      </c>
      <c r="D1038" t="s">
        <v>117</v>
      </c>
      <c r="E1038">
        <v>2570.9951999999998</v>
      </c>
      <c r="F1038">
        <v>532.5</v>
      </c>
      <c r="G1038">
        <v>-3.9607636326622901</v>
      </c>
      <c r="H1038">
        <v>-5.2189330271394496</v>
      </c>
      <c r="I1038">
        <v>-9.3123193402462494</v>
      </c>
      <c r="J1038">
        <v>-4.38872773762618</v>
      </c>
      <c r="K1038">
        <v>578.27972934355</v>
      </c>
      <c r="L1038">
        <v>551.50394045931102</v>
      </c>
      <c r="M1038">
        <v>19.719115366454901</v>
      </c>
      <c r="N1038">
        <v>0.62280951545057905</v>
      </c>
      <c r="O1038">
        <v>37.0516431924882</v>
      </c>
      <c r="P1038">
        <v>29.090909090909101</v>
      </c>
      <c r="Q1038">
        <v>1.0021821773978999E-2</v>
      </c>
    </row>
    <row r="1039" spans="1:17" hidden="1" x14ac:dyDescent="0.3">
      <c r="A1039" t="s">
        <v>2235</v>
      </c>
      <c r="B1039" t="s">
        <v>2236</v>
      </c>
      <c r="C1039" t="s">
        <v>3161</v>
      </c>
      <c r="D1039" t="s">
        <v>227</v>
      </c>
      <c r="E1039">
        <v>2555.6500289189999</v>
      </c>
      <c r="F1039">
        <v>143.13</v>
      </c>
      <c r="G1039">
        <v>108.219412211706</v>
      </c>
      <c r="H1039">
        <v>-2.8869677942014098</v>
      </c>
      <c r="I1039">
        <v>91.560447573458305</v>
      </c>
      <c r="J1039">
        <v>5.7681139867348898</v>
      </c>
      <c r="K1039">
        <v>114.64561342533899</v>
      </c>
      <c r="L1039">
        <v>86.089904655246301</v>
      </c>
      <c r="M1039">
        <v>64.450533293137795</v>
      </c>
      <c r="N1039">
        <v>0.86568343822071903</v>
      </c>
      <c r="O1039">
        <v>16.250960665129501</v>
      </c>
      <c r="P1039">
        <v>177.061556329849</v>
      </c>
    </row>
    <row r="1040" spans="1:17" hidden="1" x14ac:dyDescent="0.3">
      <c r="A1040" t="s">
        <v>2237</v>
      </c>
      <c r="B1040" t="s">
        <v>2238</v>
      </c>
      <c r="C1040" t="s">
        <v>3161</v>
      </c>
      <c r="D1040" t="s">
        <v>382</v>
      </c>
      <c r="E1040">
        <v>2555.1594279750002</v>
      </c>
      <c r="F1040">
        <v>1152.25</v>
      </c>
      <c r="G1040">
        <v>-5.7514808715318502</v>
      </c>
      <c r="H1040">
        <v>6.6370005313445599</v>
      </c>
      <c r="I1040">
        <v>-4.4878563686400499</v>
      </c>
      <c r="J1040">
        <v>8.0185199341976592</v>
      </c>
      <c r="K1040">
        <v>1119.9861142100999</v>
      </c>
      <c r="L1040">
        <v>1066.3950100366101</v>
      </c>
      <c r="M1040">
        <v>62.1998884331311</v>
      </c>
      <c r="N1040">
        <v>0.58256616302610598</v>
      </c>
      <c r="O1040">
        <v>12.6318073334779</v>
      </c>
      <c r="P1040">
        <v>33.982558139534802</v>
      </c>
      <c r="Q1040">
        <v>0.11113638773547301</v>
      </c>
    </row>
    <row r="1041" spans="1:17" hidden="1" x14ac:dyDescent="0.3">
      <c r="A1041" t="s">
        <v>2239</v>
      </c>
      <c r="B1041" t="s">
        <v>2240</v>
      </c>
      <c r="C1041" t="s">
        <v>3161</v>
      </c>
      <c r="D1041" t="s">
        <v>159</v>
      </c>
      <c r="E1041">
        <v>2549.8089</v>
      </c>
      <c r="F1041">
        <v>2400.9499999999998</v>
      </c>
      <c r="G1041">
        <v>357.501387822129</v>
      </c>
      <c r="H1041">
        <v>39.4421187809711</v>
      </c>
      <c r="I1041">
        <v>20.062871269370401</v>
      </c>
      <c r="J1041">
        <v>18.420185398049199</v>
      </c>
      <c r="K1041">
        <v>2007.7058018687201</v>
      </c>
      <c r="L1041">
        <v>1571.54847073514</v>
      </c>
      <c r="M1041">
        <v>69.977360050294195</v>
      </c>
      <c r="N1041">
        <v>1.11027589505053</v>
      </c>
      <c r="O1041">
        <v>9.3150627876465499</v>
      </c>
      <c r="P1041">
        <v>403.97774979009199</v>
      </c>
      <c r="Q1041">
        <v>0.19632993601718601</v>
      </c>
    </row>
    <row r="1042" spans="1:17" hidden="1" x14ac:dyDescent="0.3">
      <c r="A1042" t="s">
        <v>2241</v>
      </c>
      <c r="B1042" t="s">
        <v>2242</v>
      </c>
      <c r="C1042" t="s">
        <v>3161</v>
      </c>
      <c r="D1042" t="s">
        <v>403</v>
      </c>
      <c r="E1042">
        <v>2546.0810426599901</v>
      </c>
      <c r="F1042">
        <v>1103.8</v>
      </c>
      <c r="G1042">
        <v>-41.579568791501501</v>
      </c>
      <c r="H1042">
        <v>-8.1202536133026096E-2</v>
      </c>
      <c r="I1042">
        <v>-18.033165991370499</v>
      </c>
      <c r="J1042">
        <v>0.60939070166871701</v>
      </c>
      <c r="K1042">
        <v>1149.85212341478</v>
      </c>
      <c r="L1042">
        <v>1190.80382718231</v>
      </c>
      <c r="M1042">
        <v>33.771026041438397</v>
      </c>
      <c r="N1042">
        <v>0.730467362330396</v>
      </c>
      <c r="O1042">
        <v>30.4584163797789</v>
      </c>
      <c r="P1042">
        <v>1.1732355637030101</v>
      </c>
      <c r="Q1042">
        <v>-2.0881953698541001E-2</v>
      </c>
    </row>
    <row r="1043" spans="1:17" hidden="1" x14ac:dyDescent="0.3">
      <c r="A1043" t="s">
        <v>2243</v>
      </c>
      <c r="B1043" t="s">
        <v>2244</v>
      </c>
      <c r="C1043" t="s">
        <v>3161</v>
      </c>
      <c r="D1043" t="s">
        <v>268</v>
      </c>
      <c r="E1043">
        <v>2533.3319627999999</v>
      </c>
      <c r="F1043">
        <v>371.1</v>
      </c>
      <c r="G1043">
        <v>-54.599750872241103</v>
      </c>
      <c r="H1043">
        <v>-0.95283493365467298</v>
      </c>
      <c r="I1043">
        <v>-29.4728329186634</v>
      </c>
      <c r="J1043">
        <v>-0.43971069881317099</v>
      </c>
      <c r="K1043">
        <v>403.88099791560802</v>
      </c>
      <c r="L1043">
        <v>453.172001744672</v>
      </c>
      <c r="M1043">
        <v>20.7923191519263</v>
      </c>
      <c r="N1043">
        <v>0.71045087774215099</v>
      </c>
      <c r="O1043">
        <v>55.699272433306298</v>
      </c>
      <c r="P1043">
        <v>0.27019724398811201</v>
      </c>
      <c r="Q1043">
        <v>-0.199068284753147</v>
      </c>
    </row>
    <row r="1044" spans="1:17" hidden="1" x14ac:dyDescent="0.3">
      <c r="A1044" t="s">
        <v>2245</v>
      </c>
      <c r="B1044" t="s">
        <v>2246</v>
      </c>
      <c r="C1044" t="s">
        <v>3161</v>
      </c>
      <c r="D1044" t="s">
        <v>51</v>
      </c>
      <c r="E1044">
        <v>2515.9166802</v>
      </c>
      <c r="F1044">
        <v>273.35000000000002</v>
      </c>
      <c r="G1044">
        <v>44.843133318186602</v>
      </c>
      <c r="H1044">
        <v>-3.8969792456268402</v>
      </c>
      <c r="I1044">
        <v>19.9365285177328</v>
      </c>
      <c r="J1044">
        <v>-0.72143446830271796</v>
      </c>
      <c r="K1044">
        <v>263.04397606779401</v>
      </c>
      <c r="L1044">
        <v>230.526772866545</v>
      </c>
      <c r="M1044">
        <v>51.652623273301401</v>
      </c>
      <c r="N1044">
        <v>0.36294975343163299</v>
      </c>
      <c r="O1044">
        <v>10.8468995792939</v>
      </c>
      <c r="P1044">
        <v>92.5</v>
      </c>
      <c r="Q1044">
        <v>0.13092235199362201</v>
      </c>
    </row>
    <row r="1045" spans="1:17" hidden="1" x14ac:dyDescent="0.3">
      <c r="A1045" t="s">
        <v>2247</v>
      </c>
      <c r="B1045" t="s">
        <v>2248</v>
      </c>
      <c r="C1045" t="s">
        <v>3161</v>
      </c>
      <c r="D1045" t="s">
        <v>48</v>
      </c>
      <c r="E1045">
        <v>2512.6949225349999</v>
      </c>
      <c r="F1045">
        <v>633.85</v>
      </c>
      <c r="G1045">
        <v>-41.386446010240398</v>
      </c>
      <c r="H1045">
        <v>-0.198216320959201</v>
      </c>
      <c r="I1045">
        <v>-19.931432370827601</v>
      </c>
      <c r="J1045">
        <v>-0.68649717352908801</v>
      </c>
      <c r="K1045">
        <v>664.74545752891504</v>
      </c>
      <c r="L1045">
        <v>685.56143283237202</v>
      </c>
      <c r="M1045">
        <v>33.811786005356502</v>
      </c>
      <c r="N1045">
        <v>0.448369583091281</v>
      </c>
      <c r="O1045">
        <v>27.317188609292401</v>
      </c>
      <c r="P1045">
        <v>5.6592765460910099</v>
      </c>
      <c r="Q1045">
        <v>2.7249682797619999E-3</v>
      </c>
    </row>
    <row r="1046" spans="1:17" hidden="1" x14ac:dyDescent="0.3">
      <c r="A1046" t="s">
        <v>2249</v>
      </c>
      <c r="B1046" t="s">
        <v>2250</v>
      </c>
      <c r="C1046" t="s">
        <v>3161</v>
      </c>
      <c r="D1046" t="s">
        <v>227</v>
      </c>
      <c r="E1046">
        <v>2511.2563968999998</v>
      </c>
      <c r="F1046">
        <v>1609.1</v>
      </c>
      <c r="G1046">
        <v>38.273006855779997</v>
      </c>
      <c r="H1046">
        <v>-3.4897270590379201</v>
      </c>
      <c r="I1046">
        <v>12.1217040491311</v>
      </c>
      <c r="J1046">
        <v>0.63033544320170198</v>
      </c>
      <c r="K1046">
        <v>1733.8660390663999</v>
      </c>
      <c r="L1046">
        <v>1605.92370629985</v>
      </c>
      <c r="M1046">
        <v>46.730480460859503</v>
      </c>
      <c r="N1046">
        <v>0.77758452466805195</v>
      </c>
      <c r="O1046">
        <v>56.609284693306797</v>
      </c>
      <c r="P1046">
        <v>73.759516224825802</v>
      </c>
      <c r="Q1046">
        <v>0.29507468591334302</v>
      </c>
    </row>
    <row r="1047" spans="1:17" hidden="1" x14ac:dyDescent="0.3">
      <c r="A1047" t="s">
        <v>2251</v>
      </c>
      <c r="B1047" t="s">
        <v>2252</v>
      </c>
      <c r="C1047" t="s">
        <v>3161</v>
      </c>
      <c r="D1047" t="s">
        <v>1023</v>
      </c>
      <c r="E1047">
        <v>2503.8577716750001</v>
      </c>
      <c r="F1047">
        <v>379.95</v>
      </c>
      <c r="G1047">
        <v>-8.62481397557716</v>
      </c>
      <c r="H1047">
        <v>1.8683582770474201</v>
      </c>
      <c r="I1047">
        <v>2.06849734943065</v>
      </c>
      <c r="J1047">
        <v>-2.1910931282268602</v>
      </c>
      <c r="K1047">
        <v>390.53447313223899</v>
      </c>
      <c r="M1047">
        <v>43.4262234592303</v>
      </c>
      <c r="N1047">
        <v>0.52862760628393601</v>
      </c>
      <c r="O1047">
        <v>24.990130280300001</v>
      </c>
      <c r="P1047">
        <v>34.638554216867398</v>
      </c>
    </row>
    <row r="1048" spans="1:17" hidden="1" x14ac:dyDescent="0.3">
      <c r="A1048" t="s">
        <v>2253</v>
      </c>
      <c r="B1048" t="s">
        <v>2254</v>
      </c>
      <c r="C1048" t="s">
        <v>3161</v>
      </c>
      <c r="D1048" t="s">
        <v>125</v>
      </c>
      <c r="E1048">
        <v>2497.9515536560002</v>
      </c>
      <c r="F1048">
        <v>209.56</v>
      </c>
      <c r="G1048">
        <v>-19.448660953115802</v>
      </c>
      <c r="H1048">
        <v>28.013054386660102</v>
      </c>
      <c r="I1048">
        <v>-14.082741714308501</v>
      </c>
      <c r="J1048">
        <v>-2.0482359853697298</v>
      </c>
      <c r="K1048">
        <v>200.42011534748801</v>
      </c>
      <c r="L1048">
        <v>196.281415277185</v>
      </c>
      <c r="M1048">
        <v>44.685942631992297</v>
      </c>
      <c r="N1048">
        <v>2.2925990484550098</v>
      </c>
      <c r="O1048">
        <v>38.2658904371063</v>
      </c>
      <c r="P1048">
        <v>39.893190921228197</v>
      </c>
      <c r="Q1048">
        <v>4.9344622945805001E-2</v>
      </c>
    </row>
    <row r="1049" spans="1:17" hidden="1" x14ac:dyDescent="0.3">
      <c r="A1049" t="s">
        <v>2255</v>
      </c>
      <c r="B1049" t="s">
        <v>2256</v>
      </c>
      <c r="C1049" t="s">
        <v>3161</v>
      </c>
      <c r="D1049" t="s">
        <v>263</v>
      </c>
      <c r="E1049">
        <v>2496.3344999999999</v>
      </c>
      <c r="F1049">
        <v>5311.35</v>
      </c>
      <c r="G1049">
        <v>62.615252425897701</v>
      </c>
      <c r="H1049">
        <v>32.081698941996699</v>
      </c>
      <c r="I1049">
        <v>47.942281364821298</v>
      </c>
      <c r="J1049">
        <v>-1.35386649352466</v>
      </c>
      <c r="K1049">
        <v>4504.38207312757</v>
      </c>
      <c r="L1049">
        <v>3612.4726345854901</v>
      </c>
      <c r="M1049">
        <v>62.368240357608599</v>
      </c>
      <c r="N1049">
        <v>0.85661611466889698</v>
      </c>
      <c r="O1049">
        <v>8.0497425325011402</v>
      </c>
      <c r="P1049">
        <v>110.051016372696</v>
      </c>
      <c r="Q1049">
        <v>0.216564724707037</v>
      </c>
    </row>
    <row r="1050" spans="1:17" hidden="1" x14ac:dyDescent="0.3">
      <c r="A1050" t="s">
        <v>2257</v>
      </c>
      <c r="B1050" t="s">
        <v>2258</v>
      </c>
      <c r="C1050" t="s">
        <v>3161</v>
      </c>
      <c r="D1050" t="s">
        <v>48</v>
      </c>
      <c r="E1050">
        <v>2493.1307620349999</v>
      </c>
      <c r="F1050">
        <v>370.85</v>
      </c>
      <c r="G1050">
        <v>88.304990486540305</v>
      </c>
      <c r="H1050">
        <v>-0.135704464195987</v>
      </c>
      <c r="I1050">
        <v>-3.1400445199080802</v>
      </c>
      <c r="J1050">
        <v>-3.0240321190605899</v>
      </c>
      <c r="K1050">
        <v>407.34020130606098</v>
      </c>
      <c r="L1050">
        <v>360.94032881231402</v>
      </c>
      <c r="M1050">
        <v>34.717972146484001</v>
      </c>
      <c r="N1050">
        <v>1.14599585128235</v>
      </c>
      <c r="O1050">
        <v>74.194418228394198</v>
      </c>
      <c r="P1050">
        <v>131.92620387742301</v>
      </c>
      <c r="Q1050">
        <v>3.5617314417843E-2</v>
      </c>
    </row>
    <row r="1051" spans="1:17" x14ac:dyDescent="0.3">
      <c r="A1051" t="s">
        <v>2259</v>
      </c>
      <c r="B1051" t="s">
        <v>2260</v>
      </c>
      <c r="C1051" t="s">
        <v>3156</v>
      </c>
      <c r="D1051" t="s">
        <v>1243</v>
      </c>
      <c r="E1051">
        <v>2475.4285648</v>
      </c>
      <c r="F1051">
        <v>342.4</v>
      </c>
      <c r="G1051">
        <v>-58.242943600489397</v>
      </c>
      <c r="H1051">
        <v>1.95071137020893</v>
      </c>
      <c r="I1051">
        <v>-21.930494234280999</v>
      </c>
      <c r="J1051">
        <v>3.9263477131403501</v>
      </c>
      <c r="K1051">
        <v>348.04286272606601</v>
      </c>
      <c r="L1051">
        <v>398.201447906086</v>
      </c>
      <c r="M1051">
        <v>64.291937113315299</v>
      </c>
      <c r="N1051">
        <v>1.37310882120244</v>
      </c>
      <c r="O1051">
        <v>61.9158878504672</v>
      </c>
      <c r="P1051">
        <v>21.8288560754314</v>
      </c>
      <c r="Q1051">
        <v>-4.7300793471159001E-2</v>
      </c>
    </row>
    <row r="1052" spans="1:17" hidden="1" x14ac:dyDescent="0.3">
      <c r="A1052" t="s">
        <v>2261</v>
      </c>
      <c r="B1052" t="s">
        <v>2262</v>
      </c>
      <c r="C1052" t="s">
        <v>3161</v>
      </c>
      <c r="D1052" t="s">
        <v>475</v>
      </c>
      <c r="E1052">
        <v>2474.4116073599998</v>
      </c>
      <c r="F1052">
        <v>369.6</v>
      </c>
      <c r="G1052">
        <v>5.7153983783326501</v>
      </c>
      <c r="H1052">
        <v>1.1156770247208501</v>
      </c>
      <c r="I1052">
        <v>8.0284182789371599</v>
      </c>
      <c r="J1052">
        <v>-2.54552374073445</v>
      </c>
      <c r="K1052">
        <v>363.70421904233098</v>
      </c>
      <c r="L1052">
        <v>332.02013770487702</v>
      </c>
      <c r="M1052">
        <v>40.412100717643</v>
      </c>
      <c r="N1052">
        <v>0.442098662323544</v>
      </c>
      <c r="O1052">
        <v>9.5238095238095095</v>
      </c>
      <c r="P1052">
        <v>57.0760730981725</v>
      </c>
    </row>
    <row r="1053" spans="1:17" hidden="1" x14ac:dyDescent="0.3">
      <c r="A1053" t="s">
        <v>2263</v>
      </c>
      <c r="B1053" t="s">
        <v>2264</v>
      </c>
      <c r="C1053" t="s">
        <v>3161</v>
      </c>
      <c r="D1053" t="s">
        <v>734</v>
      </c>
      <c r="E1053">
        <v>2464.0906892749999</v>
      </c>
      <c r="F1053">
        <v>2079.25</v>
      </c>
      <c r="G1053">
        <v>-34.074702107620702</v>
      </c>
      <c r="H1053">
        <v>-7.9346353330357804</v>
      </c>
      <c r="I1053">
        <v>-32.128106188648701</v>
      </c>
      <c r="J1053">
        <v>-0.62100649705881905</v>
      </c>
      <c r="K1053">
        <v>2335.5215454045501</v>
      </c>
      <c r="L1053">
        <v>2380.2940810226301</v>
      </c>
      <c r="M1053">
        <v>27.733609442878901</v>
      </c>
      <c r="N1053">
        <v>0.56342121712587301</v>
      </c>
      <c r="O1053">
        <v>55.344475171335802</v>
      </c>
      <c r="P1053">
        <v>6.7897588659767401</v>
      </c>
      <c r="Q1053">
        <v>6.5235123815658005E-2</v>
      </c>
    </row>
    <row r="1054" spans="1:17" hidden="1" x14ac:dyDescent="0.3">
      <c r="A1054" t="s">
        <v>2265</v>
      </c>
      <c r="B1054" t="s">
        <v>2266</v>
      </c>
      <c r="C1054" t="s">
        <v>3161</v>
      </c>
      <c r="D1054" t="s">
        <v>278</v>
      </c>
      <c r="E1054">
        <v>2461.93748934</v>
      </c>
      <c r="F1054">
        <v>1649.4</v>
      </c>
      <c r="G1054">
        <v>-10.903314036721101</v>
      </c>
      <c r="H1054">
        <v>-2.2624606422671301</v>
      </c>
      <c r="I1054">
        <v>-17.650359639106501</v>
      </c>
      <c r="J1054">
        <v>-3.0516016555340402</v>
      </c>
      <c r="K1054">
        <v>1768.4375289828999</v>
      </c>
      <c r="L1054">
        <v>1715.2879163181501</v>
      </c>
      <c r="M1054">
        <v>30.4255307992333</v>
      </c>
      <c r="N1054">
        <v>1.19112327296151</v>
      </c>
      <c r="O1054">
        <v>28.980235237055901</v>
      </c>
      <c r="P1054">
        <v>25.9083969465648</v>
      </c>
      <c r="Q1054">
        <v>2.6819427857649999E-2</v>
      </c>
    </row>
    <row r="1055" spans="1:17" hidden="1" x14ac:dyDescent="0.3">
      <c r="A1055" t="s">
        <v>2267</v>
      </c>
      <c r="B1055" t="s">
        <v>2268</v>
      </c>
      <c r="C1055" t="s">
        <v>3161</v>
      </c>
      <c r="D1055" t="s">
        <v>117</v>
      </c>
      <c r="E1055">
        <v>2460.9666410999998</v>
      </c>
      <c r="F1055">
        <v>190.3</v>
      </c>
      <c r="G1055">
        <v>3.43884284783692</v>
      </c>
      <c r="H1055">
        <v>14.472948520794899</v>
      </c>
      <c r="I1055">
        <v>20.627181155844799</v>
      </c>
      <c r="J1055">
        <v>5.6638164228786101</v>
      </c>
      <c r="K1055">
        <v>183.18809843069701</v>
      </c>
      <c r="L1055">
        <v>164.088435863272</v>
      </c>
      <c r="M1055">
        <v>42.634617117911702</v>
      </c>
      <c r="N1055">
        <v>1.4069413544246501</v>
      </c>
      <c r="O1055">
        <v>12.454019968470799</v>
      </c>
      <c r="P1055">
        <v>65.478260869565204</v>
      </c>
    </row>
    <row r="1056" spans="1:17" hidden="1" x14ac:dyDescent="0.3">
      <c r="A1056" t="s">
        <v>2269</v>
      </c>
      <c r="B1056" t="s">
        <v>2270</v>
      </c>
      <c r="C1056" t="s">
        <v>3161</v>
      </c>
      <c r="D1056" t="s">
        <v>48</v>
      </c>
      <c r="E1056">
        <v>2459.6791855749998</v>
      </c>
      <c r="F1056">
        <v>2268.25</v>
      </c>
      <c r="G1056">
        <v>-0.19344049036598299</v>
      </c>
      <c r="H1056">
        <v>-8.7153860144646504</v>
      </c>
      <c r="I1056">
        <v>-36.117406068212098</v>
      </c>
      <c r="J1056">
        <v>-2.5459144564853098</v>
      </c>
      <c r="K1056">
        <v>2630.5209686742201</v>
      </c>
      <c r="L1056">
        <v>2568.8753458133001</v>
      </c>
      <c r="M1056">
        <v>25.034747030839799</v>
      </c>
      <c r="N1056">
        <v>0.62605825787367197</v>
      </c>
      <c r="O1056">
        <v>63.469635181307098</v>
      </c>
      <c r="P1056">
        <v>33.015686849435497</v>
      </c>
      <c r="Q1056">
        <v>9.0262144070588995E-2</v>
      </c>
    </row>
    <row r="1057" spans="1:17" hidden="1" x14ac:dyDescent="0.3">
      <c r="A1057" t="s">
        <v>2271</v>
      </c>
      <c r="B1057" t="s">
        <v>2272</v>
      </c>
      <c r="C1057" t="s">
        <v>3161</v>
      </c>
      <c r="D1057" t="s">
        <v>777</v>
      </c>
      <c r="E1057">
        <v>2453.5196463540001</v>
      </c>
      <c r="F1057">
        <v>21.66</v>
      </c>
      <c r="G1057">
        <v>-21.710604065245001</v>
      </c>
      <c r="H1057">
        <v>-10.393689771942601</v>
      </c>
      <c r="I1057">
        <v>11.948485331251099</v>
      </c>
      <c r="J1057">
        <v>-1.23648698670483</v>
      </c>
      <c r="K1057">
        <v>19.9774214023547</v>
      </c>
      <c r="L1057">
        <v>18.662473321163201</v>
      </c>
      <c r="M1057">
        <v>58.763179671741398</v>
      </c>
      <c r="N1057">
        <v>0.28042481120996399</v>
      </c>
      <c r="O1057">
        <v>26.962142197599199</v>
      </c>
      <c r="P1057">
        <v>53.508150248051003</v>
      </c>
      <c r="Q1057">
        <v>8.2827468334025003E-2</v>
      </c>
    </row>
    <row r="1058" spans="1:17" hidden="1" x14ac:dyDescent="0.3">
      <c r="A1058" t="s">
        <v>2273</v>
      </c>
      <c r="B1058" t="s">
        <v>2274</v>
      </c>
      <c r="C1058" t="s">
        <v>3161</v>
      </c>
      <c r="D1058" t="s">
        <v>117</v>
      </c>
      <c r="E1058">
        <v>2451.1322573439902</v>
      </c>
      <c r="F1058">
        <v>46.24</v>
      </c>
      <c r="G1058">
        <v>-10.6243138075519</v>
      </c>
      <c r="H1058">
        <v>-11.6131907302206</v>
      </c>
      <c r="I1058">
        <v>11.577584851022401</v>
      </c>
      <c r="J1058">
        <v>-2.9235122362905601</v>
      </c>
      <c r="K1058">
        <v>50.066399509212602</v>
      </c>
      <c r="L1058">
        <v>43.701187943411398</v>
      </c>
      <c r="M1058">
        <v>24.442079764795398</v>
      </c>
      <c r="N1058">
        <v>0.74334751767516405</v>
      </c>
      <c r="O1058">
        <v>27.378892733563902</v>
      </c>
      <c r="P1058">
        <v>50.717079530638799</v>
      </c>
      <c r="Q1058">
        <v>0.123131255853035</v>
      </c>
    </row>
    <row r="1059" spans="1:17" hidden="1" x14ac:dyDescent="0.3">
      <c r="A1059" t="s">
        <v>2275</v>
      </c>
      <c r="B1059" t="s">
        <v>2276</v>
      </c>
      <c r="C1059" t="s">
        <v>3161</v>
      </c>
      <c r="D1059" t="s">
        <v>2277</v>
      </c>
      <c r="E1059">
        <v>2446.5672</v>
      </c>
      <c r="F1059">
        <v>990</v>
      </c>
      <c r="G1059">
        <v>1161.5383399520399</v>
      </c>
      <c r="H1059">
        <v>19.030059720644498</v>
      </c>
      <c r="I1059">
        <v>172.099405109358</v>
      </c>
      <c r="J1059">
        <v>-8.55797229760074</v>
      </c>
      <c r="K1059">
        <v>877.713193833491</v>
      </c>
      <c r="L1059">
        <v>625.00640974471503</v>
      </c>
      <c r="M1059">
        <v>46.420552210591303</v>
      </c>
      <c r="N1059">
        <v>0.86666666666666603</v>
      </c>
      <c r="O1059">
        <v>15.479797979797899</v>
      </c>
      <c r="P1059">
        <v>1327.3944387229601</v>
      </c>
    </row>
    <row r="1060" spans="1:17" x14ac:dyDescent="0.3">
      <c r="A1060" t="s">
        <v>2278</v>
      </c>
      <c r="B1060" t="s">
        <v>2279</v>
      </c>
      <c r="C1060" t="s">
        <v>3163</v>
      </c>
      <c r="D1060" t="s">
        <v>1990</v>
      </c>
      <c r="E1060">
        <v>2445.1881725119902</v>
      </c>
      <c r="F1060">
        <v>13.28</v>
      </c>
      <c r="G1060">
        <v>-46.805218330164998</v>
      </c>
      <c r="H1060">
        <v>5.9022757212605601</v>
      </c>
      <c r="I1060">
        <v>-35.7905583465934</v>
      </c>
      <c r="J1060">
        <v>-1.8994970759888099</v>
      </c>
      <c r="K1060">
        <v>14.3612248959179</v>
      </c>
      <c r="L1060">
        <v>16.059040831859701</v>
      </c>
      <c r="M1060">
        <v>31.860074668366</v>
      </c>
      <c r="N1060">
        <v>0.87861569644569104</v>
      </c>
      <c r="O1060">
        <v>96.159638554216798</v>
      </c>
      <c r="P1060">
        <v>3.3463035019455099</v>
      </c>
      <c r="Q1060">
        <v>-1.5471040917847E-2</v>
      </c>
    </row>
    <row r="1061" spans="1:17" x14ac:dyDescent="0.3">
      <c r="A1061" t="s">
        <v>2280</v>
      </c>
      <c r="B1061" t="s">
        <v>2281</v>
      </c>
      <c r="C1061" t="s">
        <v>3158</v>
      </c>
      <c r="D1061" t="s">
        <v>589</v>
      </c>
      <c r="E1061">
        <v>2441.5889531900002</v>
      </c>
      <c r="F1061">
        <v>165.7</v>
      </c>
      <c r="G1061">
        <v>-58.249157097231603</v>
      </c>
      <c r="H1061">
        <v>-4.5238484680303301</v>
      </c>
      <c r="I1061">
        <v>-33.138957357346598</v>
      </c>
      <c r="J1061">
        <v>-2.2924334355168399</v>
      </c>
      <c r="K1061">
        <v>173.795179102161</v>
      </c>
      <c r="L1061">
        <v>200.25751531681399</v>
      </c>
      <c r="M1061">
        <v>30.032938105229402</v>
      </c>
      <c r="N1061">
        <v>0.40652067864264002</v>
      </c>
      <c r="O1061">
        <v>88.292094146047006</v>
      </c>
      <c r="P1061">
        <v>15.133407448582499</v>
      </c>
    </row>
    <row r="1062" spans="1:17" hidden="1" x14ac:dyDescent="0.3">
      <c r="A1062" t="s">
        <v>2282</v>
      </c>
      <c r="B1062" t="s">
        <v>2283</v>
      </c>
      <c r="C1062" t="s">
        <v>3161</v>
      </c>
      <c r="D1062" t="s">
        <v>2284</v>
      </c>
      <c r="E1062">
        <v>2428.8534909599998</v>
      </c>
      <c r="F1062">
        <v>487.95</v>
      </c>
      <c r="G1062">
        <v>67.674654128981999</v>
      </c>
      <c r="H1062">
        <v>-2.0816475304164799</v>
      </c>
      <c r="I1062">
        <v>17.897485428660101</v>
      </c>
      <c r="J1062">
        <v>-2.7949222887570602</v>
      </c>
      <c r="K1062">
        <v>484.79290600942397</v>
      </c>
      <c r="L1062">
        <v>439.593094577339</v>
      </c>
      <c r="M1062">
        <v>69.043777255104303</v>
      </c>
      <c r="N1062">
        <v>1.4644385450782</v>
      </c>
      <c r="O1062">
        <v>26.652320934521899</v>
      </c>
      <c r="P1062">
        <v>118.566629339305</v>
      </c>
    </row>
    <row r="1063" spans="1:17" x14ac:dyDescent="0.3">
      <c r="A1063" t="s">
        <v>2285</v>
      </c>
      <c r="B1063" t="s">
        <v>2286</v>
      </c>
      <c r="C1063" t="s">
        <v>3157</v>
      </c>
      <c r="D1063" t="s">
        <v>446</v>
      </c>
      <c r="E1063">
        <v>2423.11912811</v>
      </c>
      <c r="F1063">
        <v>456.55</v>
      </c>
      <c r="G1063">
        <v>-36.381372023965703</v>
      </c>
      <c r="H1063">
        <v>-2.0293209208056</v>
      </c>
      <c r="I1063">
        <v>-25.1548482350859</v>
      </c>
      <c r="J1063">
        <v>0.40173559375552198</v>
      </c>
      <c r="K1063">
        <v>470.62749018385603</v>
      </c>
      <c r="L1063">
        <v>488.42752077059498</v>
      </c>
      <c r="M1063">
        <v>38.123363939629101</v>
      </c>
      <c r="N1063">
        <v>0.33643959667331302</v>
      </c>
      <c r="O1063">
        <v>27.477822801445601</v>
      </c>
      <c r="P1063">
        <v>5.4144539367351596</v>
      </c>
      <c r="Q1063">
        <v>-1.2436155148146E-2</v>
      </c>
    </row>
    <row r="1064" spans="1:17" hidden="1" x14ac:dyDescent="0.3">
      <c r="A1064" t="s">
        <v>2287</v>
      </c>
      <c r="B1064" t="s">
        <v>2288</v>
      </c>
      <c r="C1064" t="s">
        <v>3161</v>
      </c>
      <c r="D1064" t="s">
        <v>188</v>
      </c>
      <c r="E1064">
        <v>2417.6974044799999</v>
      </c>
      <c r="F1064">
        <v>2586.4</v>
      </c>
      <c r="G1064">
        <v>-4.2995937002064704</v>
      </c>
      <c r="H1064">
        <v>-4.3013692201230498</v>
      </c>
      <c r="I1064">
        <v>-6.6678105772506502</v>
      </c>
      <c r="J1064">
        <v>3.3599407194883399</v>
      </c>
      <c r="K1064">
        <v>2671.7444744459499</v>
      </c>
      <c r="L1064">
        <v>2608.0371663965402</v>
      </c>
      <c r="M1064">
        <v>55.734752782975498</v>
      </c>
      <c r="N1064">
        <v>0.39122305822459602</v>
      </c>
      <c r="O1064">
        <v>17.298175069594802</v>
      </c>
      <c r="P1064">
        <v>23.2205812291567</v>
      </c>
      <c r="Q1064">
        <v>6.4374172414846997E-2</v>
      </c>
    </row>
    <row r="1065" spans="1:17" hidden="1" x14ac:dyDescent="0.3">
      <c r="A1065" t="s">
        <v>2289</v>
      </c>
      <c r="B1065" t="s">
        <v>2290</v>
      </c>
      <c r="C1065" t="s">
        <v>3161</v>
      </c>
      <c r="D1065" t="s">
        <v>382</v>
      </c>
      <c r="E1065">
        <v>2410.9238552699999</v>
      </c>
      <c r="F1065">
        <v>725.55</v>
      </c>
      <c r="G1065">
        <v>-43.4326242480047</v>
      </c>
      <c r="H1065">
        <v>-2.72161898501962</v>
      </c>
      <c r="I1065">
        <v>-28.7551746298208</v>
      </c>
      <c r="J1065">
        <v>-0.805273164733738</v>
      </c>
      <c r="K1065">
        <v>763.82114747886101</v>
      </c>
      <c r="L1065">
        <v>809.81953771486303</v>
      </c>
      <c r="M1065">
        <v>30.2187885017069</v>
      </c>
      <c r="N1065">
        <v>0.71677774701454799</v>
      </c>
      <c r="O1065">
        <v>29.515539935221501</v>
      </c>
      <c r="P1065">
        <v>1.5323257766582401</v>
      </c>
      <c r="Q1065">
        <v>-2.5225075008229E-2</v>
      </c>
    </row>
    <row r="1066" spans="1:17" hidden="1" x14ac:dyDescent="0.3">
      <c r="A1066" t="s">
        <v>2291</v>
      </c>
      <c r="B1066" t="s">
        <v>2292</v>
      </c>
      <c r="C1066" t="s">
        <v>3161</v>
      </c>
      <c r="D1066" t="s">
        <v>138</v>
      </c>
      <c r="E1066">
        <v>2401.6238532000002</v>
      </c>
      <c r="F1066">
        <v>3264.3</v>
      </c>
      <c r="G1066">
        <v>375.936195500113</v>
      </c>
      <c r="H1066">
        <v>-10.534986259105599</v>
      </c>
      <c r="I1066">
        <v>68.379657180145699</v>
      </c>
      <c r="J1066">
        <v>-8.2829110708735403</v>
      </c>
      <c r="K1066">
        <v>3253.5173728386198</v>
      </c>
      <c r="L1066">
        <v>2097.1846060252901</v>
      </c>
      <c r="M1066">
        <v>23.216050899119299</v>
      </c>
      <c r="N1066">
        <v>0.70509240725108802</v>
      </c>
      <c r="O1066">
        <v>49.453175259626803</v>
      </c>
      <c r="P1066">
        <v>472.73445039038501</v>
      </c>
      <c r="Q1066">
        <v>0.24655074072481201</v>
      </c>
    </row>
    <row r="1067" spans="1:17" hidden="1" x14ac:dyDescent="0.3">
      <c r="A1067" t="s">
        <v>2293</v>
      </c>
      <c r="B1067" t="s">
        <v>2294</v>
      </c>
      <c r="C1067" t="s">
        <v>3161</v>
      </c>
      <c r="D1067" t="s">
        <v>520</v>
      </c>
      <c r="E1067">
        <v>2399.6647329299999</v>
      </c>
      <c r="F1067">
        <v>614.15</v>
      </c>
      <c r="G1067">
        <v>-34.976570004806099</v>
      </c>
      <c r="H1067">
        <v>4.5613507655356296</v>
      </c>
      <c r="I1067">
        <v>-1.58387635185065</v>
      </c>
      <c r="J1067">
        <v>-7.8067149165105301</v>
      </c>
      <c r="K1067">
        <v>630.63051628805897</v>
      </c>
      <c r="L1067">
        <v>610.01349330398796</v>
      </c>
      <c r="M1067">
        <v>27.738077690555201</v>
      </c>
      <c r="N1067">
        <v>1.0296409568168301</v>
      </c>
      <c r="O1067">
        <v>17.235203126272001</v>
      </c>
      <c r="P1067">
        <v>33.206810541156003</v>
      </c>
      <c r="Q1067">
        <v>-0.10143182542125399</v>
      </c>
    </row>
    <row r="1068" spans="1:17" hidden="1" x14ac:dyDescent="0.3">
      <c r="A1068" t="s">
        <v>2295</v>
      </c>
      <c r="B1068" t="s">
        <v>2296</v>
      </c>
      <c r="C1068" t="s">
        <v>3161</v>
      </c>
      <c r="D1068" t="s">
        <v>138</v>
      </c>
      <c r="E1068">
        <v>2392.74460271</v>
      </c>
      <c r="F1068">
        <v>1855.3</v>
      </c>
      <c r="G1068">
        <v>6.2388834984473602</v>
      </c>
      <c r="H1068">
        <v>9.8555520176955902</v>
      </c>
      <c r="I1068">
        <v>-12.875724405567199</v>
      </c>
      <c r="J1068">
        <v>5.7862510781801397</v>
      </c>
      <c r="K1068">
        <v>1764.8340547662301</v>
      </c>
      <c r="L1068">
        <v>1656.18396124268</v>
      </c>
      <c r="M1068">
        <v>59.573297064684198</v>
      </c>
      <c r="N1068">
        <v>0.57600685617080505</v>
      </c>
      <c r="O1068">
        <v>13.1353419932086</v>
      </c>
      <c r="P1068">
        <v>45.742340926944202</v>
      </c>
      <c r="Q1068">
        <v>0.121627315041534</v>
      </c>
    </row>
    <row r="1069" spans="1:17" hidden="1" x14ac:dyDescent="0.3">
      <c r="A1069" t="s">
        <v>2297</v>
      </c>
      <c r="B1069" t="s">
        <v>2298</v>
      </c>
      <c r="C1069" t="s">
        <v>3161</v>
      </c>
      <c r="D1069" t="s">
        <v>429</v>
      </c>
      <c r="E1069">
        <v>2390.4045249699998</v>
      </c>
      <c r="F1069">
        <v>395.15</v>
      </c>
      <c r="G1069">
        <v>0.847826412202906</v>
      </c>
      <c r="H1069">
        <v>4.9626411732213098</v>
      </c>
      <c r="I1069">
        <v>4.0880919629411601</v>
      </c>
      <c r="J1069">
        <v>3.44530648324199</v>
      </c>
      <c r="K1069">
        <v>400.04290128444302</v>
      </c>
      <c r="L1069">
        <v>374.76981826909901</v>
      </c>
      <c r="M1069">
        <v>48.562187525689502</v>
      </c>
      <c r="N1069">
        <v>0.36261059909906901</v>
      </c>
      <c r="O1069">
        <v>14.5134758952296</v>
      </c>
      <c r="P1069">
        <v>35.7903780068728</v>
      </c>
      <c r="Q1069">
        <v>3.9069993369328003E-2</v>
      </c>
    </row>
    <row r="1070" spans="1:17" hidden="1" x14ac:dyDescent="0.3">
      <c r="A1070" t="s">
        <v>2299</v>
      </c>
      <c r="B1070" t="s">
        <v>2300</v>
      </c>
      <c r="C1070" t="s">
        <v>3161</v>
      </c>
      <c r="D1070" t="s">
        <v>249</v>
      </c>
      <c r="E1070">
        <v>2388.13982136</v>
      </c>
      <c r="F1070">
        <v>406.8</v>
      </c>
      <c r="G1070">
        <v>-30.4641881347831</v>
      </c>
      <c r="H1070">
        <v>-10.3614274968029</v>
      </c>
      <c r="I1070">
        <v>-7.5057194469329298</v>
      </c>
      <c r="J1070">
        <v>-1.8298262196158399</v>
      </c>
      <c r="K1070">
        <v>446.688597121469</v>
      </c>
      <c r="L1070">
        <v>425.592033202408</v>
      </c>
      <c r="M1070">
        <v>20.0452917428074</v>
      </c>
      <c r="N1070">
        <v>0.37659628156376501</v>
      </c>
      <c r="O1070">
        <v>32.177974434611599</v>
      </c>
      <c r="P1070">
        <v>22.956022366631299</v>
      </c>
      <c r="Q1070">
        <v>-3.8867387448649003E-2</v>
      </c>
    </row>
    <row r="1071" spans="1:17" hidden="1" x14ac:dyDescent="0.3">
      <c r="A1071" t="s">
        <v>2301</v>
      </c>
      <c r="B1071" t="s">
        <v>2302</v>
      </c>
      <c r="C1071" t="s">
        <v>3161</v>
      </c>
      <c r="D1071" t="s">
        <v>589</v>
      </c>
      <c r="E1071">
        <v>2385.8827506799998</v>
      </c>
      <c r="F1071">
        <v>1668.85</v>
      </c>
      <c r="G1071">
        <v>195.42880368180599</v>
      </c>
      <c r="H1071">
        <v>-10.4326726753768</v>
      </c>
      <c r="I1071">
        <v>-7.8831150080604599</v>
      </c>
      <c r="J1071">
        <v>-4.9540758179738704</v>
      </c>
      <c r="K1071">
        <v>1855.06840360107</v>
      </c>
      <c r="L1071">
        <v>1569.8622660963799</v>
      </c>
      <c r="M1071">
        <v>23.812316534822099</v>
      </c>
      <c r="N1071">
        <v>0.64091904523982801</v>
      </c>
      <c r="O1071">
        <v>34.547742457380799</v>
      </c>
      <c r="P1071">
        <v>244.09278350515399</v>
      </c>
      <c r="Q1071">
        <v>0.25172568253660499</v>
      </c>
    </row>
    <row r="1072" spans="1:17" hidden="1" x14ac:dyDescent="0.3">
      <c r="A1072" t="s">
        <v>2303</v>
      </c>
      <c r="B1072" t="s">
        <v>2304</v>
      </c>
      <c r="C1072" t="s">
        <v>3161</v>
      </c>
      <c r="D1072" t="s">
        <v>526</v>
      </c>
      <c r="E1072">
        <v>2383.3919999999998</v>
      </c>
      <c r="F1072">
        <v>135.41999999999999</v>
      </c>
      <c r="G1072">
        <v>123.04718019382</v>
      </c>
      <c r="H1072">
        <v>-9.38909463024223</v>
      </c>
      <c r="I1072">
        <v>22.919629761076699</v>
      </c>
      <c r="J1072">
        <v>1.6579352723710199</v>
      </c>
      <c r="K1072">
        <v>148.04311593623899</v>
      </c>
      <c r="L1072">
        <v>123.193517361113</v>
      </c>
      <c r="M1072">
        <v>35.521462317317798</v>
      </c>
      <c r="N1072">
        <v>0.54052408038466404</v>
      </c>
      <c r="O1072">
        <v>37.7196869000147</v>
      </c>
      <c r="P1072">
        <v>158.929254302103</v>
      </c>
      <c r="Q1072">
        <v>5.0658607403214997E-2</v>
      </c>
    </row>
    <row r="1073" spans="1:17" hidden="1" x14ac:dyDescent="0.3">
      <c r="A1073" t="s">
        <v>2305</v>
      </c>
      <c r="B1073" t="s">
        <v>2306</v>
      </c>
      <c r="C1073" t="s">
        <v>3161</v>
      </c>
      <c r="D1073" t="s">
        <v>916</v>
      </c>
      <c r="E1073">
        <v>2373.0312552800001</v>
      </c>
      <c r="F1073">
        <v>356.3</v>
      </c>
      <c r="G1073">
        <v>257.68700704829803</v>
      </c>
      <c r="H1073">
        <v>14.0662895258315</v>
      </c>
      <c r="I1073">
        <v>53.557880225119199</v>
      </c>
      <c r="J1073">
        <v>14.9733157387681</v>
      </c>
      <c r="K1073">
        <v>346.34911288881199</v>
      </c>
      <c r="L1073">
        <v>265.21020754264401</v>
      </c>
      <c r="M1073">
        <v>57.771609797038103</v>
      </c>
      <c r="N1073">
        <v>0.76699166113195505</v>
      </c>
      <c r="O1073">
        <v>22.1302273365141</v>
      </c>
      <c r="Q1073">
        <v>0.17352910024618501</v>
      </c>
    </row>
    <row r="1074" spans="1:17" hidden="1" x14ac:dyDescent="0.3">
      <c r="A1074" t="s">
        <v>2307</v>
      </c>
      <c r="B1074" t="s">
        <v>2308</v>
      </c>
      <c r="C1074" t="s">
        <v>3161</v>
      </c>
      <c r="D1074" t="s">
        <v>1153</v>
      </c>
      <c r="E1074">
        <v>2367.5187437999998</v>
      </c>
      <c r="F1074">
        <v>449.4</v>
      </c>
      <c r="G1074">
        <v>67.068811005469101</v>
      </c>
      <c r="H1074">
        <v>-5.5554195815990299</v>
      </c>
      <c r="I1074">
        <v>52.721674406326898</v>
      </c>
      <c r="J1074">
        <v>0.90272983929594897</v>
      </c>
      <c r="K1074">
        <v>487.96994439276801</v>
      </c>
      <c r="L1074">
        <v>396.676737512035</v>
      </c>
      <c r="M1074">
        <v>34.672746689906099</v>
      </c>
      <c r="N1074">
        <v>0.35316730752361097</v>
      </c>
      <c r="O1074">
        <v>36.559857587894903</v>
      </c>
      <c r="P1074">
        <v>112.33167965981499</v>
      </c>
      <c r="Q1074">
        <v>9.2583938655191003E-2</v>
      </c>
    </row>
    <row r="1075" spans="1:17" hidden="1" x14ac:dyDescent="0.3">
      <c r="A1075" t="s">
        <v>2309</v>
      </c>
      <c r="B1075" t="s">
        <v>2310</v>
      </c>
      <c r="C1075" t="s">
        <v>3161</v>
      </c>
      <c r="D1075" t="s">
        <v>398</v>
      </c>
      <c r="E1075">
        <v>2355.2029128099998</v>
      </c>
      <c r="F1075">
        <v>1814.45</v>
      </c>
      <c r="G1075">
        <v>332.549212049581</v>
      </c>
      <c r="H1075">
        <v>12.4507345906599</v>
      </c>
      <c r="I1075">
        <v>118.52726890072699</v>
      </c>
      <c r="J1075">
        <v>2.7055340811131598</v>
      </c>
      <c r="K1075">
        <v>1601.1550886877101</v>
      </c>
      <c r="L1075">
        <v>1157.19916730914</v>
      </c>
      <c r="M1075">
        <v>66.994221342802902</v>
      </c>
      <c r="N1075">
        <v>3.9913428051219699</v>
      </c>
      <c r="O1075">
        <v>3.0615337981206401</v>
      </c>
      <c r="P1075">
        <v>395.75136612021799</v>
      </c>
      <c r="Q1075">
        <v>0.12753641930197401</v>
      </c>
    </row>
    <row r="1076" spans="1:17" hidden="1" x14ac:dyDescent="0.3">
      <c r="A1076" t="s">
        <v>2311</v>
      </c>
      <c r="B1076" t="s">
        <v>2312</v>
      </c>
      <c r="C1076" t="s">
        <v>3161</v>
      </c>
      <c r="D1076" t="s">
        <v>249</v>
      </c>
      <c r="E1076">
        <v>2344.6680249999999</v>
      </c>
      <c r="F1076">
        <v>469.45</v>
      </c>
      <c r="G1076">
        <v>-11.048838105778399</v>
      </c>
      <c r="H1076">
        <v>9.3087791813394407</v>
      </c>
      <c r="I1076">
        <v>-9.8837145549941994</v>
      </c>
      <c r="J1076">
        <v>-1.46792970439021</v>
      </c>
      <c r="K1076">
        <v>465.30334879724597</v>
      </c>
      <c r="L1076">
        <v>447.89809208352</v>
      </c>
      <c r="M1076">
        <v>42.606190058913398</v>
      </c>
      <c r="N1076">
        <v>0.41706275642720297</v>
      </c>
      <c r="O1076">
        <v>12.8767706891042</v>
      </c>
      <c r="P1076">
        <v>23.037609749705101</v>
      </c>
      <c r="Q1076">
        <v>2.6416160060614001E-2</v>
      </c>
    </row>
    <row r="1077" spans="1:17" hidden="1" x14ac:dyDescent="0.3">
      <c r="A1077" t="s">
        <v>2313</v>
      </c>
      <c r="B1077" t="s">
        <v>2314</v>
      </c>
      <c r="C1077" t="s">
        <v>3161</v>
      </c>
      <c r="D1077" t="s">
        <v>373</v>
      </c>
      <c r="E1077">
        <v>2342.7391946399998</v>
      </c>
      <c r="F1077">
        <v>961.35</v>
      </c>
      <c r="G1077">
        <v>-6.7265273484013504</v>
      </c>
      <c r="H1077">
        <v>20.469158238959999</v>
      </c>
      <c r="I1077">
        <v>19.698925476384801</v>
      </c>
      <c r="J1077">
        <v>1.4120831547208199</v>
      </c>
      <c r="K1077">
        <v>862.03236911950796</v>
      </c>
      <c r="L1077">
        <v>819.77667778992804</v>
      </c>
      <c r="M1077">
        <v>71.478471049786705</v>
      </c>
      <c r="N1077">
        <v>1.5499727781255199</v>
      </c>
      <c r="O1077">
        <v>13.382222915691401</v>
      </c>
      <c r="P1077">
        <v>49.173714019706701</v>
      </c>
      <c r="Q1077">
        <v>-4.0383930133892E-2</v>
      </c>
    </row>
    <row r="1078" spans="1:17" hidden="1" x14ac:dyDescent="0.3">
      <c r="A1078" t="s">
        <v>2315</v>
      </c>
      <c r="B1078" t="s">
        <v>2316</v>
      </c>
      <c r="C1078" t="s">
        <v>3161</v>
      </c>
      <c r="D1078" t="s">
        <v>406</v>
      </c>
      <c r="E1078">
        <v>2342.2303893150001</v>
      </c>
      <c r="F1078">
        <v>804.95</v>
      </c>
      <c r="G1078">
        <v>37.94099534155</v>
      </c>
      <c r="H1078">
        <v>-5.54938619797099</v>
      </c>
      <c r="I1078">
        <v>32.336714446022</v>
      </c>
      <c r="J1078">
        <v>-8.0176637577234797E-2</v>
      </c>
      <c r="K1078">
        <v>850.75617391267394</v>
      </c>
      <c r="L1078">
        <v>723.69204828383795</v>
      </c>
      <c r="M1078">
        <v>32.302414436294796</v>
      </c>
      <c r="N1078">
        <v>0.66047717065029798</v>
      </c>
      <c r="O1078">
        <v>34.697807317224601</v>
      </c>
      <c r="P1078">
        <v>73.0703074607611</v>
      </c>
      <c r="Q1078">
        <v>6.4727570449587005E-2</v>
      </c>
    </row>
    <row r="1079" spans="1:17" x14ac:dyDescent="0.3">
      <c r="A1079" t="s">
        <v>2317</v>
      </c>
      <c r="B1079" t="s">
        <v>2318</v>
      </c>
      <c r="C1079" t="s">
        <v>3146</v>
      </c>
      <c r="D1079" t="s">
        <v>24</v>
      </c>
      <c r="E1079">
        <v>2340.1018573199999</v>
      </c>
      <c r="F1079">
        <v>45.45</v>
      </c>
      <c r="G1079">
        <v>-60.983350118723997</v>
      </c>
      <c r="H1079">
        <v>-2.85976237696004</v>
      </c>
      <c r="I1079">
        <v>-37.2018449666583</v>
      </c>
      <c r="J1079">
        <v>4.5465623561304698</v>
      </c>
      <c r="K1079">
        <v>48.255858322307702</v>
      </c>
      <c r="L1079">
        <v>56.557558332874997</v>
      </c>
      <c r="M1079">
        <v>42.553341450859897</v>
      </c>
      <c r="N1079">
        <v>0.98095773351958004</v>
      </c>
      <c r="O1079">
        <v>81.298129812981301</v>
      </c>
      <c r="P1079">
        <v>3.2954545454545401</v>
      </c>
    </row>
    <row r="1080" spans="1:17" hidden="1" x14ac:dyDescent="0.3">
      <c r="A1080" t="s">
        <v>2319</v>
      </c>
      <c r="B1080" t="s">
        <v>2320</v>
      </c>
      <c r="C1080" t="s">
        <v>3161</v>
      </c>
      <c r="D1080" t="s">
        <v>268</v>
      </c>
      <c r="E1080">
        <v>2333.4564492750001</v>
      </c>
      <c r="F1080">
        <v>1340.85</v>
      </c>
      <c r="G1080">
        <v>-12.680611980688401</v>
      </c>
      <c r="H1080">
        <v>2.29895183941714</v>
      </c>
      <c r="I1080">
        <v>-20.289952736811699</v>
      </c>
      <c r="J1080">
        <v>0.61864196936180904</v>
      </c>
      <c r="K1080">
        <v>1355.21729743943</v>
      </c>
      <c r="L1080">
        <v>1353.20338305379</v>
      </c>
      <c r="M1080">
        <v>41.427690516193202</v>
      </c>
      <c r="N1080">
        <v>0.47300497458357899</v>
      </c>
      <c r="O1080">
        <v>32.005817205503902</v>
      </c>
      <c r="P1080">
        <v>21.119190641795701</v>
      </c>
      <c r="Q1080">
        <v>7.3464912969695997E-2</v>
      </c>
    </row>
    <row r="1081" spans="1:17" hidden="1" x14ac:dyDescent="0.3">
      <c r="A1081" t="s">
        <v>2321</v>
      </c>
      <c r="B1081" t="s">
        <v>2322</v>
      </c>
      <c r="C1081" t="s">
        <v>3161</v>
      </c>
      <c r="D1081" t="s">
        <v>188</v>
      </c>
      <c r="E1081">
        <v>2314.2966080000001</v>
      </c>
      <c r="F1081">
        <v>416</v>
      </c>
      <c r="G1081">
        <v>-3.9100927762506998</v>
      </c>
      <c r="H1081">
        <v>-3.2336505163450799</v>
      </c>
      <c r="I1081">
        <v>-0.64889138301138805</v>
      </c>
      <c r="J1081">
        <v>1.21400539686689</v>
      </c>
      <c r="K1081">
        <v>430.052114596249</v>
      </c>
      <c r="L1081">
        <v>405.79301024088699</v>
      </c>
      <c r="M1081">
        <v>42.872365596839799</v>
      </c>
      <c r="N1081">
        <v>0.56679899103391296</v>
      </c>
      <c r="O1081">
        <v>17.548076923076898</v>
      </c>
      <c r="P1081">
        <v>32.886120428046603</v>
      </c>
      <c r="Q1081">
        <v>4.1658614160010002E-2</v>
      </c>
    </row>
    <row r="1082" spans="1:17" hidden="1" x14ac:dyDescent="0.3">
      <c r="A1082" t="s">
        <v>2323</v>
      </c>
      <c r="B1082" t="s">
        <v>2324</v>
      </c>
      <c r="C1082" t="s">
        <v>3161</v>
      </c>
      <c r="D1082" t="s">
        <v>589</v>
      </c>
      <c r="E1082">
        <v>2305.02</v>
      </c>
      <c r="F1082">
        <v>410</v>
      </c>
      <c r="G1082">
        <v>23.930075787482</v>
      </c>
      <c r="H1082">
        <v>4.8219026763994801</v>
      </c>
      <c r="I1082">
        <v>4.3359141708147702</v>
      </c>
      <c r="J1082">
        <v>0.96371983236969905</v>
      </c>
      <c r="K1082">
        <v>401.04108582576703</v>
      </c>
      <c r="L1082">
        <v>370.029843252955</v>
      </c>
      <c r="M1082">
        <v>63.654478373262997</v>
      </c>
      <c r="N1082">
        <v>0.41756325896139102</v>
      </c>
      <c r="O1082">
        <v>15.609756097560901</v>
      </c>
      <c r="P1082">
        <v>57.389635316698602</v>
      </c>
      <c r="Q1082">
        <v>5.8339290308410001E-2</v>
      </c>
    </row>
    <row r="1083" spans="1:17" hidden="1" x14ac:dyDescent="0.3">
      <c r="A1083" t="s">
        <v>2325</v>
      </c>
      <c r="B1083" t="s">
        <v>2326</v>
      </c>
      <c r="C1083" t="s">
        <v>3161</v>
      </c>
      <c r="D1083" t="s">
        <v>51</v>
      </c>
      <c r="E1083">
        <v>2296.8856291500001</v>
      </c>
      <c r="F1083">
        <v>1625.5</v>
      </c>
      <c r="G1083">
        <v>6.1219599827924096</v>
      </c>
      <c r="H1083">
        <v>2.58788866395063</v>
      </c>
      <c r="I1083">
        <v>-5.5302225597856101</v>
      </c>
      <c r="J1083">
        <v>0.86480936542057696</v>
      </c>
      <c r="K1083">
        <v>1639.74052718696</v>
      </c>
      <c r="L1083">
        <v>1521.0033600623501</v>
      </c>
      <c r="M1083">
        <v>40.144300548528697</v>
      </c>
      <c r="N1083">
        <v>0.74396812005989599</v>
      </c>
      <c r="O1083">
        <v>16.5149184866195</v>
      </c>
      <c r="P1083">
        <v>37.999830206299301</v>
      </c>
      <c r="Q1083">
        <v>9.3393226272459995E-2</v>
      </c>
    </row>
    <row r="1084" spans="1:17" hidden="1" x14ac:dyDescent="0.3">
      <c r="A1084" t="s">
        <v>2327</v>
      </c>
      <c r="B1084" t="s">
        <v>2328</v>
      </c>
      <c r="C1084" t="s">
        <v>3161</v>
      </c>
      <c r="D1084" t="s">
        <v>589</v>
      </c>
      <c r="E1084">
        <v>2295.4996023599901</v>
      </c>
      <c r="F1084">
        <v>505.95</v>
      </c>
      <c r="G1084">
        <v>-26.874347305080999</v>
      </c>
      <c r="H1084">
        <v>10.819866793620999</v>
      </c>
      <c r="I1084">
        <v>-5.0743288092898897</v>
      </c>
      <c r="J1084">
        <v>-0.30160729515225698</v>
      </c>
      <c r="K1084">
        <v>498.90968959272698</v>
      </c>
      <c r="L1084">
        <v>497.44888896314501</v>
      </c>
      <c r="M1084">
        <v>45.594713234054304</v>
      </c>
      <c r="N1084">
        <v>2.0047738698452902</v>
      </c>
      <c r="O1084">
        <v>13.0941792667259</v>
      </c>
      <c r="P1084">
        <v>23.52294921875</v>
      </c>
      <c r="Q1084">
        <v>2.3379014771010001E-3</v>
      </c>
    </row>
    <row r="1085" spans="1:17" hidden="1" x14ac:dyDescent="0.3">
      <c r="A1085" t="s">
        <v>2329</v>
      </c>
      <c r="B1085" t="s">
        <v>2330</v>
      </c>
      <c r="C1085" t="s">
        <v>3161</v>
      </c>
      <c r="D1085" t="s">
        <v>278</v>
      </c>
      <c r="E1085">
        <v>2287.2375000000002</v>
      </c>
      <c r="F1085">
        <v>3645</v>
      </c>
      <c r="G1085">
        <v>1677.65022721438</v>
      </c>
      <c r="H1085">
        <v>0.71167460052700104</v>
      </c>
      <c r="I1085">
        <v>70.904684976498999</v>
      </c>
      <c r="J1085">
        <v>1.0647822348573699</v>
      </c>
      <c r="K1085">
        <v>3775.2797019654799</v>
      </c>
      <c r="L1085">
        <v>2638.7147685104701</v>
      </c>
      <c r="M1085">
        <v>38.540348777527498</v>
      </c>
      <c r="N1085">
        <v>0.76752116705068496</v>
      </c>
      <c r="O1085">
        <v>31.657064471879199</v>
      </c>
      <c r="P1085">
        <v>1799.42678478374</v>
      </c>
      <c r="Q1085">
        <v>0.234707908119168</v>
      </c>
    </row>
    <row r="1086" spans="1:17" hidden="1" x14ac:dyDescent="0.3">
      <c r="A1086" t="s">
        <v>2331</v>
      </c>
      <c r="B1086" t="s">
        <v>2332</v>
      </c>
      <c r="C1086" t="s">
        <v>3161</v>
      </c>
      <c r="D1086" t="s">
        <v>979</v>
      </c>
      <c r="E1086">
        <v>2280.4223002499998</v>
      </c>
      <c r="F1086">
        <v>125.13</v>
      </c>
      <c r="G1086">
        <v>-18.062713767724698</v>
      </c>
      <c r="H1086">
        <v>-6.7972556930137999</v>
      </c>
      <c r="I1086">
        <v>-3.1512056466173899</v>
      </c>
      <c r="J1086">
        <v>0.11086503821727101</v>
      </c>
      <c r="K1086">
        <v>129.53950120085099</v>
      </c>
      <c r="M1086">
        <v>32.974920667753203</v>
      </c>
      <c r="O1086">
        <v>26.908015663709701</v>
      </c>
      <c r="P1086">
        <v>16.834733893557399</v>
      </c>
    </row>
    <row r="1087" spans="1:17" hidden="1" x14ac:dyDescent="0.3">
      <c r="A1087" t="s">
        <v>2333</v>
      </c>
      <c r="B1087" t="s">
        <v>2334</v>
      </c>
      <c r="C1087" t="s">
        <v>3161</v>
      </c>
      <c r="D1087" t="s">
        <v>283</v>
      </c>
      <c r="E1087">
        <v>2278.4080326599901</v>
      </c>
      <c r="F1087">
        <v>373.9</v>
      </c>
      <c r="G1087">
        <v>39.059259877664601</v>
      </c>
      <c r="H1087">
        <v>-3.1848555048816101</v>
      </c>
      <c r="I1087">
        <v>-10.393879873122801</v>
      </c>
      <c r="J1087">
        <v>-3.4206595816739198</v>
      </c>
      <c r="K1087">
        <v>403.72508379400603</v>
      </c>
      <c r="L1087">
        <v>379.14825911097699</v>
      </c>
      <c r="M1087">
        <v>33.398638832266599</v>
      </c>
      <c r="N1087">
        <v>0.81407476520943201</v>
      </c>
      <c r="O1087">
        <v>45.480074886333199</v>
      </c>
      <c r="P1087">
        <v>80.715321411309702</v>
      </c>
      <c r="Q1087">
        <v>6.9297668352533995E-2</v>
      </c>
    </row>
    <row r="1088" spans="1:17" x14ac:dyDescent="0.3">
      <c r="A1088" t="s">
        <v>2335</v>
      </c>
      <c r="B1088" t="s">
        <v>2336</v>
      </c>
      <c r="C1088" t="s">
        <v>3160</v>
      </c>
      <c r="D1088" t="s">
        <v>406</v>
      </c>
      <c r="E1088">
        <v>2277.9341882399999</v>
      </c>
      <c r="F1088">
        <v>197.8</v>
      </c>
      <c r="G1088">
        <v>-54.877945602892297</v>
      </c>
      <c r="H1088">
        <v>-1.2717178867958601</v>
      </c>
      <c r="I1088">
        <v>-25.025023340370701</v>
      </c>
      <c r="J1088">
        <v>0.36978847238982898</v>
      </c>
      <c r="K1088">
        <v>209.782976958929</v>
      </c>
      <c r="L1088">
        <v>239.73054724199301</v>
      </c>
      <c r="M1088">
        <v>36.2771176710257</v>
      </c>
      <c r="N1088">
        <v>0.485278896771424</v>
      </c>
      <c r="O1088">
        <v>118.276036400404</v>
      </c>
      <c r="P1088">
        <v>3.28981723237598</v>
      </c>
      <c r="Q1088">
        <v>-5.1482555906126E-2</v>
      </c>
    </row>
    <row r="1089" spans="1:17" hidden="1" x14ac:dyDescent="0.3">
      <c r="A1089" t="s">
        <v>2337</v>
      </c>
      <c r="B1089" t="s">
        <v>2338</v>
      </c>
      <c r="C1089" t="s">
        <v>3161</v>
      </c>
      <c r="D1089" t="s">
        <v>1504</v>
      </c>
      <c r="E1089">
        <v>2275.3156104</v>
      </c>
      <c r="F1089">
        <v>168</v>
      </c>
      <c r="G1089">
        <v>27.2525533342091</v>
      </c>
      <c r="H1089">
        <v>-1.0731798105985999</v>
      </c>
      <c r="I1089">
        <v>46.8964599232674</v>
      </c>
      <c r="J1089">
        <v>1.4815259193921699</v>
      </c>
      <c r="K1089">
        <v>160.45005063192301</v>
      </c>
      <c r="L1089">
        <v>131.02884677481401</v>
      </c>
      <c r="M1089">
        <v>46.771618593616402</v>
      </c>
      <c r="N1089">
        <v>0.57024837684612295</v>
      </c>
      <c r="O1089">
        <v>21.369047619047599</v>
      </c>
      <c r="P1089">
        <v>85.532854776366605</v>
      </c>
      <c r="Q1089">
        <v>8.7741042087959006E-2</v>
      </c>
    </row>
    <row r="1090" spans="1:17" hidden="1" x14ac:dyDescent="0.3">
      <c r="A1090" t="s">
        <v>2339</v>
      </c>
      <c r="B1090" t="s">
        <v>2340</v>
      </c>
      <c r="C1090" t="s">
        <v>3161</v>
      </c>
      <c r="D1090" t="s">
        <v>526</v>
      </c>
      <c r="E1090">
        <v>2270.500958005</v>
      </c>
      <c r="F1090">
        <v>247.45</v>
      </c>
      <c r="G1090">
        <v>-38.901133072616098</v>
      </c>
      <c r="H1090">
        <v>2.9972685462878599</v>
      </c>
      <c r="I1090">
        <v>-13.4649114819295</v>
      </c>
      <c r="J1090">
        <v>2.6932457276655999</v>
      </c>
      <c r="K1090">
        <v>251.05664491785501</v>
      </c>
      <c r="L1090">
        <v>256.01384243954402</v>
      </c>
      <c r="M1090">
        <v>44.4145420815791</v>
      </c>
      <c r="N1090">
        <v>1.0313771800165601</v>
      </c>
      <c r="O1090">
        <v>28.106688219842301</v>
      </c>
      <c r="P1090">
        <v>16.1737089201877</v>
      </c>
      <c r="Q1090">
        <v>3.7532221503459001E-2</v>
      </c>
    </row>
    <row r="1091" spans="1:17" hidden="1" x14ac:dyDescent="0.3">
      <c r="A1091" t="s">
        <v>2341</v>
      </c>
      <c r="B1091" t="s">
        <v>2342</v>
      </c>
      <c r="C1091" t="s">
        <v>3161</v>
      </c>
      <c r="D1091" t="s">
        <v>18</v>
      </c>
      <c r="E1091">
        <v>2266.7629473419902</v>
      </c>
      <c r="F1091">
        <v>231.61</v>
      </c>
      <c r="G1091">
        <v>-49.960493711717703</v>
      </c>
      <c r="H1091">
        <v>20.656176632935299</v>
      </c>
      <c r="I1091">
        <v>-5.5530306865599499</v>
      </c>
      <c r="J1091">
        <v>3.85676536149208</v>
      </c>
      <c r="K1091">
        <v>220.42352526292399</v>
      </c>
      <c r="L1091">
        <v>229.092101694717</v>
      </c>
      <c r="M1091">
        <v>50.950260744652297</v>
      </c>
      <c r="N1091">
        <v>2.4586438543483</v>
      </c>
      <c r="O1091">
        <v>48.547126635292003</v>
      </c>
      <c r="P1091">
        <v>26.944368320087701</v>
      </c>
    </row>
    <row r="1092" spans="1:17" hidden="1" x14ac:dyDescent="0.3">
      <c r="A1092" t="s">
        <v>2343</v>
      </c>
      <c r="B1092" t="s">
        <v>2344</v>
      </c>
      <c r="C1092" t="s">
        <v>3161</v>
      </c>
      <c r="D1092" t="s">
        <v>552</v>
      </c>
      <c r="E1092">
        <v>2260.2305952450001</v>
      </c>
      <c r="F1092">
        <v>651.45000000000005</v>
      </c>
      <c r="G1092">
        <v>7.10022874074967</v>
      </c>
      <c r="H1092">
        <v>-3.1666322201310901</v>
      </c>
      <c r="I1092">
        <v>1.2641845277844399</v>
      </c>
      <c r="J1092">
        <v>-6.9375365781994394E-2</v>
      </c>
      <c r="K1092">
        <v>683.23464854394501</v>
      </c>
      <c r="L1092">
        <v>629.26481667157805</v>
      </c>
      <c r="M1092">
        <v>46.439991887333399</v>
      </c>
      <c r="N1092">
        <v>0.27053386901107901</v>
      </c>
      <c r="O1092">
        <v>43.986491672423</v>
      </c>
      <c r="P1092">
        <v>69.207792207792195</v>
      </c>
      <c r="Q1092">
        <v>0.158243999806226</v>
      </c>
    </row>
    <row r="1093" spans="1:17" hidden="1" x14ac:dyDescent="0.3">
      <c r="A1093" t="s">
        <v>2345</v>
      </c>
      <c r="B1093" t="s">
        <v>2346</v>
      </c>
      <c r="C1093" t="s">
        <v>3161</v>
      </c>
      <c r="D1093" t="s">
        <v>429</v>
      </c>
      <c r="E1093">
        <v>2259.3216321750001</v>
      </c>
      <c r="F1093">
        <v>965.85</v>
      </c>
      <c r="G1093">
        <v>-61.270546054415199</v>
      </c>
      <c r="H1093">
        <v>3.4532091965841998</v>
      </c>
      <c r="I1093">
        <v>-33.598476746022598</v>
      </c>
      <c r="J1093">
        <v>-0.56025861620424</v>
      </c>
      <c r="K1093">
        <v>1009.8914520749699</v>
      </c>
      <c r="L1093">
        <v>1162.04330295875</v>
      </c>
      <c r="M1093">
        <v>36.057761127249599</v>
      </c>
      <c r="N1093">
        <v>0.65143460407408604</v>
      </c>
      <c r="O1093">
        <v>70.921985815602795</v>
      </c>
      <c r="P1093">
        <v>3.6041834271922801</v>
      </c>
      <c r="Q1093">
        <v>-0.18525338987935799</v>
      </c>
    </row>
    <row r="1094" spans="1:17" hidden="1" x14ac:dyDescent="0.3">
      <c r="A1094" t="s">
        <v>2347</v>
      </c>
      <c r="B1094" t="s">
        <v>2348</v>
      </c>
      <c r="C1094" t="s">
        <v>3161</v>
      </c>
      <c r="D1094" t="s">
        <v>149</v>
      </c>
      <c r="E1094">
        <v>2256.4355918000001</v>
      </c>
      <c r="F1094">
        <v>1241</v>
      </c>
      <c r="G1094">
        <v>345.956686431739</v>
      </c>
      <c r="H1094">
        <v>9.9648112696830804</v>
      </c>
      <c r="I1094">
        <v>81.604379757419295</v>
      </c>
      <c r="J1094">
        <v>14.9757916249544</v>
      </c>
      <c r="K1094">
        <v>1311.0429242809601</v>
      </c>
      <c r="M1094">
        <v>40.803222132062999</v>
      </c>
      <c r="N1094">
        <v>0.69751751578583099</v>
      </c>
      <c r="O1094">
        <v>26.4302981466559</v>
      </c>
      <c r="P1094">
        <v>436.41668467689601</v>
      </c>
    </row>
    <row r="1095" spans="1:17" x14ac:dyDescent="0.3">
      <c r="A1095" t="s">
        <v>2349</v>
      </c>
      <c r="B1095" t="s">
        <v>2350</v>
      </c>
      <c r="C1095" t="s">
        <v>3163</v>
      </c>
      <c r="D1095" t="s">
        <v>1990</v>
      </c>
      <c r="E1095">
        <v>2249.381582252</v>
      </c>
      <c r="F1095">
        <v>47.18</v>
      </c>
      <c r="G1095">
        <v>-22.655107954889001</v>
      </c>
      <c r="H1095">
        <v>-7.4248736941294</v>
      </c>
      <c r="I1095">
        <v>-18.096493509256401</v>
      </c>
      <c r="J1095">
        <v>-5.8607803382274204</v>
      </c>
      <c r="K1095">
        <v>52.0110706128525</v>
      </c>
      <c r="L1095">
        <v>51.898683384672999</v>
      </c>
      <c r="M1095">
        <v>20.679679085657</v>
      </c>
      <c r="N1095">
        <v>0.62114973969269205</v>
      </c>
      <c r="O1095">
        <v>47.096227214921498</v>
      </c>
      <c r="P1095">
        <v>11.1425206124852</v>
      </c>
      <c r="Q1095">
        <v>-8.6223663060119998E-3</v>
      </c>
    </row>
    <row r="1096" spans="1:17" hidden="1" x14ac:dyDescent="0.3">
      <c r="A1096" t="s">
        <v>2351</v>
      </c>
      <c r="B1096" t="s">
        <v>2352</v>
      </c>
      <c r="C1096" t="s">
        <v>3161</v>
      </c>
      <c r="D1096" t="s">
        <v>105</v>
      </c>
      <c r="E1096">
        <v>2245.1826144659999</v>
      </c>
      <c r="F1096">
        <v>19.14</v>
      </c>
      <c r="G1096">
        <v>31.661788406795999</v>
      </c>
      <c r="H1096">
        <v>2.66489544171682</v>
      </c>
      <c r="I1096">
        <v>-12.4709006938008</v>
      </c>
      <c r="J1096">
        <v>-4.4402752438212003</v>
      </c>
      <c r="K1096">
        <v>20.2991036528792</v>
      </c>
      <c r="L1096">
        <v>19.328571614386899</v>
      </c>
      <c r="M1096">
        <v>35.0445965820998</v>
      </c>
      <c r="N1096">
        <v>1.12885403194914</v>
      </c>
      <c r="O1096">
        <v>66.5865215512585</v>
      </c>
      <c r="P1096">
        <v>71.617795677787697</v>
      </c>
      <c r="Q1096">
        <v>0.13844123928777499</v>
      </c>
    </row>
    <row r="1097" spans="1:17" hidden="1" x14ac:dyDescent="0.3">
      <c r="A1097" t="s">
        <v>2353</v>
      </c>
      <c r="B1097" t="s">
        <v>2354</v>
      </c>
      <c r="C1097" t="s">
        <v>3161</v>
      </c>
      <c r="D1097" t="s">
        <v>1243</v>
      </c>
      <c r="E1097">
        <v>2244.9749520299902</v>
      </c>
      <c r="F1097">
        <v>790.05</v>
      </c>
      <c r="G1097">
        <v>1.6790880611180901</v>
      </c>
      <c r="H1097">
        <v>1.0488251937267501</v>
      </c>
      <c r="I1097">
        <v>-30.871250974107401</v>
      </c>
      <c r="J1097">
        <v>-1.78015838395879</v>
      </c>
      <c r="K1097">
        <v>818.52746677593905</v>
      </c>
      <c r="L1097">
        <v>832.65911927321997</v>
      </c>
      <c r="M1097">
        <v>46.027590090318697</v>
      </c>
      <c r="N1097">
        <v>0.70641741194970498</v>
      </c>
      <c r="O1097">
        <v>45.680653123219997</v>
      </c>
      <c r="P1097">
        <v>33.218109771520098</v>
      </c>
      <c r="Q1097">
        <v>-5.9509699532370001E-3</v>
      </c>
    </row>
    <row r="1098" spans="1:17" hidden="1" x14ac:dyDescent="0.3">
      <c r="A1098" t="s">
        <v>2355</v>
      </c>
      <c r="B1098" t="s">
        <v>2356</v>
      </c>
      <c r="C1098" t="s">
        <v>3161</v>
      </c>
      <c r="D1098" t="s">
        <v>373</v>
      </c>
      <c r="E1098">
        <v>2237.94010213</v>
      </c>
      <c r="F1098">
        <v>44.69</v>
      </c>
      <c r="G1098">
        <v>-63.126107472370698</v>
      </c>
      <c r="H1098">
        <v>-4.90800865739154</v>
      </c>
      <c r="I1098">
        <v>-41.349116681038701</v>
      </c>
      <c r="J1098">
        <v>-0.47555975330483502</v>
      </c>
      <c r="K1098">
        <v>48.6427056432142</v>
      </c>
      <c r="L1098">
        <v>55.9170068901931</v>
      </c>
      <c r="M1098">
        <v>29.062390387002502</v>
      </c>
      <c r="N1098">
        <v>0.90677284821370296</v>
      </c>
      <c r="O1098">
        <v>88.073394495412799</v>
      </c>
      <c r="P1098">
        <v>0.426966292134833</v>
      </c>
    </row>
    <row r="1099" spans="1:17" hidden="1" x14ac:dyDescent="0.3">
      <c r="A1099" t="s">
        <v>2357</v>
      </c>
      <c r="B1099" t="s">
        <v>2358</v>
      </c>
      <c r="C1099" t="s">
        <v>3161</v>
      </c>
      <c r="D1099" t="s">
        <v>130</v>
      </c>
      <c r="E1099">
        <v>2231.9352896199998</v>
      </c>
      <c r="F1099">
        <v>122.03</v>
      </c>
      <c r="G1099">
        <v>24.035325551169901</v>
      </c>
      <c r="H1099">
        <v>10.8720424935035</v>
      </c>
      <c r="I1099">
        <v>22.131550636631498</v>
      </c>
      <c r="J1099">
        <v>-4.3595679976749997</v>
      </c>
      <c r="K1099">
        <v>120.07337316800999</v>
      </c>
      <c r="L1099">
        <v>107.414664733949</v>
      </c>
      <c r="M1099">
        <v>51.2070414077332</v>
      </c>
      <c r="N1099">
        <v>0.86018946990728695</v>
      </c>
      <c r="O1099">
        <v>33.123002540358897</v>
      </c>
      <c r="P1099">
        <v>68.085399449035805</v>
      </c>
      <c r="Q1099">
        <v>5.1863401337102003E-2</v>
      </c>
    </row>
    <row r="1100" spans="1:17" hidden="1" x14ac:dyDescent="0.3">
      <c r="A1100" t="s">
        <v>2359</v>
      </c>
      <c r="B1100" t="s">
        <v>2360</v>
      </c>
      <c r="C1100" t="s">
        <v>3161</v>
      </c>
      <c r="D1100" t="s">
        <v>77</v>
      </c>
      <c r="E1100">
        <v>2224.2564352200002</v>
      </c>
      <c r="F1100">
        <v>808.9</v>
      </c>
      <c r="G1100">
        <v>98.797905362485906</v>
      </c>
      <c r="H1100">
        <v>-3.9746274583557</v>
      </c>
      <c r="I1100">
        <v>-17.019208684309799</v>
      </c>
      <c r="J1100">
        <v>-0.750280582736229</v>
      </c>
      <c r="K1100">
        <v>895.88918028731598</v>
      </c>
      <c r="L1100">
        <v>809.78191437420901</v>
      </c>
      <c r="M1100">
        <v>30.463117354737101</v>
      </c>
      <c r="N1100">
        <v>0.533698558380026</v>
      </c>
      <c r="O1100">
        <v>35.208307578192603</v>
      </c>
      <c r="P1100">
        <v>130.160762555128</v>
      </c>
      <c r="Q1100">
        <v>7.8603445642439998E-2</v>
      </c>
    </row>
    <row r="1101" spans="1:17" hidden="1" x14ac:dyDescent="0.3">
      <c r="A1101" t="s">
        <v>2361</v>
      </c>
      <c r="B1101" t="s">
        <v>2362</v>
      </c>
      <c r="C1101" t="s">
        <v>3161</v>
      </c>
      <c r="D1101" t="s">
        <v>552</v>
      </c>
      <c r="E1101">
        <v>2221.75546282</v>
      </c>
      <c r="F1101">
        <v>72.86</v>
      </c>
      <c r="G1101">
        <v>1.5824468680728501</v>
      </c>
      <c r="H1101">
        <v>-15.519145912293499</v>
      </c>
      <c r="I1101">
        <v>-20.8755965301069</v>
      </c>
      <c r="J1101">
        <v>-3.4337792385878201</v>
      </c>
      <c r="K1101">
        <v>82.530356123199695</v>
      </c>
      <c r="L1101">
        <v>77.750679301687995</v>
      </c>
      <c r="M1101">
        <v>21.4743303788504</v>
      </c>
      <c r="N1101">
        <v>0.44999570344919898</v>
      </c>
      <c r="O1101">
        <v>60.376063683777097</v>
      </c>
      <c r="P1101">
        <v>41.475728155339702</v>
      </c>
      <c r="Q1101">
        <v>0.148813876433745</v>
      </c>
    </row>
    <row r="1102" spans="1:17" hidden="1" x14ac:dyDescent="0.3">
      <c r="A1102" t="s">
        <v>2363</v>
      </c>
      <c r="B1102" t="s">
        <v>2364</v>
      </c>
      <c r="C1102" t="s">
        <v>3161</v>
      </c>
      <c r="D1102" t="s">
        <v>1379</v>
      </c>
      <c r="E1102">
        <v>2211.3159154149998</v>
      </c>
      <c r="F1102">
        <v>779.65</v>
      </c>
      <c r="G1102">
        <v>83.116698740378794</v>
      </c>
      <c r="H1102">
        <v>18.895249042302499</v>
      </c>
      <c r="I1102">
        <v>41.565594977439702</v>
      </c>
      <c r="J1102">
        <v>3.4321031199693701</v>
      </c>
      <c r="K1102">
        <v>731.22786385138295</v>
      </c>
      <c r="L1102">
        <v>599.44020783850499</v>
      </c>
      <c r="M1102">
        <v>51.221418177942802</v>
      </c>
      <c r="N1102">
        <v>0.66601303327261097</v>
      </c>
      <c r="O1102">
        <v>15.692939139357399</v>
      </c>
      <c r="P1102">
        <v>119.650655021834</v>
      </c>
      <c r="Q1102">
        <v>9.7849020568964995E-2</v>
      </c>
    </row>
    <row r="1103" spans="1:17" hidden="1" x14ac:dyDescent="0.3">
      <c r="A1103" t="s">
        <v>2365</v>
      </c>
      <c r="B1103" t="s">
        <v>2366</v>
      </c>
      <c r="C1103" t="s">
        <v>3161</v>
      </c>
      <c r="D1103" t="s">
        <v>117</v>
      </c>
      <c r="E1103">
        <v>2201.5343978679998</v>
      </c>
      <c r="F1103">
        <v>152.36000000000001</v>
      </c>
      <c r="G1103">
        <v>-30.160752741836401</v>
      </c>
      <c r="H1103">
        <v>-7.8821671068985202</v>
      </c>
      <c r="I1103">
        <v>-21.311070494432101</v>
      </c>
      <c r="J1103">
        <v>-2.3483711814039698</v>
      </c>
      <c r="K1103">
        <v>159.79844047326301</v>
      </c>
      <c r="L1103">
        <v>162.52917748909999</v>
      </c>
      <c r="M1103">
        <v>26.003696861244801</v>
      </c>
      <c r="N1103">
        <v>0.28844749823692101</v>
      </c>
      <c r="O1103">
        <v>39.669204515620898</v>
      </c>
      <c r="P1103">
        <v>12.859259259259201</v>
      </c>
      <c r="Q1103">
        <v>8.1608347900999998E-3</v>
      </c>
    </row>
    <row r="1104" spans="1:17" hidden="1" x14ac:dyDescent="0.3">
      <c r="A1104" t="s">
        <v>2367</v>
      </c>
      <c r="B1104" t="s">
        <v>2368</v>
      </c>
      <c r="C1104" t="s">
        <v>3161</v>
      </c>
      <c r="D1104" t="s">
        <v>451</v>
      </c>
      <c r="E1104">
        <v>2201.4349129799998</v>
      </c>
      <c r="F1104">
        <v>534.54999999999995</v>
      </c>
      <c r="G1104">
        <v>-47.682956636855302</v>
      </c>
      <c r="H1104">
        <v>-5.51766087574683</v>
      </c>
      <c r="I1104">
        <v>-30.114470554808399</v>
      </c>
      <c r="J1104">
        <v>-3.28824743285438</v>
      </c>
      <c r="K1104">
        <v>587.13865259288798</v>
      </c>
      <c r="L1104">
        <v>626.32072416495305</v>
      </c>
      <c r="M1104">
        <v>20.185781800666799</v>
      </c>
      <c r="N1104">
        <v>0.38844150255097099</v>
      </c>
      <c r="O1104">
        <v>49.406042465625298</v>
      </c>
      <c r="P1104">
        <v>0.66854990583802199</v>
      </c>
      <c r="Q1104">
        <v>-3.3989116965435003E-2</v>
      </c>
    </row>
    <row r="1105" spans="1:17" hidden="1" x14ac:dyDescent="0.3">
      <c r="A1105" t="s">
        <v>2369</v>
      </c>
      <c r="B1105" t="s">
        <v>2370</v>
      </c>
      <c r="C1105" t="s">
        <v>3161</v>
      </c>
      <c r="D1105" t="s">
        <v>188</v>
      </c>
      <c r="E1105">
        <v>2201.0501066400002</v>
      </c>
      <c r="F1105">
        <v>699.3</v>
      </c>
      <c r="G1105">
        <v>-6.5989441574104104</v>
      </c>
      <c r="H1105">
        <v>9.4470226952510306</v>
      </c>
      <c r="I1105">
        <v>33.294704614984603</v>
      </c>
      <c r="J1105">
        <v>11.4130253560286</v>
      </c>
      <c r="K1105">
        <v>653.12683283031902</v>
      </c>
      <c r="L1105">
        <v>574.667559456498</v>
      </c>
      <c r="M1105">
        <v>65.073455361161706</v>
      </c>
      <c r="N1105">
        <v>0.67519238491050304</v>
      </c>
      <c r="O1105">
        <v>13.2775632775632</v>
      </c>
      <c r="P1105">
        <v>73.955223880597003</v>
      </c>
      <c r="Q1105">
        <v>2.8962422739571E-2</v>
      </c>
    </row>
    <row r="1106" spans="1:17" hidden="1" x14ac:dyDescent="0.3">
      <c r="A1106" t="s">
        <v>2371</v>
      </c>
      <c r="B1106" t="s">
        <v>2372</v>
      </c>
      <c r="C1106" t="s">
        <v>3161</v>
      </c>
      <c r="D1106" t="s">
        <v>1044</v>
      </c>
      <c r="E1106">
        <v>2192.6200560000002</v>
      </c>
      <c r="F1106">
        <v>960.9</v>
      </c>
      <c r="G1106">
        <v>8.8002008061601007</v>
      </c>
      <c r="H1106">
        <v>-4.6080641512872198</v>
      </c>
      <c r="I1106">
        <v>9.1798108644634198</v>
      </c>
      <c r="J1106">
        <v>-2.8044471654939498</v>
      </c>
      <c r="K1106">
        <v>1023.96753227969</v>
      </c>
      <c r="L1106">
        <v>893.38084762105996</v>
      </c>
      <c r="M1106">
        <v>30.405539526226999</v>
      </c>
      <c r="N1106">
        <v>0.36619683444933498</v>
      </c>
      <c r="O1106">
        <v>38.932251014673703</v>
      </c>
      <c r="P1106">
        <v>49.544782507197802</v>
      </c>
      <c r="Q1106">
        <v>2.9054284363169001E-2</v>
      </c>
    </row>
    <row r="1107" spans="1:17" hidden="1" x14ac:dyDescent="0.3">
      <c r="A1107" t="s">
        <v>2373</v>
      </c>
      <c r="B1107" t="s">
        <v>2374</v>
      </c>
      <c r="C1107" t="s">
        <v>3161</v>
      </c>
      <c r="D1107" t="s">
        <v>227</v>
      </c>
      <c r="E1107">
        <v>2185.7338376399998</v>
      </c>
      <c r="F1107">
        <v>90.69</v>
      </c>
      <c r="G1107">
        <v>76.763805238858495</v>
      </c>
      <c r="H1107">
        <v>1.96760408770647</v>
      </c>
      <c r="I1107">
        <v>90.539325505228007</v>
      </c>
      <c r="J1107">
        <v>-3.3270952107768399</v>
      </c>
      <c r="K1107">
        <v>91.101340753237693</v>
      </c>
      <c r="L1107">
        <v>67.822392557278206</v>
      </c>
      <c r="M1107">
        <v>33.276974839697999</v>
      </c>
      <c r="N1107">
        <v>0.64273014411497498</v>
      </c>
      <c r="O1107">
        <v>26.574043444701701</v>
      </c>
      <c r="P1107">
        <v>183.849765258215</v>
      </c>
      <c r="Q1107">
        <v>0.14149899133063901</v>
      </c>
    </row>
    <row r="1108" spans="1:17" hidden="1" x14ac:dyDescent="0.3">
      <c r="A1108" t="s">
        <v>2375</v>
      </c>
      <c r="B1108" t="s">
        <v>2376</v>
      </c>
      <c r="C1108" t="s">
        <v>3161</v>
      </c>
      <c r="D1108" t="s">
        <v>737</v>
      </c>
      <c r="E1108">
        <v>2180.653534008</v>
      </c>
      <c r="F1108">
        <v>275.39999999999998</v>
      </c>
      <c r="G1108">
        <v>3.19855810488027</v>
      </c>
      <c r="H1108">
        <v>0.53657632544268197</v>
      </c>
      <c r="I1108">
        <v>2.9255783631043598E-3</v>
      </c>
      <c r="J1108">
        <v>0.97017497691401899</v>
      </c>
      <c r="K1108">
        <v>277.68200584597002</v>
      </c>
      <c r="L1108">
        <v>258.903965393796</v>
      </c>
      <c r="M1108">
        <v>58.290846172297002</v>
      </c>
      <c r="N1108">
        <v>1.21784156251982</v>
      </c>
      <c r="O1108">
        <v>7.2258533042846897</v>
      </c>
      <c r="P1108">
        <v>32.915057915057901</v>
      </c>
      <c r="Q1108">
        <v>3.2968413234804997E-2</v>
      </c>
    </row>
    <row r="1109" spans="1:17" hidden="1" x14ac:dyDescent="0.3">
      <c r="A1109" t="s">
        <v>2377</v>
      </c>
      <c r="B1109" t="s">
        <v>2378</v>
      </c>
      <c r="C1109" t="s">
        <v>3161</v>
      </c>
      <c r="D1109" t="s">
        <v>714</v>
      </c>
      <c r="E1109">
        <v>2177.73308133</v>
      </c>
      <c r="F1109">
        <v>409.3</v>
      </c>
      <c r="G1109">
        <v>-41.016075592793399</v>
      </c>
      <c r="H1109">
        <v>-10.2141223628883</v>
      </c>
      <c r="I1109">
        <v>-22.905776738028099</v>
      </c>
      <c r="J1109">
        <v>-1.7648353114045701</v>
      </c>
      <c r="K1109">
        <v>447.52388229238397</v>
      </c>
      <c r="L1109">
        <v>472.03163027978002</v>
      </c>
      <c r="M1109">
        <v>27.5188292399333</v>
      </c>
      <c r="N1109">
        <v>0.62022068072500403</v>
      </c>
      <c r="O1109">
        <v>40.337161006596602</v>
      </c>
      <c r="P1109">
        <v>5.1914674890773496</v>
      </c>
      <c r="Q1109">
        <v>-0.11130657603255401</v>
      </c>
    </row>
    <row r="1110" spans="1:17" hidden="1" x14ac:dyDescent="0.3">
      <c r="A1110" t="s">
        <v>2379</v>
      </c>
      <c r="B1110" t="s">
        <v>2380</v>
      </c>
      <c r="C1110" t="s">
        <v>3161</v>
      </c>
      <c r="D1110" t="s">
        <v>286</v>
      </c>
      <c r="E1110">
        <v>2175.073425</v>
      </c>
      <c r="F1110">
        <v>888.75</v>
      </c>
      <c r="G1110">
        <v>130.46790368459801</v>
      </c>
      <c r="H1110">
        <v>16.626364127867099</v>
      </c>
      <c r="I1110">
        <v>61.690274165942299</v>
      </c>
      <c r="J1110">
        <v>5.55628199108589</v>
      </c>
      <c r="K1110">
        <v>861.51473610539097</v>
      </c>
      <c r="M1110">
        <v>46.009476902134601</v>
      </c>
      <c r="N1110">
        <v>1.29040335344742</v>
      </c>
      <c r="O1110">
        <v>27.3361462728551</v>
      </c>
      <c r="P1110">
        <v>278.191489361702</v>
      </c>
    </row>
    <row r="1111" spans="1:17" hidden="1" x14ac:dyDescent="0.3">
      <c r="A1111" t="s">
        <v>2381</v>
      </c>
      <c r="B1111" t="s">
        <v>2382</v>
      </c>
      <c r="C1111" t="s">
        <v>3161</v>
      </c>
      <c r="D1111" t="s">
        <v>21</v>
      </c>
      <c r="E1111">
        <v>2174.44616103</v>
      </c>
      <c r="F1111">
        <v>471.9</v>
      </c>
      <c r="G1111">
        <v>51.4720767208361</v>
      </c>
      <c r="H1111">
        <v>26.532804704990401</v>
      </c>
      <c r="I1111">
        <v>0.16993263112281301</v>
      </c>
      <c r="J1111">
        <v>12.240922562299801</v>
      </c>
      <c r="K1111">
        <v>409.63474288821499</v>
      </c>
      <c r="L1111">
        <v>382.92906727504197</v>
      </c>
      <c r="M1111">
        <v>55.4047448798419</v>
      </c>
      <c r="N1111">
        <v>2.5984032761439799</v>
      </c>
      <c r="O1111">
        <v>46.376350921805397</v>
      </c>
      <c r="P1111">
        <v>96.338672768878695</v>
      </c>
      <c r="Q1111">
        <v>0.14131497988741201</v>
      </c>
    </row>
    <row r="1112" spans="1:17" hidden="1" x14ac:dyDescent="0.3">
      <c r="A1112" t="s">
        <v>2383</v>
      </c>
      <c r="B1112" t="s">
        <v>2384</v>
      </c>
      <c r="C1112" t="s">
        <v>3161</v>
      </c>
      <c r="D1112" t="s">
        <v>454</v>
      </c>
      <c r="E1112">
        <v>2173.8038476000002</v>
      </c>
      <c r="F1112">
        <v>273.35000000000002</v>
      </c>
      <c r="G1112">
        <v>-13.2170197014511</v>
      </c>
      <c r="H1112">
        <v>-4.6792504874569101</v>
      </c>
      <c r="I1112">
        <v>-7.5218125381908898</v>
      </c>
      <c r="J1112">
        <v>-1.61949115641682</v>
      </c>
      <c r="K1112">
        <v>296.30941742243402</v>
      </c>
      <c r="L1112">
        <v>285.35817024727498</v>
      </c>
      <c r="M1112">
        <v>30.5001844419204</v>
      </c>
      <c r="N1112">
        <v>0.20234142313697401</v>
      </c>
      <c r="O1112">
        <v>32.430949332357699</v>
      </c>
      <c r="P1112">
        <v>20.4981265153185</v>
      </c>
      <c r="Q1112">
        <v>-7.5373907675576002E-2</v>
      </c>
    </row>
    <row r="1113" spans="1:17" hidden="1" x14ac:dyDescent="0.3">
      <c r="A1113" t="s">
        <v>2385</v>
      </c>
      <c r="B1113" t="s">
        <v>2386</v>
      </c>
      <c r="C1113" t="s">
        <v>3161</v>
      </c>
      <c r="D1113" t="s">
        <v>429</v>
      </c>
      <c r="E1113">
        <v>2170.4892503999999</v>
      </c>
      <c r="F1113">
        <v>418.65</v>
      </c>
      <c r="G1113">
        <v>-43.117062408126003</v>
      </c>
      <c r="H1113">
        <v>-1.31398369869832</v>
      </c>
      <c r="I1113">
        <v>-22.6007593719029</v>
      </c>
      <c r="J1113">
        <v>-0.62674838206394101</v>
      </c>
      <c r="K1113">
        <v>430.83573593981902</v>
      </c>
      <c r="L1113">
        <v>448.14132691218299</v>
      </c>
      <c r="M1113">
        <v>41.2115505303113</v>
      </c>
      <c r="N1113">
        <v>0.44002142909713798</v>
      </c>
      <c r="O1113">
        <v>34.563477845455601</v>
      </c>
      <c r="P1113">
        <v>9.3080939947780497</v>
      </c>
      <c r="Q1113">
        <v>-1.3378182950538E-2</v>
      </c>
    </row>
    <row r="1114" spans="1:17" hidden="1" x14ac:dyDescent="0.3">
      <c r="A1114" t="s">
        <v>2387</v>
      </c>
      <c r="B1114" t="s">
        <v>2388</v>
      </c>
      <c r="C1114" t="s">
        <v>3161</v>
      </c>
      <c r="D1114" t="s">
        <v>117</v>
      </c>
      <c r="E1114">
        <v>2169.8526651900002</v>
      </c>
      <c r="F1114">
        <v>266.05</v>
      </c>
      <c r="G1114">
        <v>2.6280095949140199</v>
      </c>
      <c r="H1114">
        <v>1.8601297075171901</v>
      </c>
      <c r="I1114">
        <v>-5.0248610425583404</v>
      </c>
      <c r="J1114">
        <v>-1.98794089293853</v>
      </c>
      <c r="K1114">
        <v>286.47243944723101</v>
      </c>
      <c r="L1114">
        <v>265.80041669926601</v>
      </c>
      <c r="M1114">
        <v>20.538311537968301</v>
      </c>
      <c r="N1114">
        <v>0.48560349113752099</v>
      </c>
      <c r="O1114">
        <v>27.870700996053301</v>
      </c>
      <c r="P1114">
        <v>43.500539374325697</v>
      </c>
      <c r="Q1114">
        <v>7.6417214638808004E-2</v>
      </c>
    </row>
    <row r="1115" spans="1:17" hidden="1" x14ac:dyDescent="0.3">
      <c r="A1115" t="s">
        <v>2389</v>
      </c>
      <c r="B1115" t="s">
        <v>2390</v>
      </c>
      <c r="C1115" t="s">
        <v>3161</v>
      </c>
      <c r="D1115" t="s">
        <v>51</v>
      </c>
      <c r="E1115">
        <v>2165.12990928</v>
      </c>
      <c r="F1115">
        <v>749.4</v>
      </c>
      <c r="G1115">
        <v>-7.8237692640730203E-2</v>
      </c>
      <c r="H1115">
        <v>-0.46957241332870697</v>
      </c>
      <c r="I1115">
        <v>-1.8334957869692401</v>
      </c>
      <c r="J1115">
        <v>0.71569067324623004</v>
      </c>
      <c r="K1115">
        <v>773.54794992333802</v>
      </c>
      <c r="L1115">
        <v>725.45639561018402</v>
      </c>
      <c r="M1115">
        <v>39.160502119224603</v>
      </c>
      <c r="N1115">
        <v>0.29200803970491801</v>
      </c>
      <c r="O1115">
        <v>15.1054176674673</v>
      </c>
      <c r="P1115">
        <v>32.895903528994403</v>
      </c>
      <c r="Q1115">
        <v>-7.1359816900845002E-2</v>
      </c>
    </row>
    <row r="1116" spans="1:17" hidden="1" x14ac:dyDescent="0.3">
      <c r="A1116" t="s">
        <v>2391</v>
      </c>
      <c r="B1116" t="s">
        <v>2392</v>
      </c>
      <c r="C1116" t="s">
        <v>3161</v>
      </c>
      <c r="D1116" t="s">
        <v>454</v>
      </c>
      <c r="E1116">
        <v>2162.3548049999999</v>
      </c>
      <c r="F1116">
        <v>861.75</v>
      </c>
      <c r="G1116">
        <v>24.964771102733799</v>
      </c>
      <c r="H1116">
        <v>-1.3731433838485101</v>
      </c>
      <c r="I1116">
        <v>34.6125801683649</v>
      </c>
      <c r="J1116">
        <v>3.2846655270828999</v>
      </c>
      <c r="K1116">
        <v>901.23325515394401</v>
      </c>
      <c r="L1116">
        <v>752.30830192529402</v>
      </c>
      <c r="M1116">
        <v>30.8529770228456</v>
      </c>
      <c r="N1116">
        <v>0.17679589015129199</v>
      </c>
      <c r="O1116">
        <v>31.488250652741499</v>
      </c>
      <c r="P1116">
        <v>67.086766844401296</v>
      </c>
      <c r="Q1116">
        <v>0.11162617636809501</v>
      </c>
    </row>
    <row r="1117" spans="1:17" hidden="1" x14ac:dyDescent="0.3">
      <c r="A1117" t="s">
        <v>2393</v>
      </c>
      <c r="B1117" t="s">
        <v>2394</v>
      </c>
      <c r="C1117" t="s">
        <v>3161</v>
      </c>
      <c r="D1117" t="s">
        <v>429</v>
      </c>
      <c r="E1117">
        <v>2161.8012840000001</v>
      </c>
      <c r="F1117">
        <v>1896.45</v>
      </c>
      <c r="G1117">
        <v>-16.063612490748898</v>
      </c>
      <c r="H1117">
        <v>5.5103395133328004</v>
      </c>
      <c r="I1117">
        <v>-10.830560728641901</v>
      </c>
      <c r="J1117">
        <v>3.1131800254990001</v>
      </c>
      <c r="K1117">
        <v>1962.8039297841201</v>
      </c>
      <c r="L1117">
        <v>1864.5422611454901</v>
      </c>
      <c r="M1117">
        <v>32.885097290009099</v>
      </c>
      <c r="N1117">
        <v>0.50191377591367603</v>
      </c>
      <c r="O1117">
        <v>27.9574995386116</v>
      </c>
      <c r="P1117">
        <v>25.178217821782098</v>
      </c>
    </row>
    <row r="1118" spans="1:17" hidden="1" x14ac:dyDescent="0.3">
      <c r="A1118" t="s">
        <v>2395</v>
      </c>
      <c r="B1118" t="s">
        <v>2396</v>
      </c>
      <c r="C1118" t="s">
        <v>3161</v>
      </c>
      <c r="D1118" t="s">
        <v>181</v>
      </c>
      <c r="E1118">
        <v>2155.2851558560001</v>
      </c>
      <c r="F1118">
        <v>192.08</v>
      </c>
      <c r="G1118">
        <v>39.425850471219597</v>
      </c>
      <c r="H1118">
        <v>1.51650597604802</v>
      </c>
      <c r="I1118">
        <v>18.639759040007899</v>
      </c>
      <c r="J1118">
        <v>-2.8584272440868399</v>
      </c>
      <c r="K1118">
        <v>188.475642390589</v>
      </c>
      <c r="L1118">
        <v>159.47609310952001</v>
      </c>
      <c r="M1118">
        <v>41.063832480870197</v>
      </c>
      <c r="N1118">
        <v>0.65383806454121196</v>
      </c>
      <c r="O1118">
        <v>13.197625989171099</v>
      </c>
      <c r="P1118">
        <v>77.277341947392699</v>
      </c>
      <c r="Q1118">
        <v>5.9909752826139001E-2</v>
      </c>
    </row>
    <row r="1119" spans="1:17" hidden="1" x14ac:dyDescent="0.3">
      <c r="A1119" t="s">
        <v>2397</v>
      </c>
      <c r="B1119" t="s">
        <v>2398</v>
      </c>
      <c r="C1119" t="s">
        <v>3161</v>
      </c>
      <c r="D1119" t="s">
        <v>48</v>
      </c>
      <c r="E1119">
        <v>2155.2849643499999</v>
      </c>
      <c r="F1119">
        <v>510.3</v>
      </c>
      <c r="G1119">
        <v>-23.9428921862424</v>
      </c>
      <c r="H1119">
        <v>-4.1749226301878899</v>
      </c>
      <c r="I1119">
        <v>-30.226109985003799</v>
      </c>
      <c r="J1119">
        <v>-0.19915949673966199</v>
      </c>
      <c r="K1119">
        <v>553.75399503845097</v>
      </c>
      <c r="L1119">
        <v>566.06618154508703</v>
      </c>
      <c r="M1119">
        <v>27.688849333228202</v>
      </c>
      <c r="N1119">
        <v>0.451293038070681</v>
      </c>
      <c r="O1119">
        <v>66.568685087203505</v>
      </c>
      <c r="P1119">
        <v>17.9748006010865</v>
      </c>
      <c r="Q1119">
        <v>0.16978936293980901</v>
      </c>
    </row>
    <row r="1120" spans="1:17" hidden="1" x14ac:dyDescent="0.3">
      <c r="A1120" t="s">
        <v>2399</v>
      </c>
      <c r="B1120" t="s">
        <v>2400</v>
      </c>
      <c r="C1120" t="s">
        <v>3161</v>
      </c>
      <c r="D1120" t="s">
        <v>227</v>
      </c>
      <c r="E1120">
        <v>2132.1745405900001</v>
      </c>
      <c r="F1120">
        <v>275.89999999999998</v>
      </c>
      <c r="G1120">
        <v>-45.442788368501802</v>
      </c>
      <c r="H1120">
        <v>-2.6597311868130298</v>
      </c>
      <c r="I1120">
        <v>-18.762908521293902</v>
      </c>
      <c r="J1120">
        <v>0.66053207241518097</v>
      </c>
      <c r="K1120">
        <v>290.95161065652599</v>
      </c>
      <c r="L1120">
        <v>308.31064717319498</v>
      </c>
      <c r="M1120">
        <v>29.552685279450799</v>
      </c>
      <c r="N1120">
        <v>0.37992205871998003</v>
      </c>
      <c r="O1120">
        <v>35.918811163465001</v>
      </c>
      <c r="P1120">
        <v>12.4057852923202</v>
      </c>
    </row>
    <row r="1121" spans="1:17" hidden="1" x14ac:dyDescent="0.3">
      <c r="A1121" t="s">
        <v>2401</v>
      </c>
      <c r="B1121" t="s">
        <v>2402</v>
      </c>
      <c r="C1121" t="s">
        <v>3161</v>
      </c>
      <c r="D1121" t="s">
        <v>1977</v>
      </c>
      <c r="E1121">
        <v>2130.0438620999998</v>
      </c>
      <c r="F1121">
        <v>532.45000000000005</v>
      </c>
      <c r="G1121">
        <v>903.07872751122704</v>
      </c>
      <c r="H1121">
        <v>-1.0497570234046301</v>
      </c>
      <c r="I1121">
        <v>36.050163089080698</v>
      </c>
      <c r="J1121">
        <v>5.8459842981635299</v>
      </c>
      <c r="K1121">
        <v>590.79376845059096</v>
      </c>
      <c r="L1121">
        <v>471.221291262541</v>
      </c>
      <c r="M1121">
        <v>42.7486788083528</v>
      </c>
      <c r="N1121">
        <v>0.80560453252462505</v>
      </c>
      <c r="O1121">
        <v>78.176354587285104</v>
      </c>
    </row>
    <row r="1122" spans="1:17" hidden="1" x14ac:dyDescent="0.3">
      <c r="A1122" t="s">
        <v>2403</v>
      </c>
      <c r="B1122" t="s">
        <v>2404</v>
      </c>
      <c r="C1122" t="s">
        <v>3161</v>
      </c>
      <c r="D1122" t="s">
        <v>526</v>
      </c>
      <c r="E1122">
        <v>2126.2797028079999</v>
      </c>
      <c r="F1122">
        <v>118.12</v>
      </c>
      <c r="G1122">
        <v>17.243562157639801</v>
      </c>
      <c r="H1122">
        <v>-1.1331949232176299</v>
      </c>
      <c r="I1122">
        <v>-3.0774964826642801</v>
      </c>
      <c r="J1122">
        <v>0.19045778273580499</v>
      </c>
      <c r="K1122">
        <v>121.927810181769</v>
      </c>
      <c r="L1122">
        <v>113.419832417473</v>
      </c>
      <c r="M1122">
        <v>40.471988027173097</v>
      </c>
      <c r="N1122">
        <v>0.47963366950485298</v>
      </c>
      <c r="O1122">
        <v>26.142905519810299</v>
      </c>
      <c r="P1122">
        <v>48.391959798994897</v>
      </c>
      <c r="Q1122">
        <v>6.1107588105707003E-2</v>
      </c>
    </row>
    <row r="1123" spans="1:17" hidden="1" x14ac:dyDescent="0.3">
      <c r="A1123" t="s">
        <v>2405</v>
      </c>
      <c r="B1123" t="s">
        <v>2406</v>
      </c>
      <c r="C1123" t="s">
        <v>3161</v>
      </c>
      <c r="D1123" t="s">
        <v>77</v>
      </c>
      <c r="E1123">
        <v>2120.8401392549999</v>
      </c>
      <c r="F1123">
        <v>2812.45</v>
      </c>
      <c r="G1123">
        <v>-26.391058343018202</v>
      </c>
      <c r="H1123">
        <v>2.1272247130650599</v>
      </c>
      <c r="I1123">
        <v>-6.96524937371899</v>
      </c>
      <c r="J1123">
        <v>1.5488599758094499</v>
      </c>
      <c r="K1123">
        <v>2869.2169974848998</v>
      </c>
      <c r="L1123">
        <v>2833.3047204177301</v>
      </c>
      <c r="M1123">
        <v>44.538579842009803</v>
      </c>
      <c r="N1123">
        <v>0.61865501078802299</v>
      </c>
      <c r="O1123">
        <v>12.754004515635801</v>
      </c>
      <c r="P1123">
        <v>19.900667192462599</v>
      </c>
      <c r="Q1123">
        <v>-0.116039767832305</v>
      </c>
    </row>
    <row r="1124" spans="1:17" hidden="1" x14ac:dyDescent="0.3">
      <c r="A1124" t="s">
        <v>2407</v>
      </c>
      <c r="B1124" t="s">
        <v>2408</v>
      </c>
      <c r="C1124" t="s">
        <v>3161</v>
      </c>
      <c r="D1124" t="s">
        <v>268</v>
      </c>
      <c r="E1124">
        <v>2119.8323318399998</v>
      </c>
      <c r="F1124">
        <v>588.20000000000005</v>
      </c>
      <c r="G1124">
        <v>-0.73084259337368296</v>
      </c>
      <c r="H1124">
        <v>3.8339280650781098</v>
      </c>
      <c r="I1124">
        <v>-18.824089955893001</v>
      </c>
      <c r="J1124">
        <v>2.8553105840701098</v>
      </c>
      <c r="K1124">
        <v>611.03120581611302</v>
      </c>
      <c r="L1124">
        <v>609.77301010301005</v>
      </c>
      <c r="M1124">
        <v>42.595176836142002</v>
      </c>
      <c r="N1124">
        <v>1.01166473444783</v>
      </c>
      <c r="O1124">
        <v>58.959537572254298</v>
      </c>
      <c r="P1124">
        <v>35.327274818819703</v>
      </c>
      <c r="Q1124">
        <v>7.4138861057268995E-2</v>
      </c>
    </row>
    <row r="1125" spans="1:17" hidden="1" x14ac:dyDescent="0.3">
      <c r="A1125" t="s">
        <v>2409</v>
      </c>
      <c r="B1125" t="s">
        <v>2410</v>
      </c>
      <c r="C1125" t="s">
        <v>3161</v>
      </c>
      <c r="D1125" t="s">
        <v>406</v>
      </c>
      <c r="E1125">
        <v>2114.7921917849999</v>
      </c>
      <c r="F1125">
        <v>1078.3499999999999</v>
      </c>
      <c r="G1125">
        <v>-39.013147989043098</v>
      </c>
      <c r="H1125">
        <v>-8.3957217054462792</v>
      </c>
      <c r="I1125">
        <v>-26.462931837102801</v>
      </c>
      <c r="J1125">
        <v>-3.0679577280773699E-2</v>
      </c>
      <c r="K1125">
        <v>1173.0547192603001</v>
      </c>
      <c r="L1125">
        <v>1202.09542398653</v>
      </c>
      <c r="M1125">
        <v>24.307085907167199</v>
      </c>
      <c r="N1125">
        <v>0.65567855740194003</v>
      </c>
      <c r="O1125">
        <v>36.7274076134835</v>
      </c>
      <c r="P1125">
        <v>30.7011696260832</v>
      </c>
      <c r="Q1125">
        <v>-4.3083784926930997E-2</v>
      </c>
    </row>
    <row r="1126" spans="1:17" hidden="1" x14ac:dyDescent="0.3">
      <c r="A1126" t="s">
        <v>2411</v>
      </c>
      <c r="B1126" t="s">
        <v>2412</v>
      </c>
      <c r="C1126" t="s">
        <v>3161</v>
      </c>
      <c r="D1126" t="s">
        <v>398</v>
      </c>
      <c r="E1126">
        <v>2110.4885340000001</v>
      </c>
      <c r="F1126">
        <v>939.95</v>
      </c>
      <c r="G1126">
        <v>181.072279213234</v>
      </c>
      <c r="H1126">
        <v>6.9579722893283797</v>
      </c>
      <c r="I1126">
        <v>16.7432132889579</v>
      </c>
      <c r="J1126">
        <v>8.0004059057542598</v>
      </c>
      <c r="K1126">
        <v>882.67926252188397</v>
      </c>
      <c r="L1126">
        <v>739.96713047851597</v>
      </c>
      <c r="M1126">
        <v>65.023283311876298</v>
      </c>
      <c r="N1126">
        <v>0.65795313773161102</v>
      </c>
      <c r="O1126">
        <v>10.1122400127666</v>
      </c>
      <c r="P1126">
        <v>213.31666666666601</v>
      </c>
      <c r="Q1126">
        <v>0.164936348929351</v>
      </c>
    </row>
    <row r="1127" spans="1:17" hidden="1" x14ac:dyDescent="0.3">
      <c r="A1127" t="s">
        <v>2413</v>
      </c>
      <c r="B1127" t="s">
        <v>2414</v>
      </c>
      <c r="C1127" t="s">
        <v>3161</v>
      </c>
      <c r="D1127" t="s">
        <v>77</v>
      </c>
      <c r="E1127">
        <v>2105.2065140599998</v>
      </c>
      <c r="F1127">
        <v>242.51</v>
      </c>
      <c r="G1127">
        <v>-3.7973562961807601</v>
      </c>
      <c r="H1127">
        <v>5.2147010822419899</v>
      </c>
      <c r="I1127">
        <v>-6.8428113569892099</v>
      </c>
      <c r="J1127">
        <v>4.2778001615731096</v>
      </c>
      <c r="K1127">
        <v>241.08328896446801</v>
      </c>
      <c r="L1127">
        <v>231.30496283755201</v>
      </c>
      <c r="M1127">
        <v>52.380905358777497</v>
      </c>
      <c r="N1127">
        <v>0.93032039586323201</v>
      </c>
      <c r="O1127">
        <v>13.191208609954201</v>
      </c>
      <c r="P1127">
        <v>25.652849740932599</v>
      </c>
      <c r="Q1127">
        <v>-5.2791374826674002E-2</v>
      </c>
    </row>
    <row r="1128" spans="1:17" hidden="1" x14ac:dyDescent="0.3">
      <c r="A1128" t="s">
        <v>2415</v>
      </c>
      <c r="B1128" t="s">
        <v>2416</v>
      </c>
      <c r="C1128" t="s">
        <v>3161</v>
      </c>
      <c r="D1128" t="s">
        <v>130</v>
      </c>
      <c r="E1128">
        <v>2097.3042337500001</v>
      </c>
      <c r="F1128">
        <v>123.75</v>
      </c>
      <c r="G1128">
        <v>38.6802055799713</v>
      </c>
      <c r="H1128">
        <v>24.458337787597301</v>
      </c>
      <c r="I1128">
        <v>21.904538250235198</v>
      </c>
      <c r="J1128">
        <v>6.0532326394633902</v>
      </c>
      <c r="K1128">
        <v>117.858082227022</v>
      </c>
      <c r="L1128">
        <v>100.76684335451699</v>
      </c>
      <c r="M1128">
        <v>45.187369209375802</v>
      </c>
      <c r="N1128">
        <v>0.98043659018363405</v>
      </c>
      <c r="O1128">
        <v>19.3535353535353</v>
      </c>
      <c r="P1128">
        <v>76.760462791029795</v>
      </c>
      <c r="Q1128">
        <v>8.2383155156165996E-2</v>
      </c>
    </row>
    <row r="1129" spans="1:17" hidden="1" x14ac:dyDescent="0.3">
      <c r="A1129" t="s">
        <v>2417</v>
      </c>
      <c r="B1129" t="s">
        <v>2418</v>
      </c>
      <c r="C1129" t="s">
        <v>3161</v>
      </c>
      <c r="D1129" t="s">
        <v>51</v>
      </c>
      <c r="E1129">
        <v>2096.196691745</v>
      </c>
      <c r="F1129">
        <v>1002.95</v>
      </c>
      <c r="G1129">
        <v>177.95017516725201</v>
      </c>
      <c r="H1129">
        <v>20.1891593964328</v>
      </c>
      <c r="I1129">
        <v>64.542212035642805</v>
      </c>
      <c r="J1129">
        <v>7.6980437765350302</v>
      </c>
      <c r="K1129">
        <v>876.00132924104605</v>
      </c>
      <c r="L1129">
        <v>688.52120878300195</v>
      </c>
      <c r="M1129">
        <v>69.023871595575301</v>
      </c>
      <c r="N1129">
        <v>0.79829994469021004</v>
      </c>
      <c r="O1129">
        <v>5.8028814995762596</v>
      </c>
      <c r="P1129">
        <v>221.87098844672599</v>
      </c>
      <c r="Q1129">
        <v>0.131477871590404</v>
      </c>
    </row>
    <row r="1130" spans="1:17" hidden="1" x14ac:dyDescent="0.3">
      <c r="A1130" t="s">
        <v>2419</v>
      </c>
      <c r="B1130" t="s">
        <v>2420</v>
      </c>
      <c r="C1130" t="s">
        <v>3161</v>
      </c>
      <c r="D1130" t="s">
        <v>143</v>
      </c>
      <c r="E1130">
        <v>2095.3988152799998</v>
      </c>
      <c r="F1130">
        <v>20345.099999999999</v>
      </c>
      <c r="G1130">
        <v>599.80549595554896</v>
      </c>
      <c r="H1130">
        <v>-15.907461418904401</v>
      </c>
      <c r="I1130">
        <v>272.14638303983497</v>
      </c>
      <c r="J1130">
        <v>-5.6801243269132398</v>
      </c>
      <c r="K1130">
        <v>18785.773698383899</v>
      </c>
      <c r="L1130">
        <v>11061.223130988899</v>
      </c>
      <c r="M1130">
        <v>32.076567631594997</v>
      </c>
      <c r="N1130">
        <v>0.69777106304640801</v>
      </c>
      <c r="O1130">
        <v>36.5193584696069</v>
      </c>
      <c r="P1130">
        <v>653.52222222222201</v>
      </c>
      <c r="Q1130">
        <v>0.17538835391889199</v>
      </c>
    </row>
    <row r="1131" spans="1:17" hidden="1" x14ac:dyDescent="0.3">
      <c r="A1131" t="s">
        <v>1854</v>
      </c>
      <c r="B1131" t="s">
        <v>2421</v>
      </c>
      <c r="C1131" t="s">
        <v>3161</v>
      </c>
      <c r="D1131" t="s">
        <v>1856</v>
      </c>
      <c r="E1131">
        <v>2091.9342556299998</v>
      </c>
      <c r="F1131">
        <v>31.85</v>
      </c>
      <c r="G1131">
        <v>-24.885218330164999</v>
      </c>
      <c r="H1131">
        <v>-6.2488628072706804</v>
      </c>
      <c r="I1131">
        <v>-18.491950678265798</v>
      </c>
      <c r="J1131">
        <v>-2.1784880862100602</v>
      </c>
      <c r="K1131">
        <v>35.778414395699798</v>
      </c>
      <c r="L1131">
        <v>35.334865934659597</v>
      </c>
      <c r="M1131">
        <v>49.333103027404697</v>
      </c>
      <c r="N1131">
        <v>0.79817867680077403</v>
      </c>
      <c r="O1131">
        <v>44.270015698587102</v>
      </c>
      <c r="P1131">
        <v>17.311233885819501</v>
      </c>
      <c r="Q1131">
        <v>7.0291434656782004E-2</v>
      </c>
    </row>
    <row r="1132" spans="1:17" hidden="1" x14ac:dyDescent="0.3">
      <c r="A1132" t="s">
        <v>2422</v>
      </c>
      <c r="B1132" t="s">
        <v>2423</v>
      </c>
      <c r="C1132" t="s">
        <v>3161</v>
      </c>
      <c r="D1132" t="s">
        <v>188</v>
      </c>
      <c r="E1132">
        <v>2090.866078</v>
      </c>
      <c r="F1132">
        <v>1285.75</v>
      </c>
      <c r="G1132">
        <v>30.665694100943298</v>
      </c>
      <c r="H1132">
        <v>-1.5938833525064</v>
      </c>
      <c r="I1132">
        <v>29.056739253779401</v>
      </c>
      <c r="J1132">
        <v>-1.3300729694320499</v>
      </c>
      <c r="K1132">
        <v>1339.09257461782</v>
      </c>
      <c r="L1132">
        <v>1161.2211905305401</v>
      </c>
      <c r="M1132">
        <v>37.499665674375699</v>
      </c>
      <c r="N1132">
        <v>0.42107075728761301</v>
      </c>
      <c r="O1132">
        <v>19.922224382656001</v>
      </c>
      <c r="P1132">
        <v>65.785571529882006</v>
      </c>
      <c r="Q1132">
        <v>5.1740578644399002E-2</v>
      </c>
    </row>
    <row r="1133" spans="1:17" hidden="1" x14ac:dyDescent="0.3">
      <c r="A1133" t="s">
        <v>2424</v>
      </c>
      <c r="B1133" t="s">
        <v>2425</v>
      </c>
      <c r="C1133" t="s">
        <v>3161</v>
      </c>
      <c r="D1133" t="s">
        <v>293</v>
      </c>
      <c r="E1133">
        <v>2087.3979642599902</v>
      </c>
      <c r="F1133">
        <v>812.1</v>
      </c>
      <c r="G1133">
        <v>44.163202722466501</v>
      </c>
      <c r="H1133">
        <v>-8.1933670499758495</v>
      </c>
      <c r="I1133">
        <v>14.6213232852561</v>
      </c>
      <c r="J1133">
        <v>-4.61119637049819</v>
      </c>
      <c r="K1133">
        <v>898.30178943946805</v>
      </c>
      <c r="L1133">
        <v>779.60384192819402</v>
      </c>
      <c r="M1133">
        <v>31.793692232477898</v>
      </c>
      <c r="N1133">
        <v>0.47280305627186597</v>
      </c>
      <c r="O1133">
        <v>49.612116734392302</v>
      </c>
      <c r="P1133">
        <v>84.946481439307604</v>
      </c>
      <c r="Q1133">
        <v>0.10732202152642401</v>
      </c>
    </row>
    <row r="1134" spans="1:17" hidden="1" x14ac:dyDescent="0.3">
      <c r="A1134" t="s">
        <v>2426</v>
      </c>
      <c r="B1134" t="s">
        <v>2427</v>
      </c>
      <c r="C1134" t="s">
        <v>3161</v>
      </c>
      <c r="D1134" t="s">
        <v>249</v>
      </c>
      <c r="E1134">
        <v>2075.1044314000001</v>
      </c>
      <c r="F1134">
        <v>418.6</v>
      </c>
      <c r="G1134">
        <v>-50.744529677489403</v>
      </c>
      <c r="H1134">
        <v>0.83222577047990798</v>
      </c>
      <c r="I1134">
        <v>-14.8945212390657</v>
      </c>
      <c r="J1134">
        <v>-0.51788279366799195</v>
      </c>
      <c r="K1134">
        <v>433.96502863672998</v>
      </c>
      <c r="L1134">
        <v>441.50227492641397</v>
      </c>
      <c r="M1134">
        <v>45.515536255712497</v>
      </c>
      <c r="N1134">
        <v>0.36569070386321301</v>
      </c>
      <c r="O1134">
        <v>53.093645484949803</v>
      </c>
      <c r="P1134">
        <v>26.848484848484802</v>
      </c>
      <c r="Q1134">
        <v>2.8273180616246001E-2</v>
      </c>
    </row>
    <row r="1135" spans="1:17" hidden="1" x14ac:dyDescent="0.3">
      <c r="A1135" t="s">
        <v>2428</v>
      </c>
      <c r="B1135" t="s">
        <v>2429</v>
      </c>
      <c r="C1135" t="s">
        <v>3161</v>
      </c>
      <c r="D1135" t="s">
        <v>260</v>
      </c>
      <c r="E1135">
        <v>2070.7073918299998</v>
      </c>
      <c r="F1135">
        <v>42.35</v>
      </c>
      <c r="G1135">
        <v>6.1618146368679296</v>
      </c>
      <c r="H1135">
        <v>-1.1914194464125301</v>
      </c>
      <c r="I1135">
        <v>-14.982955060316201</v>
      </c>
      <c r="J1135">
        <v>-1.10901194410488</v>
      </c>
      <c r="K1135">
        <v>47.286179356847498</v>
      </c>
      <c r="L1135">
        <v>44.638083165337399</v>
      </c>
      <c r="M1135">
        <v>32.597290944261303</v>
      </c>
      <c r="N1135">
        <v>0.34846032414131201</v>
      </c>
      <c r="O1135">
        <v>62.644628099173502</v>
      </c>
      <c r="P1135">
        <v>45.133653187114398</v>
      </c>
      <c r="Q1135">
        <v>6.1537115416046999E-2</v>
      </c>
    </row>
    <row r="1136" spans="1:17" x14ac:dyDescent="0.3">
      <c r="A1136" t="s">
        <v>2430</v>
      </c>
      <c r="B1136" t="s">
        <v>2431</v>
      </c>
      <c r="C1136" t="s">
        <v>3154</v>
      </c>
      <c r="D1136" t="s">
        <v>77</v>
      </c>
      <c r="E1136">
        <v>2064.7997180000002</v>
      </c>
      <c r="F1136">
        <v>79.930000000000007</v>
      </c>
      <c r="G1136">
        <v>-57.119080579511099</v>
      </c>
      <c r="H1136">
        <v>-0.86410478348008701</v>
      </c>
      <c r="I1136">
        <v>-27.401109786224598</v>
      </c>
      <c r="J1136">
        <v>-0.26531020244394798</v>
      </c>
      <c r="K1136">
        <v>86.372252545452</v>
      </c>
      <c r="L1136">
        <v>94.457071909371194</v>
      </c>
      <c r="M1136">
        <v>26.373627629644002</v>
      </c>
      <c r="N1136">
        <v>0.50460166704994702</v>
      </c>
      <c r="O1136">
        <v>95.170774427624096</v>
      </c>
      <c r="P1136">
        <v>0.46505781799899198</v>
      </c>
      <c r="Q1136">
        <v>2.4603116080184E-2</v>
      </c>
    </row>
    <row r="1137" spans="1:17" hidden="1" x14ac:dyDescent="0.3">
      <c r="A1137" t="s">
        <v>2432</v>
      </c>
      <c r="B1137" t="s">
        <v>2433</v>
      </c>
      <c r="C1137" t="s">
        <v>3161</v>
      </c>
      <c r="D1137" t="s">
        <v>278</v>
      </c>
      <c r="E1137">
        <v>2064.3533693439999</v>
      </c>
      <c r="F1137">
        <v>201.53</v>
      </c>
      <c r="G1137">
        <v>-30.875096471825302</v>
      </c>
      <c r="H1137">
        <v>-3.1995234934144601</v>
      </c>
      <c r="I1137">
        <v>-15.963588350717901</v>
      </c>
      <c r="J1137">
        <v>1.7868978385716701</v>
      </c>
      <c r="M1137">
        <v>35.460555708538102</v>
      </c>
      <c r="O1137">
        <v>30.992904282240801</v>
      </c>
      <c r="P1137">
        <v>7.7124532335649496</v>
      </c>
    </row>
    <row r="1138" spans="1:17" hidden="1" x14ac:dyDescent="0.3">
      <c r="A1138" t="s">
        <v>2434</v>
      </c>
      <c r="B1138" t="s">
        <v>2435</v>
      </c>
      <c r="C1138" t="s">
        <v>3161</v>
      </c>
      <c r="D1138" t="s">
        <v>268</v>
      </c>
      <c r="E1138">
        <v>2051.3968588049902</v>
      </c>
      <c r="F1138">
        <v>456.05</v>
      </c>
      <c r="G1138">
        <v>-44.840804239582702</v>
      </c>
      <c r="H1138">
        <v>-2.2320202292334002</v>
      </c>
      <c r="I1138">
        <v>-30.0469765407159</v>
      </c>
      <c r="J1138">
        <v>0.42877834977610102</v>
      </c>
      <c r="K1138">
        <v>478.18988063242699</v>
      </c>
      <c r="L1138">
        <v>514.39716702618</v>
      </c>
      <c r="M1138">
        <v>35.220036949129501</v>
      </c>
      <c r="N1138">
        <v>0.55358648719993298</v>
      </c>
      <c r="O1138">
        <v>39.929832255235098</v>
      </c>
      <c r="P1138">
        <v>2.1045561401545001</v>
      </c>
    </row>
    <row r="1139" spans="1:17" hidden="1" x14ac:dyDescent="0.3">
      <c r="A1139" t="s">
        <v>2436</v>
      </c>
      <c r="B1139" t="s">
        <v>2437</v>
      </c>
      <c r="C1139" t="s">
        <v>3161</v>
      </c>
      <c r="D1139" t="s">
        <v>268</v>
      </c>
      <c r="E1139">
        <v>2048.8894500000001</v>
      </c>
      <c r="F1139">
        <v>1503.75</v>
      </c>
      <c r="G1139">
        <v>-0.82607871637540597</v>
      </c>
      <c r="H1139">
        <v>2.89308485693725</v>
      </c>
      <c r="I1139">
        <v>-2.9697306356992001</v>
      </c>
      <c r="J1139">
        <v>1.6433224561887101</v>
      </c>
      <c r="K1139">
        <v>1529.0609448712401</v>
      </c>
      <c r="L1139">
        <v>1409.44205429267</v>
      </c>
      <c r="M1139">
        <v>38.894070490205401</v>
      </c>
      <c r="N1139">
        <v>0.48165517321103002</v>
      </c>
      <c r="O1139">
        <v>15.105569409808799</v>
      </c>
      <c r="P1139">
        <v>46.257841754607703</v>
      </c>
      <c r="Q1139">
        <v>3.0118293912260001E-2</v>
      </c>
    </row>
    <row r="1140" spans="1:17" hidden="1" x14ac:dyDescent="0.3">
      <c r="A1140" t="s">
        <v>2438</v>
      </c>
      <c r="B1140" t="s">
        <v>2439</v>
      </c>
      <c r="C1140" t="s">
        <v>3161</v>
      </c>
      <c r="D1140" t="s">
        <v>278</v>
      </c>
      <c r="E1140">
        <v>2034.3512315</v>
      </c>
      <c r="F1140">
        <v>3191.75</v>
      </c>
      <c r="G1140">
        <v>1233.41212665172</v>
      </c>
      <c r="H1140">
        <v>-7.4011459122935097</v>
      </c>
      <c r="I1140">
        <v>265.71646429552601</v>
      </c>
      <c r="J1140">
        <v>-1.8742100113437501</v>
      </c>
      <c r="K1140">
        <v>3381.9403953986598</v>
      </c>
      <c r="L1140">
        <v>2287.4578188540399</v>
      </c>
      <c r="M1140">
        <v>45.828187376031103</v>
      </c>
      <c r="N1140">
        <v>1.5321389381277899</v>
      </c>
      <c r="O1140">
        <v>30.805984177958699</v>
      </c>
      <c r="P1140">
        <v>1384.5348837209301</v>
      </c>
    </row>
    <row r="1141" spans="1:17" x14ac:dyDescent="0.3">
      <c r="A1141" t="s">
        <v>2440</v>
      </c>
      <c r="B1141" t="s">
        <v>2441</v>
      </c>
      <c r="C1141" t="s">
        <v>3146</v>
      </c>
      <c r="D1141" t="s">
        <v>54</v>
      </c>
      <c r="E1141">
        <v>2030.2858835549901</v>
      </c>
      <c r="F1141">
        <v>201.71</v>
      </c>
      <c r="G1141">
        <v>-92.680704711487905</v>
      </c>
      <c r="H1141">
        <v>-20.596983776253801</v>
      </c>
      <c r="I1141">
        <v>-69.307412309764899</v>
      </c>
      <c r="J1141">
        <v>-7.5129278988805304</v>
      </c>
      <c r="K1141">
        <v>282.90613464336099</v>
      </c>
      <c r="L1141">
        <v>405.21038008705602</v>
      </c>
      <c r="M1141">
        <v>6.8848580790546201</v>
      </c>
      <c r="N1141">
        <v>0.50741416393358396</v>
      </c>
      <c r="O1141">
        <v>234.56447374944199</v>
      </c>
      <c r="P1141">
        <v>0.875175035007003</v>
      </c>
    </row>
    <row r="1142" spans="1:17" hidden="1" x14ac:dyDescent="0.3">
      <c r="A1142" t="s">
        <v>2442</v>
      </c>
      <c r="B1142" t="s">
        <v>2443</v>
      </c>
      <c r="C1142" t="s">
        <v>3161</v>
      </c>
      <c r="D1142" t="s">
        <v>454</v>
      </c>
      <c r="E1142">
        <v>2023.6223778000001</v>
      </c>
      <c r="F1142">
        <v>241.95</v>
      </c>
      <c r="G1142">
        <v>-14.5678940271544</v>
      </c>
      <c r="H1142">
        <v>4.3581244007775002</v>
      </c>
      <c r="I1142">
        <v>1.4318167230266401</v>
      </c>
      <c r="J1142">
        <v>-1.1186791409528001</v>
      </c>
      <c r="K1142">
        <v>247.20492083426001</v>
      </c>
      <c r="L1142">
        <v>239.90498218179101</v>
      </c>
      <c r="M1142">
        <v>45.863845356760997</v>
      </c>
      <c r="N1142">
        <v>0.77066157376717404</v>
      </c>
      <c r="O1142">
        <v>27.918991527174999</v>
      </c>
      <c r="P1142">
        <v>34.007200221545197</v>
      </c>
      <c r="Q1142">
        <v>7.4030463241501004E-2</v>
      </c>
    </row>
    <row r="1143" spans="1:17" hidden="1" x14ac:dyDescent="0.3">
      <c r="A1143" t="s">
        <v>2444</v>
      </c>
      <c r="B1143" t="s">
        <v>2445</v>
      </c>
      <c r="C1143" t="s">
        <v>3161</v>
      </c>
      <c r="D1143" t="s">
        <v>234</v>
      </c>
      <c r="E1143">
        <v>2023.589947296</v>
      </c>
      <c r="F1143">
        <v>103.78</v>
      </c>
      <c r="G1143">
        <v>-41.599963814565697</v>
      </c>
      <c r="H1143">
        <v>-7.6712561051309702</v>
      </c>
      <c r="I1143">
        <v>-29.541702591219199</v>
      </c>
      <c r="J1143">
        <v>-2.6045864738688298</v>
      </c>
      <c r="K1143">
        <v>112.54081424970801</v>
      </c>
      <c r="L1143">
        <v>113.243921373464</v>
      </c>
      <c r="M1143">
        <v>23.139577502456401</v>
      </c>
      <c r="N1143">
        <v>0.41377471944565403</v>
      </c>
      <c r="O1143">
        <v>43.476585083831097</v>
      </c>
      <c r="P1143">
        <v>20.0323849178811</v>
      </c>
      <c r="Q1143">
        <v>0.18186162927240701</v>
      </c>
    </row>
    <row r="1144" spans="1:17" hidden="1" x14ac:dyDescent="0.3">
      <c r="A1144" t="s">
        <v>2446</v>
      </c>
      <c r="B1144" t="s">
        <v>2447</v>
      </c>
      <c r="C1144" t="s">
        <v>3161</v>
      </c>
      <c r="D1144" t="s">
        <v>195</v>
      </c>
      <c r="E1144">
        <v>2022.8598392399999</v>
      </c>
      <c r="F1144">
        <v>75.38</v>
      </c>
      <c r="G1144">
        <v>171.02172754103199</v>
      </c>
      <c r="H1144">
        <v>-5.7293872498457601</v>
      </c>
      <c r="I1144">
        <v>-42.832784876945801</v>
      </c>
      <c r="J1144">
        <v>-2.8432670412703498</v>
      </c>
      <c r="K1144">
        <v>84.149118206449401</v>
      </c>
      <c r="L1144">
        <v>83.101169450067005</v>
      </c>
      <c r="M1144">
        <v>10.5435644935199</v>
      </c>
      <c r="N1144">
        <v>0.35775028222331801</v>
      </c>
      <c r="O1144">
        <v>85.725656672857497</v>
      </c>
      <c r="P1144">
        <v>201.48985101489799</v>
      </c>
      <c r="Q1144">
        <v>0.17932794622593001</v>
      </c>
    </row>
    <row r="1145" spans="1:17" hidden="1" x14ac:dyDescent="0.3">
      <c r="A1145" t="s">
        <v>2448</v>
      </c>
      <c r="B1145" t="s">
        <v>2449</v>
      </c>
      <c r="C1145" t="s">
        <v>3161</v>
      </c>
      <c r="D1145" t="s">
        <v>451</v>
      </c>
      <c r="E1145">
        <v>2022.00359717999</v>
      </c>
      <c r="F1145">
        <v>312.35000000000002</v>
      </c>
      <c r="G1145">
        <v>30.036358370814099</v>
      </c>
      <c r="H1145">
        <v>-11.0537562753039</v>
      </c>
      <c r="I1145">
        <v>-36.501482354845699</v>
      </c>
      <c r="J1145">
        <v>-6.6253222654263002</v>
      </c>
      <c r="K1145">
        <v>374.57048374914001</v>
      </c>
      <c r="L1145">
        <v>366.134542638705</v>
      </c>
      <c r="M1145">
        <v>25.107708345765701</v>
      </c>
      <c r="N1145">
        <v>1.1714253638413299</v>
      </c>
      <c r="O1145">
        <v>64.462942212261893</v>
      </c>
      <c r="P1145">
        <v>61.6718426501035</v>
      </c>
      <c r="Q1145">
        <v>0.122046147056572</v>
      </c>
    </row>
    <row r="1146" spans="1:17" hidden="1" x14ac:dyDescent="0.3">
      <c r="A1146" t="s">
        <v>2450</v>
      </c>
      <c r="B1146" t="s">
        <v>2451</v>
      </c>
      <c r="C1146" t="s">
        <v>3161</v>
      </c>
      <c r="D1146" t="s">
        <v>526</v>
      </c>
      <c r="E1146">
        <v>2017.5571794299999</v>
      </c>
      <c r="F1146">
        <v>399.1</v>
      </c>
      <c r="G1146">
        <v>-2.3586950997315901</v>
      </c>
      <c r="H1146">
        <v>-0.80222118111072205</v>
      </c>
      <c r="I1146">
        <v>-19.594912799251901</v>
      </c>
      <c r="J1146">
        <v>-4.0996645567982997</v>
      </c>
      <c r="K1146">
        <v>433.27542098697302</v>
      </c>
      <c r="L1146">
        <v>421.80578913162498</v>
      </c>
      <c r="M1146">
        <v>63.454088907671199</v>
      </c>
      <c r="N1146">
        <v>0.77814075973363594</v>
      </c>
      <c r="O1146">
        <v>56.602355299423699</v>
      </c>
      <c r="P1146">
        <v>53.5</v>
      </c>
    </row>
    <row r="1147" spans="1:17" hidden="1" x14ac:dyDescent="0.3">
      <c r="A1147" t="s">
        <v>2452</v>
      </c>
      <c r="B1147" t="s">
        <v>2453</v>
      </c>
      <c r="C1147" t="s">
        <v>3161</v>
      </c>
      <c r="D1147" t="s">
        <v>451</v>
      </c>
      <c r="E1147">
        <v>2014.2834731999999</v>
      </c>
      <c r="F1147">
        <v>12.96</v>
      </c>
      <c r="G1147">
        <v>-16.350672875619502</v>
      </c>
      <c r="H1147">
        <v>-6.3977951725197997</v>
      </c>
      <c r="I1147">
        <v>-10.6437102090576</v>
      </c>
      <c r="J1147">
        <v>-3.6645850820228998</v>
      </c>
      <c r="K1147">
        <v>13.537722384507401</v>
      </c>
      <c r="L1147">
        <v>12.6668225034337</v>
      </c>
      <c r="M1147">
        <v>24.324075280426801</v>
      </c>
      <c r="N1147">
        <v>0.29397018726778301</v>
      </c>
      <c r="O1147">
        <v>35.4166666666666</v>
      </c>
      <c r="P1147">
        <v>30.909090909090899</v>
      </c>
      <c r="Q1147">
        <v>0.117990611938255</v>
      </c>
    </row>
    <row r="1148" spans="1:17" hidden="1" x14ac:dyDescent="0.3">
      <c r="A1148" t="s">
        <v>2454</v>
      </c>
      <c r="B1148" t="s">
        <v>2455</v>
      </c>
      <c r="C1148" t="s">
        <v>3161</v>
      </c>
      <c r="D1148" t="s">
        <v>589</v>
      </c>
      <c r="E1148">
        <v>2011.32094595999</v>
      </c>
      <c r="F1148">
        <v>404.2</v>
      </c>
      <c r="G1148">
        <v>1.81848890929398</v>
      </c>
      <c r="H1148">
        <v>6.5196234444603496</v>
      </c>
      <c r="I1148">
        <v>-21.981575852478802</v>
      </c>
      <c r="J1148">
        <v>-3.5371375220800299</v>
      </c>
      <c r="K1148">
        <v>426.70604495720897</v>
      </c>
      <c r="L1148">
        <v>410.367267330689</v>
      </c>
      <c r="M1148">
        <v>29.539912352136302</v>
      </c>
      <c r="N1148">
        <v>0.380831360165863</v>
      </c>
      <c r="O1148">
        <v>55.851063829787201</v>
      </c>
      <c r="P1148">
        <v>47.6529680365296</v>
      </c>
      <c r="Q1148">
        <v>4.1461330980564003E-2</v>
      </c>
    </row>
    <row r="1149" spans="1:17" hidden="1" x14ac:dyDescent="0.3">
      <c r="A1149" t="s">
        <v>2456</v>
      </c>
      <c r="B1149" t="s">
        <v>2457</v>
      </c>
      <c r="C1149" t="s">
        <v>3161</v>
      </c>
      <c r="D1149" t="s">
        <v>446</v>
      </c>
      <c r="E1149">
        <v>2008.2269129020001</v>
      </c>
      <c r="F1149">
        <v>133.41999999999999</v>
      </c>
      <c r="G1149">
        <v>100.486093424519</v>
      </c>
      <c r="H1149">
        <v>2.18890204933717</v>
      </c>
      <c r="I1149">
        <v>11.1307250145476</v>
      </c>
      <c r="J1149">
        <v>7.6838373887269897</v>
      </c>
      <c r="K1149">
        <v>134.47300576827101</v>
      </c>
      <c r="L1149">
        <v>116.663770413264</v>
      </c>
      <c r="M1149">
        <v>51.281918244517897</v>
      </c>
      <c r="N1149">
        <v>0.62978295500695303</v>
      </c>
      <c r="O1149">
        <v>23.219907060410701</v>
      </c>
      <c r="P1149">
        <v>139.74842767295499</v>
      </c>
      <c r="Q1149">
        <v>0.10989649104058299</v>
      </c>
    </row>
    <row r="1150" spans="1:17" hidden="1" x14ac:dyDescent="0.3">
      <c r="A1150" t="s">
        <v>2458</v>
      </c>
      <c r="B1150" t="s">
        <v>2459</v>
      </c>
      <c r="C1150" t="s">
        <v>3161</v>
      </c>
      <c r="D1150" t="s">
        <v>523</v>
      </c>
      <c r="E1150">
        <v>2007.6626743249999</v>
      </c>
      <c r="F1150">
        <v>2360.0500000000002</v>
      </c>
      <c r="G1150">
        <v>15.9642078819882</v>
      </c>
      <c r="H1150">
        <v>2.3572704118443499</v>
      </c>
      <c r="I1150">
        <v>32.881310494558498</v>
      </c>
      <c r="J1150">
        <v>2.5998732804144198</v>
      </c>
      <c r="K1150">
        <v>2417.6461568711202</v>
      </c>
      <c r="L1150">
        <v>2138.89459236742</v>
      </c>
      <c r="M1150">
        <v>48.414719140800699</v>
      </c>
      <c r="N1150">
        <v>0.20317669802248201</v>
      </c>
      <c r="O1150">
        <v>43.174932734475902</v>
      </c>
      <c r="P1150">
        <v>82.546312410565804</v>
      </c>
      <c r="Q1150">
        <v>-2.0857784796281E-2</v>
      </c>
    </row>
    <row r="1151" spans="1:17" hidden="1" x14ac:dyDescent="0.3">
      <c r="A1151" t="s">
        <v>2460</v>
      </c>
      <c r="B1151" t="s">
        <v>2461</v>
      </c>
      <c r="C1151" t="s">
        <v>3161</v>
      </c>
      <c r="D1151" t="s">
        <v>523</v>
      </c>
      <c r="E1151">
        <v>1998.61184198</v>
      </c>
      <c r="F1151">
        <v>326.3</v>
      </c>
      <c r="G1151">
        <v>94.415120652885804</v>
      </c>
      <c r="H1151">
        <v>17.576704856037701</v>
      </c>
      <c r="I1151">
        <v>124.555565153261</v>
      </c>
      <c r="J1151">
        <v>10.4467057194798</v>
      </c>
      <c r="K1151">
        <v>272.906324775651</v>
      </c>
      <c r="L1151">
        <v>195.100442519838</v>
      </c>
      <c r="M1151">
        <v>54.124749278007499</v>
      </c>
      <c r="N1151">
        <v>0.21610258082914</v>
      </c>
      <c r="O1151">
        <v>12.5559301256512</v>
      </c>
      <c r="P1151">
        <v>190.43168669336799</v>
      </c>
      <c r="Q1151">
        <v>4.7052990620802003E-2</v>
      </c>
    </row>
    <row r="1152" spans="1:17" hidden="1" x14ac:dyDescent="0.3">
      <c r="A1152" t="s">
        <v>2462</v>
      </c>
      <c r="B1152" t="s">
        <v>2463</v>
      </c>
      <c r="C1152" t="s">
        <v>3161</v>
      </c>
      <c r="D1152" t="s">
        <v>1504</v>
      </c>
      <c r="E1152">
        <v>1997.2850080999999</v>
      </c>
      <c r="F1152">
        <v>279.8</v>
      </c>
      <c r="G1152">
        <v>28.639226114279399</v>
      </c>
      <c r="H1152">
        <v>-13.1348168760749</v>
      </c>
      <c r="I1152">
        <v>37.253411326123597</v>
      </c>
      <c r="J1152">
        <v>-0.149997950859142</v>
      </c>
      <c r="K1152">
        <v>289.80161148268701</v>
      </c>
      <c r="L1152">
        <v>255.24769592150301</v>
      </c>
      <c r="M1152">
        <v>51.1502916454548</v>
      </c>
      <c r="N1152">
        <v>1.1008481987804299</v>
      </c>
      <c r="O1152">
        <v>28.752680486061401</v>
      </c>
      <c r="P1152">
        <v>107.259259259259</v>
      </c>
      <c r="Q1152">
        <v>6.6290732134340002E-2</v>
      </c>
    </row>
    <row r="1153" spans="1:17" hidden="1" x14ac:dyDescent="0.3">
      <c r="A1153" t="s">
        <v>2464</v>
      </c>
      <c r="B1153" t="s">
        <v>2465</v>
      </c>
      <c r="C1153" t="s">
        <v>3161</v>
      </c>
      <c r="D1153" t="s">
        <v>429</v>
      </c>
      <c r="E1153">
        <v>1996.8349319599999</v>
      </c>
      <c r="F1153">
        <v>593.35</v>
      </c>
      <c r="G1153">
        <v>43.918418556613801</v>
      </c>
      <c r="H1153">
        <v>15.1151123827549</v>
      </c>
      <c r="I1153">
        <v>73.731192027763797</v>
      </c>
      <c r="J1153">
        <v>8.9875276976968603</v>
      </c>
      <c r="K1153">
        <v>499.06941701905498</v>
      </c>
      <c r="L1153">
        <v>434.60015748852402</v>
      </c>
      <c r="M1153">
        <v>79.195795532708004</v>
      </c>
      <c r="N1153">
        <v>1.2629036265276301</v>
      </c>
      <c r="O1153">
        <v>2.8061009522204401</v>
      </c>
      <c r="P1153">
        <v>102.508532423208</v>
      </c>
      <c r="Q1153">
        <v>-5.7625589820898999E-2</v>
      </c>
    </row>
    <row r="1154" spans="1:17" hidden="1" x14ac:dyDescent="0.3">
      <c r="A1154" t="s">
        <v>2466</v>
      </c>
      <c r="B1154" t="s">
        <v>2467</v>
      </c>
      <c r="C1154" t="s">
        <v>3161</v>
      </c>
      <c r="D1154" t="s">
        <v>406</v>
      </c>
      <c r="E1154">
        <v>1995.87881238</v>
      </c>
      <c r="F1154">
        <v>227.77</v>
      </c>
      <c r="G1154">
        <v>-54.081718968734599</v>
      </c>
      <c r="H1154">
        <v>8.4050013741759297</v>
      </c>
      <c r="I1154">
        <v>-13.801548279686401</v>
      </c>
      <c r="J1154">
        <v>7.0121972650584601</v>
      </c>
      <c r="K1154">
        <v>220.29567329459101</v>
      </c>
      <c r="L1154">
        <v>237.343568520844</v>
      </c>
      <c r="M1154">
        <v>65.467622757682904</v>
      </c>
      <c r="N1154">
        <v>1.08390687357768</v>
      </c>
      <c r="O1154">
        <v>51.029547350397301</v>
      </c>
      <c r="P1154">
        <v>15.619289340101499</v>
      </c>
      <c r="Q1154">
        <v>0.15697086903555199</v>
      </c>
    </row>
    <row r="1155" spans="1:17" hidden="1" x14ac:dyDescent="0.3">
      <c r="A1155" t="s">
        <v>2468</v>
      </c>
      <c r="B1155" t="s">
        <v>2469</v>
      </c>
      <c r="C1155" t="s">
        <v>3161</v>
      </c>
      <c r="D1155" t="s">
        <v>278</v>
      </c>
      <c r="E1155">
        <v>1991.0273163099901</v>
      </c>
      <c r="F1155">
        <v>1282.9000000000001</v>
      </c>
      <c r="G1155">
        <v>-30.433523618626499</v>
      </c>
      <c r="H1155">
        <v>1.3982453348272399</v>
      </c>
      <c r="I1155">
        <v>-14.156394956886301</v>
      </c>
      <c r="J1155">
        <v>0.74179055156083495</v>
      </c>
      <c r="K1155">
        <v>1300.51308385674</v>
      </c>
      <c r="L1155">
        <v>1311.49978331697</v>
      </c>
      <c r="M1155">
        <v>40.611011433364602</v>
      </c>
      <c r="N1155">
        <v>0.69146338981381505</v>
      </c>
      <c r="O1155">
        <v>18.766076857120499</v>
      </c>
      <c r="P1155">
        <v>11.9556680338598</v>
      </c>
      <c r="Q1155">
        <v>2.39085399465E-4</v>
      </c>
    </row>
    <row r="1156" spans="1:17" hidden="1" x14ac:dyDescent="0.3">
      <c r="A1156" t="s">
        <v>2470</v>
      </c>
      <c r="B1156" t="s">
        <v>2471</v>
      </c>
      <c r="C1156" t="s">
        <v>3161</v>
      </c>
      <c r="D1156" t="s">
        <v>89</v>
      </c>
      <c r="E1156">
        <v>1987.2378636000001</v>
      </c>
      <c r="F1156">
        <v>297.8</v>
      </c>
      <c r="G1156">
        <v>132.602447175061</v>
      </c>
      <c r="H1156">
        <v>13.167994187865199</v>
      </c>
      <c r="I1156">
        <v>128.36445840731901</v>
      </c>
      <c r="J1156">
        <v>6.8641493473233997</v>
      </c>
      <c r="K1156">
        <v>250.79662059898499</v>
      </c>
      <c r="L1156">
        <v>173.246248429026</v>
      </c>
      <c r="M1156">
        <v>59.539438993197301</v>
      </c>
      <c r="N1156">
        <v>0.42849222556133598</v>
      </c>
      <c r="O1156">
        <v>21.007387508394899</v>
      </c>
      <c r="P1156">
        <v>220.042987641053</v>
      </c>
      <c r="Q1156">
        <v>0.109521252132172</v>
      </c>
    </row>
    <row r="1157" spans="1:17" hidden="1" x14ac:dyDescent="0.3">
      <c r="A1157" t="s">
        <v>2472</v>
      </c>
      <c r="B1157" t="s">
        <v>2473</v>
      </c>
      <c r="C1157" t="s">
        <v>3161</v>
      </c>
      <c r="D1157" t="s">
        <v>1327</v>
      </c>
      <c r="E1157">
        <v>1986.28186785</v>
      </c>
      <c r="F1157">
        <v>764.7</v>
      </c>
      <c r="G1157">
        <v>-7.2574086269149101</v>
      </c>
      <c r="H1157">
        <v>3.9286561806177298</v>
      </c>
      <c r="I1157">
        <v>27.281828966481498</v>
      </c>
      <c r="J1157">
        <v>0.28271902441881602</v>
      </c>
      <c r="K1157">
        <v>782.77954797652399</v>
      </c>
      <c r="L1157">
        <v>725.23866796154402</v>
      </c>
      <c r="M1157">
        <v>51.722679147270703</v>
      </c>
      <c r="N1157">
        <v>0.224414675872881</v>
      </c>
      <c r="O1157">
        <v>30.574081339087201</v>
      </c>
      <c r="P1157">
        <v>69.368770764119603</v>
      </c>
      <c r="Q1157">
        <v>-4.0889345530585E-2</v>
      </c>
    </row>
    <row r="1158" spans="1:17" hidden="1" x14ac:dyDescent="0.3">
      <c r="A1158" t="s">
        <v>2474</v>
      </c>
      <c r="B1158" t="s">
        <v>2475</v>
      </c>
      <c r="C1158" t="s">
        <v>3161</v>
      </c>
      <c r="D1158" t="s">
        <v>1682</v>
      </c>
      <c r="E1158">
        <v>1984.1380216</v>
      </c>
      <c r="F1158">
        <v>66.14</v>
      </c>
      <c r="G1158">
        <v>0.97685276720746095</v>
      </c>
      <c r="H1158">
        <v>7.7957868297611803</v>
      </c>
      <c r="I1158">
        <v>-5.3194272570757004</v>
      </c>
      <c r="J1158">
        <v>3.4182943728843398</v>
      </c>
      <c r="K1158">
        <v>62.818410462936498</v>
      </c>
      <c r="L1158">
        <v>59.409159648778697</v>
      </c>
      <c r="M1158">
        <v>58.880462682991599</v>
      </c>
      <c r="N1158">
        <v>0.91229878181650903</v>
      </c>
      <c r="O1158">
        <v>2.8122165104324099</v>
      </c>
      <c r="P1158">
        <v>31.100099108027699</v>
      </c>
      <c r="Q1158">
        <v>-2.8254867209200001E-2</v>
      </c>
    </row>
    <row r="1159" spans="1:17" hidden="1" x14ac:dyDescent="0.3">
      <c r="A1159" t="s">
        <v>2476</v>
      </c>
      <c r="B1159" t="s">
        <v>2477</v>
      </c>
      <c r="C1159" t="s">
        <v>3161</v>
      </c>
      <c r="D1159" t="s">
        <v>1388</v>
      </c>
      <c r="E1159">
        <v>1974.98013674</v>
      </c>
      <c r="F1159">
        <v>99.32</v>
      </c>
      <c r="G1159">
        <v>-40.206561080186802</v>
      </c>
      <c r="H1159">
        <v>1.17211547859377</v>
      </c>
      <c r="I1159">
        <v>-11.479191960144499</v>
      </c>
      <c r="J1159">
        <v>0.16248665130770301</v>
      </c>
      <c r="K1159">
        <v>106.36064564489401</v>
      </c>
      <c r="L1159">
        <v>107.286885107266</v>
      </c>
      <c r="M1159">
        <v>31.670913364272099</v>
      </c>
      <c r="N1159">
        <v>0.39680982375549401</v>
      </c>
      <c r="O1159">
        <v>30.819573097060001</v>
      </c>
      <c r="P1159">
        <v>6.78421675088698</v>
      </c>
      <c r="Q1159">
        <v>9.1996167434225007E-2</v>
      </c>
    </row>
    <row r="1160" spans="1:17" hidden="1" x14ac:dyDescent="0.3">
      <c r="A1160" t="s">
        <v>2478</v>
      </c>
      <c r="B1160" t="s">
        <v>2479</v>
      </c>
      <c r="C1160" t="s">
        <v>3161</v>
      </c>
      <c r="D1160" t="s">
        <v>300</v>
      </c>
      <c r="E1160">
        <v>1969.180556</v>
      </c>
      <c r="F1160">
        <v>1469.45</v>
      </c>
      <c r="G1160">
        <v>407.24893395040903</v>
      </c>
      <c r="H1160">
        <v>4.2401428483496097</v>
      </c>
      <c r="I1160">
        <v>30.343246523107599</v>
      </c>
      <c r="J1160">
        <v>-1.1801741109384201</v>
      </c>
      <c r="K1160">
        <v>1407.22529594395</v>
      </c>
      <c r="L1160">
        <v>1034.7714220026701</v>
      </c>
      <c r="M1160">
        <v>49.244212622466698</v>
      </c>
      <c r="N1160">
        <v>0.73368710214032395</v>
      </c>
      <c r="O1160">
        <v>10.238524618054299</v>
      </c>
      <c r="P1160">
        <v>460.75176493035599</v>
      </c>
      <c r="Q1160">
        <v>0.20233451538066</v>
      </c>
    </row>
    <row r="1161" spans="1:17" hidden="1" x14ac:dyDescent="0.3">
      <c r="A1161" t="s">
        <v>2480</v>
      </c>
      <c r="B1161" t="s">
        <v>2481</v>
      </c>
      <c r="C1161" t="s">
        <v>3161</v>
      </c>
      <c r="D1161" t="s">
        <v>2482</v>
      </c>
      <c r="E1161">
        <v>1968.860285</v>
      </c>
      <c r="F1161">
        <v>1822.85</v>
      </c>
      <c r="G1161">
        <v>10.150073124277499</v>
      </c>
      <c r="H1161">
        <v>8.0850429452226695</v>
      </c>
      <c r="I1161">
        <v>22.371380204524598</v>
      </c>
      <c r="J1161">
        <v>13.342621830944699</v>
      </c>
      <c r="K1161">
        <v>1614.5942830838901</v>
      </c>
      <c r="L1161">
        <v>1442.91025543961</v>
      </c>
      <c r="M1161">
        <v>59.345614382267698</v>
      </c>
      <c r="N1161">
        <v>1.05500842989803</v>
      </c>
      <c r="O1161">
        <v>11.8468332556162</v>
      </c>
      <c r="P1161">
        <v>81.378109452736297</v>
      </c>
      <c r="Q1161">
        <v>0.24407427322635999</v>
      </c>
    </row>
    <row r="1162" spans="1:17" hidden="1" x14ac:dyDescent="0.3">
      <c r="A1162" t="s">
        <v>2483</v>
      </c>
      <c r="B1162" t="s">
        <v>2484</v>
      </c>
      <c r="C1162" t="s">
        <v>3161</v>
      </c>
      <c r="D1162" t="s">
        <v>1388</v>
      </c>
      <c r="E1162">
        <v>1952.2742737000001</v>
      </c>
      <c r="F1162">
        <v>309.55</v>
      </c>
      <c r="G1162">
        <v>-36.872039945504902</v>
      </c>
      <c r="H1162">
        <v>-3.4046847250788899</v>
      </c>
      <c r="I1162">
        <v>-15.565718922298601</v>
      </c>
      <c r="J1162">
        <v>-2.72419726017936</v>
      </c>
      <c r="K1162">
        <v>339.30065420081797</v>
      </c>
      <c r="L1162">
        <v>336.191269480529</v>
      </c>
      <c r="M1162">
        <v>24.354824286514798</v>
      </c>
      <c r="N1162">
        <v>0.60736386164059697</v>
      </c>
      <c r="O1162">
        <v>23.824907123243399</v>
      </c>
      <c r="P1162">
        <v>10.5535714285714</v>
      </c>
      <c r="Q1162">
        <v>6.6686701994631004E-2</v>
      </c>
    </row>
    <row r="1163" spans="1:17" hidden="1" x14ac:dyDescent="0.3">
      <c r="A1163" t="s">
        <v>2485</v>
      </c>
      <c r="B1163" t="s">
        <v>2486</v>
      </c>
      <c r="C1163" t="s">
        <v>3161</v>
      </c>
      <c r="D1163" t="s">
        <v>168</v>
      </c>
      <c r="E1163">
        <v>1948.61625</v>
      </c>
      <c r="F1163">
        <v>1953.5</v>
      </c>
      <c r="G1163">
        <v>-22.854174030577401</v>
      </c>
      <c r="H1163">
        <v>-3.12781546163531</v>
      </c>
      <c r="I1163">
        <v>-19.767038983610199</v>
      </c>
      <c r="J1163">
        <v>-1.05032517202775</v>
      </c>
      <c r="K1163">
        <v>2064.9688139298401</v>
      </c>
      <c r="L1163">
        <v>2076.9406681556502</v>
      </c>
      <c r="M1163">
        <v>37.969346623161101</v>
      </c>
      <c r="N1163">
        <v>1.0027698733607999</v>
      </c>
      <c r="O1163">
        <v>42.242129511133797</v>
      </c>
      <c r="P1163">
        <v>15.591715976331299</v>
      </c>
      <c r="Q1163">
        <v>0.119891765102075</v>
      </c>
    </row>
    <row r="1164" spans="1:17" hidden="1" x14ac:dyDescent="0.3">
      <c r="A1164" t="s">
        <v>2487</v>
      </c>
      <c r="B1164" t="s">
        <v>2488</v>
      </c>
      <c r="C1164" t="s">
        <v>3161</v>
      </c>
      <c r="D1164" t="s">
        <v>268</v>
      </c>
      <c r="E1164">
        <v>1938.47672955999</v>
      </c>
      <c r="F1164">
        <v>428.2</v>
      </c>
      <c r="G1164">
        <v>92.110937089057799</v>
      </c>
      <c r="H1164">
        <v>8.4527038187914503</v>
      </c>
      <c r="I1164">
        <v>-3.8033403996420199</v>
      </c>
      <c r="J1164">
        <v>4.95004698166324</v>
      </c>
      <c r="K1164">
        <v>423.88659294936099</v>
      </c>
      <c r="L1164">
        <v>373.75838816176901</v>
      </c>
      <c r="M1164">
        <v>54.688944361020702</v>
      </c>
      <c r="N1164">
        <v>2.0522443911199599</v>
      </c>
      <c r="O1164">
        <v>16.779542269967301</v>
      </c>
      <c r="P1164">
        <v>135.274725274725</v>
      </c>
      <c r="Q1164">
        <v>0.26481032004577398</v>
      </c>
    </row>
    <row r="1165" spans="1:17" hidden="1" x14ac:dyDescent="0.3">
      <c r="A1165" t="s">
        <v>2489</v>
      </c>
      <c r="B1165" t="s">
        <v>2490</v>
      </c>
      <c r="C1165" t="s">
        <v>3161</v>
      </c>
      <c r="E1165">
        <v>1936.2</v>
      </c>
      <c r="F1165">
        <v>691.5</v>
      </c>
      <c r="G1165">
        <v>255.34454679832299</v>
      </c>
      <c r="H1165">
        <v>49.460819165708401</v>
      </c>
      <c r="I1165">
        <v>56.785396999138399</v>
      </c>
      <c r="J1165">
        <v>9.8523354432016994</v>
      </c>
      <c r="K1165">
        <v>496.22247410505202</v>
      </c>
      <c r="L1165">
        <v>405.16204211493601</v>
      </c>
      <c r="M1165">
        <v>99.787530427121297</v>
      </c>
      <c r="N1165">
        <v>2.39406363596285</v>
      </c>
      <c r="O1165">
        <v>36.529284164859</v>
      </c>
      <c r="P1165">
        <v>325.53846153846098</v>
      </c>
    </row>
    <row r="1166" spans="1:17" hidden="1" x14ac:dyDescent="0.3">
      <c r="A1166" t="s">
        <v>2491</v>
      </c>
      <c r="B1166" t="s">
        <v>2492</v>
      </c>
      <c r="C1166" t="s">
        <v>3161</v>
      </c>
      <c r="D1166" t="s">
        <v>1599</v>
      </c>
      <c r="E1166">
        <v>1928.1991956479901</v>
      </c>
      <c r="F1166">
        <v>88.59</v>
      </c>
      <c r="G1166">
        <v>-37.184581000878197</v>
      </c>
      <c r="H1166">
        <v>1.0660295920806999</v>
      </c>
      <c r="I1166">
        <v>-24.4837447428514</v>
      </c>
      <c r="J1166">
        <v>-0.59761527015756899</v>
      </c>
      <c r="K1166">
        <v>94.162761083951096</v>
      </c>
      <c r="L1166">
        <v>95.948734089708793</v>
      </c>
      <c r="M1166">
        <v>31.531271241179802</v>
      </c>
      <c r="N1166">
        <v>0.29487754373773301</v>
      </c>
      <c r="O1166">
        <v>46.179026978214203</v>
      </c>
      <c r="P1166">
        <v>6.7349397590361404</v>
      </c>
      <c r="Q1166">
        <v>3.2550753081992997E-2</v>
      </c>
    </row>
    <row r="1167" spans="1:17" hidden="1" x14ac:dyDescent="0.3">
      <c r="A1167" t="s">
        <v>2493</v>
      </c>
      <c r="B1167" t="s">
        <v>2494</v>
      </c>
      <c r="C1167" t="s">
        <v>3161</v>
      </c>
      <c r="D1167" t="s">
        <v>130</v>
      </c>
      <c r="E1167">
        <v>1926.8617310770001</v>
      </c>
      <c r="F1167">
        <v>113.11</v>
      </c>
      <c r="G1167">
        <v>1.21968263191759</v>
      </c>
      <c r="H1167">
        <v>-6.5717673812200701</v>
      </c>
      <c r="I1167">
        <v>-17.909497496137</v>
      </c>
      <c r="J1167">
        <v>-2.5813466480468801</v>
      </c>
      <c r="K1167">
        <v>122.91639964446099</v>
      </c>
      <c r="L1167">
        <v>115.64430693650399</v>
      </c>
      <c r="M1167">
        <v>27.0659555665355</v>
      </c>
      <c r="N1167">
        <v>0.37161827343151699</v>
      </c>
      <c r="O1167">
        <v>30.492440986650099</v>
      </c>
      <c r="P1167">
        <v>37.603406326033998</v>
      </c>
      <c r="Q1167">
        <v>2.6506567337498E-2</v>
      </c>
    </row>
    <row r="1168" spans="1:17" hidden="1" x14ac:dyDescent="0.3">
      <c r="A1168" t="s">
        <v>2495</v>
      </c>
      <c r="B1168" t="s">
        <v>2496</v>
      </c>
      <c r="C1168" t="s">
        <v>3161</v>
      </c>
      <c r="D1168" t="s">
        <v>125</v>
      </c>
      <c r="E1168">
        <v>1921.470367115</v>
      </c>
      <c r="F1168">
        <v>1496.35</v>
      </c>
      <c r="G1168">
        <v>387.31606667241101</v>
      </c>
      <c r="H1168">
        <v>9.9186748958980999</v>
      </c>
      <c r="I1168">
        <v>252.625169206289</v>
      </c>
      <c r="J1168">
        <v>-8.0914687378605397</v>
      </c>
      <c r="K1168">
        <v>1580.3245356003899</v>
      </c>
      <c r="L1168">
        <v>985.761730883204</v>
      </c>
      <c r="M1168">
        <v>35.118040321880301</v>
      </c>
      <c r="N1168">
        <v>1.0244259397509701</v>
      </c>
      <c r="O1168">
        <v>74.334213252247096</v>
      </c>
      <c r="P1168">
        <v>602.51173708920101</v>
      </c>
      <c r="Q1168">
        <v>0.22207020049269599</v>
      </c>
    </row>
    <row r="1169" spans="1:17" hidden="1" x14ac:dyDescent="0.3">
      <c r="A1169" t="s">
        <v>2497</v>
      </c>
      <c r="B1169" t="s">
        <v>2498</v>
      </c>
      <c r="C1169" t="s">
        <v>3161</v>
      </c>
      <c r="D1169" t="s">
        <v>429</v>
      </c>
      <c r="E1169">
        <v>1920.1983464949999</v>
      </c>
      <c r="F1169">
        <v>370.45</v>
      </c>
      <c r="G1169">
        <v>8.8907523658056498</v>
      </c>
      <c r="H1169">
        <v>9.5982909303016495</v>
      </c>
      <c r="I1169">
        <v>-9.8975648346083105</v>
      </c>
      <c r="J1169">
        <v>5.5934705113553598</v>
      </c>
      <c r="K1169">
        <v>360.60071765052299</v>
      </c>
      <c r="L1169">
        <v>349.91060467892697</v>
      </c>
      <c r="M1169">
        <v>54.766450884293903</v>
      </c>
      <c r="N1169">
        <v>1.35467055718216</v>
      </c>
      <c r="O1169">
        <v>22.1487380213254</v>
      </c>
      <c r="P1169">
        <v>40.7752232566977</v>
      </c>
      <c r="Q1169">
        <v>-3.3454355218725002E-2</v>
      </c>
    </row>
    <row r="1170" spans="1:17" hidden="1" x14ac:dyDescent="0.3">
      <c r="A1170" t="s">
        <v>2499</v>
      </c>
      <c r="B1170" t="s">
        <v>2500</v>
      </c>
      <c r="C1170" t="s">
        <v>3161</v>
      </c>
      <c r="D1170" t="s">
        <v>21</v>
      </c>
      <c r="E1170">
        <v>1917.889541865</v>
      </c>
      <c r="F1170">
        <v>211.09</v>
      </c>
      <c r="G1170">
        <v>-69.130354942186898</v>
      </c>
      <c r="H1170">
        <v>-6.6565616254895401</v>
      </c>
      <c r="I1170">
        <v>-42.192538011600099</v>
      </c>
      <c r="J1170">
        <v>-3.8907090697996201</v>
      </c>
      <c r="K1170">
        <v>229.71708949985799</v>
      </c>
      <c r="M1170">
        <v>31.2247644373635</v>
      </c>
      <c r="N1170">
        <v>0.51206100763179396</v>
      </c>
      <c r="O1170">
        <v>100.7200720072</v>
      </c>
      <c r="P1170">
        <v>2.97073170731707</v>
      </c>
    </row>
    <row r="1171" spans="1:17" hidden="1" x14ac:dyDescent="0.3">
      <c r="A1171" t="s">
        <v>2501</v>
      </c>
      <c r="B1171" t="s">
        <v>2502</v>
      </c>
      <c r="C1171" t="s">
        <v>3161</v>
      </c>
      <c r="D1171" t="s">
        <v>188</v>
      </c>
      <c r="E1171">
        <v>1916.73872284</v>
      </c>
      <c r="F1171">
        <v>805.85</v>
      </c>
      <c r="G1171">
        <v>150.00027759083099</v>
      </c>
      <c r="H1171">
        <v>-49.541829770564803</v>
      </c>
      <c r="I1171">
        <v>82.006674776505307</v>
      </c>
      <c r="J1171">
        <v>3.0038305179919198</v>
      </c>
      <c r="K1171">
        <v>778.30172347476503</v>
      </c>
      <c r="L1171">
        <v>559.81218166667895</v>
      </c>
      <c r="M1171">
        <v>43.294196825129703</v>
      </c>
      <c r="N1171">
        <v>0.45922299850326298</v>
      </c>
      <c r="O1171">
        <v>29.050071353229502</v>
      </c>
      <c r="P1171">
        <v>185.484013816313</v>
      </c>
      <c r="Q1171">
        <v>0.21802940226329201</v>
      </c>
    </row>
    <row r="1172" spans="1:17" hidden="1" x14ac:dyDescent="0.3">
      <c r="A1172" t="s">
        <v>2503</v>
      </c>
      <c r="B1172" t="s">
        <v>2504</v>
      </c>
      <c r="C1172" t="s">
        <v>3161</v>
      </c>
      <c r="D1172" t="s">
        <v>268</v>
      </c>
      <c r="E1172">
        <v>1915.5874199249999</v>
      </c>
      <c r="F1172">
        <v>531.75</v>
      </c>
      <c r="G1172">
        <v>23.704263696441199</v>
      </c>
      <c r="H1172">
        <v>-5.0864361927892796</v>
      </c>
      <c r="I1172">
        <v>37.663314119447399</v>
      </c>
      <c r="J1172">
        <v>-1.48327322596011</v>
      </c>
      <c r="K1172">
        <v>524.56931112607504</v>
      </c>
      <c r="L1172">
        <v>431.22778308158502</v>
      </c>
      <c r="M1172">
        <v>35.3951299212899</v>
      </c>
      <c r="N1172">
        <v>0.81284101563300104</v>
      </c>
      <c r="O1172">
        <v>20.329102021626699</v>
      </c>
      <c r="P1172">
        <v>74.716609167077294</v>
      </c>
      <c r="Q1172">
        <v>0.10283280890752799</v>
      </c>
    </row>
    <row r="1173" spans="1:17" hidden="1" x14ac:dyDescent="0.3">
      <c r="A1173" t="s">
        <v>2505</v>
      </c>
      <c r="B1173" t="s">
        <v>2506</v>
      </c>
      <c r="C1173" t="s">
        <v>3161</v>
      </c>
      <c r="D1173" t="s">
        <v>72</v>
      </c>
      <c r="E1173">
        <v>1910.83336192</v>
      </c>
      <c r="F1173">
        <v>108.85</v>
      </c>
      <c r="G1173">
        <v>101.34401663105901</v>
      </c>
      <c r="H1173">
        <v>13.846303296192</v>
      </c>
      <c r="I1173">
        <v>18.278497396778199</v>
      </c>
      <c r="J1173">
        <v>3.4785497289159801</v>
      </c>
      <c r="K1173">
        <v>101.223139178401</v>
      </c>
      <c r="L1173">
        <v>82.280310494252802</v>
      </c>
      <c r="M1173">
        <v>35.3883689067682</v>
      </c>
      <c r="N1173">
        <v>0.66546030738063</v>
      </c>
      <c r="O1173">
        <v>32.108406063389999</v>
      </c>
      <c r="P1173">
        <v>147.273966378918</v>
      </c>
      <c r="Q1173">
        <v>0.34468584324141799</v>
      </c>
    </row>
    <row r="1174" spans="1:17" hidden="1" x14ac:dyDescent="0.3">
      <c r="A1174" t="s">
        <v>2507</v>
      </c>
      <c r="B1174" t="s">
        <v>2508</v>
      </c>
      <c r="C1174" t="s">
        <v>3161</v>
      </c>
      <c r="D1174" t="s">
        <v>406</v>
      </c>
      <c r="E1174">
        <v>1909.0425105700001</v>
      </c>
      <c r="F1174">
        <v>477.1</v>
      </c>
      <c r="G1174">
        <v>7.55130096017571</v>
      </c>
      <c r="H1174">
        <v>-0.61762536938575396</v>
      </c>
      <c r="I1174">
        <v>35.975497911196499</v>
      </c>
      <c r="J1174">
        <v>0.65033231461686503</v>
      </c>
      <c r="K1174">
        <v>463.923922912926</v>
      </c>
      <c r="L1174">
        <v>404.83628477218099</v>
      </c>
      <c r="M1174">
        <v>49.8794544834386</v>
      </c>
      <c r="N1174">
        <v>0.43464233745082298</v>
      </c>
      <c r="O1174">
        <v>11.454621672605301</v>
      </c>
      <c r="P1174">
        <v>70.149786019971401</v>
      </c>
      <c r="Q1174">
        <v>-6.1732419749777001E-2</v>
      </c>
    </row>
    <row r="1175" spans="1:17" hidden="1" x14ac:dyDescent="0.3">
      <c r="A1175" t="s">
        <v>2509</v>
      </c>
      <c r="B1175" t="s">
        <v>2510</v>
      </c>
      <c r="C1175" t="s">
        <v>3161</v>
      </c>
      <c r="D1175" t="s">
        <v>1682</v>
      </c>
      <c r="E1175">
        <v>1906.0882018</v>
      </c>
      <c r="F1175">
        <v>67.739999999999995</v>
      </c>
      <c r="G1175">
        <v>0.74138306316954605</v>
      </c>
      <c r="H1175">
        <v>8.0731714498909195</v>
      </c>
      <c r="I1175">
        <v>-5.56817261684294</v>
      </c>
      <c r="J1175">
        <v>3.64133696065237</v>
      </c>
      <c r="K1175">
        <v>64.363101941817604</v>
      </c>
      <c r="L1175">
        <v>60.905530112030903</v>
      </c>
      <c r="M1175">
        <v>59.453032016997597</v>
      </c>
      <c r="N1175">
        <v>1.00413132821295</v>
      </c>
      <c r="O1175">
        <v>0.369058163566582</v>
      </c>
      <c r="P1175">
        <v>31.025145067698201</v>
      </c>
      <c r="Q1175">
        <v>-2.8326200589973E-2</v>
      </c>
    </row>
    <row r="1176" spans="1:17" hidden="1" x14ac:dyDescent="0.3">
      <c r="A1176" t="s">
        <v>2511</v>
      </c>
      <c r="B1176" t="s">
        <v>2512</v>
      </c>
      <c r="C1176" t="s">
        <v>3161</v>
      </c>
      <c r="D1176" t="s">
        <v>1682</v>
      </c>
      <c r="E1176">
        <v>1905.052968</v>
      </c>
      <c r="F1176">
        <v>67.819999999999993</v>
      </c>
      <c r="G1176">
        <v>1.2778789314024599</v>
      </c>
      <c r="H1176">
        <v>9.8805957041490693</v>
      </c>
      <c r="I1176">
        <v>-5.1409949564211104</v>
      </c>
      <c r="J1176">
        <v>5.40035971504635</v>
      </c>
      <c r="K1176">
        <v>64.376396940740506</v>
      </c>
      <c r="L1176">
        <v>60.890711135374502</v>
      </c>
      <c r="M1176">
        <v>55.931821315525497</v>
      </c>
      <c r="N1176">
        <v>0.93293499282821302</v>
      </c>
      <c r="O1176">
        <v>2.8015334709525299</v>
      </c>
      <c r="P1176">
        <v>32.074001947419603</v>
      </c>
      <c r="Q1176">
        <v>-2.9924776916618E-2</v>
      </c>
    </row>
    <row r="1177" spans="1:17" hidden="1" x14ac:dyDescent="0.3">
      <c r="A1177" t="s">
        <v>2513</v>
      </c>
      <c r="B1177" t="s">
        <v>2514</v>
      </c>
      <c r="C1177" t="s">
        <v>3161</v>
      </c>
      <c r="D1177" t="s">
        <v>133</v>
      </c>
      <c r="E1177">
        <v>1903.42832605999</v>
      </c>
      <c r="F1177">
        <v>128.9</v>
      </c>
      <c r="G1177">
        <v>-23.420553588426099</v>
      </c>
      <c r="H1177">
        <v>-11.1831634561531</v>
      </c>
      <c r="I1177">
        <v>-12.4568514572255</v>
      </c>
      <c r="J1177">
        <v>-6.73643208972815</v>
      </c>
      <c r="K1177">
        <v>138.59682994034799</v>
      </c>
      <c r="L1177">
        <v>124.988706799965</v>
      </c>
      <c r="M1177">
        <v>27.548313858549999</v>
      </c>
      <c r="N1177">
        <v>0.42988364585984001</v>
      </c>
      <c r="O1177">
        <v>38.634600465477099</v>
      </c>
      <c r="P1177">
        <v>45.649717514124298</v>
      </c>
      <c r="Q1177">
        <v>0.15431126489741401</v>
      </c>
    </row>
    <row r="1178" spans="1:17" hidden="1" x14ac:dyDescent="0.3">
      <c r="A1178" t="s">
        <v>2515</v>
      </c>
      <c r="B1178" t="s">
        <v>2516</v>
      </c>
      <c r="C1178" t="s">
        <v>3161</v>
      </c>
      <c r="D1178" t="s">
        <v>1023</v>
      </c>
      <c r="E1178">
        <v>1903.4150085000001</v>
      </c>
      <c r="F1178">
        <v>536.1</v>
      </c>
      <c r="G1178">
        <v>50.535172010556003</v>
      </c>
      <c r="H1178">
        <v>-13.496475015380501</v>
      </c>
      <c r="I1178">
        <v>57.516939182631397</v>
      </c>
      <c r="J1178">
        <v>-2.1576917316703699</v>
      </c>
      <c r="K1178">
        <v>591.504158477837</v>
      </c>
      <c r="L1178">
        <v>481.108369169642</v>
      </c>
      <c r="M1178">
        <v>18.256937154486302</v>
      </c>
      <c r="N1178">
        <v>0.69727846555903605</v>
      </c>
      <c r="O1178">
        <v>35.944786420443897</v>
      </c>
      <c r="P1178">
        <v>110.15288122304899</v>
      </c>
      <c r="Q1178">
        <v>0.14461980822572701</v>
      </c>
    </row>
    <row r="1179" spans="1:17" hidden="1" x14ac:dyDescent="0.3">
      <c r="A1179" t="s">
        <v>2517</v>
      </c>
      <c r="B1179" t="s">
        <v>2518</v>
      </c>
      <c r="C1179" t="s">
        <v>3161</v>
      </c>
      <c r="D1179" t="s">
        <v>451</v>
      </c>
      <c r="E1179">
        <v>1901.3915446000001</v>
      </c>
      <c r="F1179">
        <v>614</v>
      </c>
      <c r="G1179">
        <v>-24.446295266065601</v>
      </c>
      <c r="H1179">
        <v>-16.9819151430627</v>
      </c>
      <c r="I1179">
        <v>-3.2115259449634901</v>
      </c>
      <c r="J1179">
        <v>-7.8242852616765104</v>
      </c>
      <c r="K1179">
        <v>705.955510553556</v>
      </c>
      <c r="L1179">
        <v>645.74900668677196</v>
      </c>
      <c r="M1179">
        <v>16.903549965496499</v>
      </c>
      <c r="N1179">
        <v>0.64167641640814199</v>
      </c>
      <c r="O1179">
        <v>44.747557003257299</v>
      </c>
      <c r="P1179">
        <v>39.529598909214798</v>
      </c>
      <c r="Q1179">
        <v>0.118122860197117</v>
      </c>
    </row>
    <row r="1180" spans="1:17" hidden="1" x14ac:dyDescent="0.3">
      <c r="A1180" t="s">
        <v>2519</v>
      </c>
      <c r="B1180" t="s">
        <v>2520</v>
      </c>
      <c r="C1180" t="s">
        <v>3161</v>
      </c>
      <c r="D1180" t="s">
        <v>737</v>
      </c>
      <c r="E1180">
        <v>1901.11000107</v>
      </c>
      <c r="F1180">
        <v>781.99</v>
      </c>
      <c r="G1180">
        <v>41.523953359175401</v>
      </c>
      <c r="H1180">
        <v>2.4301884112613799</v>
      </c>
      <c r="I1180">
        <v>5.2776588555072896</v>
      </c>
      <c r="J1180">
        <v>6.7237946642534505E-2</v>
      </c>
      <c r="K1180">
        <v>795.84946004672099</v>
      </c>
      <c r="L1180">
        <v>713.76811257464396</v>
      </c>
      <c r="M1180">
        <v>43.078312623575101</v>
      </c>
      <c r="N1180">
        <v>1.1594117883512201</v>
      </c>
      <c r="O1180">
        <v>6.1394646990370703</v>
      </c>
      <c r="P1180">
        <v>76.302558899785794</v>
      </c>
      <c r="Q1180">
        <v>-3.6227040049000002E-5</v>
      </c>
    </row>
    <row r="1181" spans="1:17" hidden="1" x14ac:dyDescent="0.3">
      <c r="A1181" t="s">
        <v>2521</v>
      </c>
      <c r="B1181" t="s">
        <v>2522</v>
      </c>
      <c r="C1181" t="s">
        <v>3161</v>
      </c>
      <c r="D1181" t="s">
        <v>227</v>
      </c>
      <c r="E1181">
        <v>1892.7601684799999</v>
      </c>
      <c r="F1181">
        <v>1070.4000000000001</v>
      </c>
      <c r="G1181">
        <v>156.07004594044801</v>
      </c>
      <c r="H1181">
        <v>21.766914907755901</v>
      </c>
      <c r="I1181">
        <v>19.904602910439898</v>
      </c>
      <c r="J1181">
        <v>1.8451017321535399</v>
      </c>
      <c r="K1181">
        <v>1005.4600613602</v>
      </c>
      <c r="L1181">
        <v>817.59598334044597</v>
      </c>
      <c r="M1181">
        <v>49.6730217039702</v>
      </c>
      <c r="N1181">
        <v>1.14782383381333</v>
      </c>
      <c r="O1181">
        <v>12.0142002989536</v>
      </c>
      <c r="P1181">
        <v>196.38654298767801</v>
      </c>
      <c r="Q1181">
        <v>0.18888326569448699</v>
      </c>
    </row>
    <row r="1182" spans="1:17" hidden="1" x14ac:dyDescent="0.3">
      <c r="A1182" t="s">
        <v>2523</v>
      </c>
      <c r="B1182" t="s">
        <v>2524</v>
      </c>
      <c r="C1182" t="s">
        <v>3161</v>
      </c>
      <c r="D1182" t="s">
        <v>111</v>
      </c>
      <c r="E1182">
        <v>1892.4932384399999</v>
      </c>
      <c r="F1182">
        <v>7.71</v>
      </c>
      <c r="G1182">
        <v>-61.188197053569198</v>
      </c>
      <c r="H1182">
        <v>24.390298202444299</v>
      </c>
      <c r="I1182">
        <v>-73.630682913772205</v>
      </c>
      <c r="J1182">
        <v>0.89013936477031796</v>
      </c>
      <c r="K1182">
        <v>9.0873378003616505</v>
      </c>
      <c r="L1182">
        <v>13.3028408205224</v>
      </c>
      <c r="M1182">
        <v>41.309630056126899</v>
      </c>
      <c r="N1182">
        <v>0.92304089741400797</v>
      </c>
      <c r="O1182">
        <v>252.140077821011</v>
      </c>
      <c r="P1182">
        <v>26.809210526315699</v>
      </c>
      <c r="Q1182">
        <v>2.2997060156366E-2</v>
      </c>
    </row>
    <row r="1183" spans="1:17" hidden="1" x14ac:dyDescent="0.3">
      <c r="A1183" t="s">
        <v>2525</v>
      </c>
      <c r="B1183" t="s">
        <v>2526</v>
      </c>
      <c r="C1183" t="s">
        <v>3161</v>
      </c>
      <c r="D1183" t="s">
        <v>21</v>
      </c>
      <c r="E1183">
        <v>1891.7539008900001</v>
      </c>
      <c r="F1183">
        <v>1084.6500000000001</v>
      </c>
      <c r="G1183">
        <v>218.80154295192699</v>
      </c>
      <c r="H1183">
        <v>67.864482692089396</v>
      </c>
      <c r="I1183">
        <v>69.228440579954594</v>
      </c>
      <c r="J1183">
        <v>18.975992113315399</v>
      </c>
      <c r="K1183">
        <v>794.58272198293105</v>
      </c>
      <c r="L1183">
        <v>598.00225892936703</v>
      </c>
      <c r="M1183">
        <v>65.027360044128699</v>
      </c>
      <c r="N1183">
        <v>2.4898726066130998</v>
      </c>
      <c r="O1183">
        <v>12.372654773429099</v>
      </c>
      <c r="P1183">
        <v>261.42952349216898</v>
      </c>
      <c r="Q1183">
        <v>0.158147318502083</v>
      </c>
    </row>
    <row r="1184" spans="1:17" hidden="1" x14ac:dyDescent="0.3">
      <c r="A1184" t="s">
        <v>2527</v>
      </c>
      <c r="B1184" t="s">
        <v>2528</v>
      </c>
      <c r="C1184" t="s">
        <v>3161</v>
      </c>
      <c r="D1184" t="s">
        <v>227</v>
      </c>
      <c r="E1184">
        <v>1891.4199189000001</v>
      </c>
      <c r="F1184">
        <v>1103.6500000000001</v>
      </c>
      <c r="G1184">
        <v>137.98604846446</v>
      </c>
      <c r="H1184">
        <v>39.162042670666203</v>
      </c>
      <c r="I1184">
        <v>28.698646478840399</v>
      </c>
      <c r="J1184">
        <v>33.0102714241659</v>
      </c>
      <c r="K1184">
        <v>889.83095855578097</v>
      </c>
      <c r="L1184">
        <v>732.28351575054205</v>
      </c>
      <c r="M1184">
        <v>73.627963847907196</v>
      </c>
      <c r="N1184">
        <v>1.86230179007065</v>
      </c>
      <c r="O1184">
        <v>9.4142164635527301</v>
      </c>
      <c r="P1184">
        <v>220.781863101293</v>
      </c>
      <c r="Q1184">
        <v>0.14950420024132999</v>
      </c>
    </row>
    <row r="1185" spans="1:17" hidden="1" x14ac:dyDescent="0.3">
      <c r="A1185" t="s">
        <v>2529</v>
      </c>
      <c r="B1185" t="s">
        <v>2530</v>
      </c>
      <c r="C1185" t="s">
        <v>3161</v>
      </c>
      <c r="D1185" t="s">
        <v>54</v>
      </c>
      <c r="E1185">
        <v>1890.69404660999</v>
      </c>
      <c r="F1185">
        <v>171.9</v>
      </c>
      <c r="G1185">
        <v>-49.754568397399403</v>
      </c>
      <c r="H1185">
        <v>-9.0856711407400805</v>
      </c>
      <c r="I1185">
        <v>-41.471751995210802</v>
      </c>
      <c r="J1185">
        <v>-1.1410320781658101</v>
      </c>
      <c r="K1185">
        <v>199.893637680777</v>
      </c>
      <c r="L1185">
        <v>216.090587332117</v>
      </c>
      <c r="M1185">
        <v>23.858006737003301</v>
      </c>
      <c r="N1185">
        <v>0.79892522299803603</v>
      </c>
      <c r="O1185">
        <v>64.950552646887701</v>
      </c>
      <c r="P1185">
        <v>0.90989140005870395</v>
      </c>
      <c r="Q1185">
        <v>9.0721547404226E-2</v>
      </c>
    </row>
    <row r="1186" spans="1:17" hidden="1" x14ac:dyDescent="0.3">
      <c r="A1186" t="s">
        <v>2531</v>
      </c>
      <c r="B1186" t="s">
        <v>2532</v>
      </c>
      <c r="C1186" t="s">
        <v>3161</v>
      </c>
      <c r="D1186" t="s">
        <v>283</v>
      </c>
      <c r="E1186">
        <v>1885.43395465</v>
      </c>
      <c r="F1186">
        <v>300.7</v>
      </c>
      <c r="G1186">
        <v>8.6147321314427003</v>
      </c>
      <c r="H1186">
        <v>0.232396448927852</v>
      </c>
      <c r="I1186">
        <v>-29.970266536533401</v>
      </c>
      <c r="J1186">
        <v>-1.5787176598053301</v>
      </c>
      <c r="K1186">
        <v>313.64676162698498</v>
      </c>
      <c r="L1186">
        <v>313.12963204299501</v>
      </c>
      <c r="M1186">
        <v>41.683060195948499</v>
      </c>
      <c r="N1186">
        <v>0.458356776534799</v>
      </c>
      <c r="O1186">
        <v>40.555370801463198</v>
      </c>
      <c r="P1186">
        <v>41.372825575928502</v>
      </c>
      <c r="Q1186">
        <v>8.5454104458267996E-2</v>
      </c>
    </row>
    <row r="1187" spans="1:17" hidden="1" x14ac:dyDescent="0.3">
      <c r="A1187" t="s">
        <v>2533</v>
      </c>
      <c r="B1187" t="s">
        <v>2534</v>
      </c>
      <c r="C1187" t="s">
        <v>3161</v>
      </c>
      <c r="D1187" t="s">
        <v>188</v>
      </c>
      <c r="E1187">
        <v>1881.4640890599901</v>
      </c>
      <c r="F1187">
        <v>770.05</v>
      </c>
      <c r="G1187">
        <v>-17.3609318037295</v>
      </c>
      <c r="H1187">
        <v>2.8345771541951099</v>
      </c>
      <c r="I1187">
        <v>18.7450208113851</v>
      </c>
      <c r="J1187">
        <v>5.4683857576671198</v>
      </c>
      <c r="K1187">
        <v>776.74307248022103</v>
      </c>
      <c r="L1187">
        <v>737.21343651406698</v>
      </c>
      <c r="M1187">
        <v>56.049032478326403</v>
      </c>
      <c r="N1187">
        <v>0.59935851870569001</v>
      </c>
      <c r="O1187">
        <v>18.816959937666301</v>
      </c>
      <c r="P1187">
        <v>40.520072992700698</v>
      </c>
      <c r="Q1187">
        <v>-6.965606412202E-3</v>
      </c>
    </row>
    <row r="1188" spans="1:17" hidden="1" x14ac:dyDescent="0.3">
      <c r="A1188" t="s">
        <v>2535</v>
      </c>
      <c r="B1188" t="s">
        <v>2536</v>
      </c>
      <c r="C1188" t="s">
        <v>3161</v>
      </c>
      <c r="D1188" t="s">
        <v>406</v>
      </c>
      <c r="E1188">
        <v>1880.70123012</v>
      </c>
      <c r="F1188">
        <v>1496.1</v>
      </c>
      <c r="G1188">
        <v>45.685702290115103</v>
      </c>
      <c r="H1188">
        <v>3.7147045336048499</v>
      </c>
      <c r="I1188">
        <v>53.805702793489601</v>
      </c>
      <c r="J1188">
        <v>-4.1072262880335302</v>
      </c>
      <c r="K1188">
        <v>1499.10095919785</v>
      </c>
      <c r="L1188">
        <v>1224.25414167944</v>
      </c>
      <c r="M1188">
        <v>37.6513401000512</v>
      </c>
      <c r="N1188">
        <v>0.48906451687124902</v>
      </c>
      <c r="O1188">
        <v>13.949602299311501</v>
      </c>
      <c r="P1188">
        <v>113.78965418691</v>
      </c>
      <c r="Q1188">
        <v>4.3893378412396003E-2</v>
      </c>
    </row>
    <row r="1189" spans="1:17" hidden="1" x14ac:dyDescent="0.3">
      <c r="A1189" t="s">
        <v>2537</v>
      </c>
      <c r="B1189" t="s">
        <v>2538</v>
      </c>
      <c r="C1189" t="s">
        <v>3161</v>
      </c>
      <c r="D1189" t="s">
        <v>122</v>
      </c>
      <c r="E1189">
        <v>1878.1299140169999</v>
      </c>
      <c r="F1189">
        <v>119.69</v>
      </c>
      <c r="G1189">
        <v>-38.014417143221401</v>
      </c>
      <c r="H1189">
        <v>-7.4056503505260602</v>
      </c>
      <c r="I1189">
        <v>-29.320409070734001</v>
      </c>
      <c r="J1189">
        <v>-3.6984047142786101</v>
      </c>
      <c r="K1189">
        <v>130.86771723928601</v>
      </c>
      <c r="L1189">
        <v>139.39809927159101</v>
      </c>
      <c r="M1189">
        <v>28.7115556359465</v>
      </c>
      <c r="N1189">
        <v>0.413761016835412</v>
      </c>
      <c r="O1189">
        <v>62.085387250396799</v>
      </c>
      <c r="P1189">
        <v>0.79157894736840895</v>
      </c>
    </row>
    <row r="1190" spans="1:17" hidden="1" x14ac:dyDescent="0.3">
      <c r="A1190" t="s">
        <v>2539</v>
      </c>
      <c r="B1190" t="s">
        <v>2540</v>
      </c>
      <c r="C1190" t="s">
        <v>3161</v>
      </c>
      <c r="D1190" t="s">
        <v>48</v>
      </c>
      <c r="E1190">
        <v>1876.3371199999999</v>
      </c>
      <c r="F1190">
        <v>83.23</v>
      </c>
      <c r="G1190">
        <v>3.8541223291756199</v>
      </c>
      <c r="H1190">
        <v>-12.3531214134794</v>
      </c>
      <c r="I1190">
        <v>12.0526784729974</v>
      </c>
      <c r="J1190">
        <v>-3.1752201123538399</v>
      </c>
      <c r="K1190">
        <v>96.393781118319595</v>
      </c>
      <c r="L1190">
        <v>85.533054854021302</v>
      </c>
      <c r="M1190">
        <v>22.726993406771498</v>
      </c>
      <c r="N1190">
        <v>0.402762190268666</v>
      </c>
      <c r="O1190">
        <v>44.971764988585797</v>
      </c>
      <c r="P1190">
        <v>41.3073005093378</v>
      </c>
      <c r="Q1190">
        <v>0.12520385532724401</v>
      </c>
    </row>
    <row r="1191" spans="1:17" hidden="1" x14ac:dyDescent="0.3">
      <c r="A1191" t="s">
        <v>2541</v>
      </c>
      <c r="B1191" t="s">
        <v>2542</v>
      </c>
      <c r="C1191" t="s">
        <v>3161</v>
      </c>
      <c r="D1191" t="s">
        <v>51</v>
      </c>
      <c r="E1191">
        <v>1874.36</v>
      </c>
      <c r="F1191">
        <v>19.940000000000001</v>
      </c>
      <c r="G1191">
        <v>114.891751366804</v>
      </c>
      <c r="H1191">
        <v>-6.5309465191422298</v>
      </c>
      <c r="I1191">
        <v>39.741270779535498</v>
      </c>
      <c r="J1191">
        <v>-3.4999592160984698</v>
      </c>
      <c r="K1191">
        <v>20.450589915418501</v>
      </c>
      <c r="L1191">
        <v>16.082432675844998</v>
      </c>
      <c r="M1191">
        <v>33.789938575331199</v>
      </c>
      <c r="N1191">
        <v>0.36251899639099899</v>
      </c>
      <c r="O1191">
        <v>39.9197592778334</v>
      </c>
      <c r="P1191">
        <v>175.03448275861999</v>
      </c>
    </row>
    <row r="1192" spans="1:17" hidden="1" x14ac:dyDescent="0.3">
      <c r="A1192" t="s">
        <v>2543</v>
      </c>
      <c r="B1192" t="s">
        <v>2544</v>
      </c>
      <c r="C1192" t="s">
        <v>3161</v>
      </c>
      <c r="D1192" t="s">
        <v>398</v>
      </c>
      <c r="E1192">
        <v>1867.1769251999999</v>
      </c>
      <c r="F1192">
        <v>240.2</v>
      </c>
      <c r="G1192">
        <v>72.945301420354696</v>
      </c>
      <c r="H1192">
        <v>64.626037813817305</v>
      </c>
      <c r="I1192">
        <v>80.112684675034998</v>
      </c>
      <c r="J1192">
        <v>0.66325591256284699</v>
      </c>
      <c r="K1192">
        <v>158.208743787917</v>
      </c>
      <c r="L1192">
        <v>131.25287477086599</v>
      </c>
      <c r="M1192">
        <v>69.014911249656805</v>
      </c>
      <c r="N1192">
        <v>2.8528343112872601</v>
      </c>
      <c r="O1192">
        <v>15.9034138218151</v>
      </c>
      <c r="P1192">
        <v>146.232701178882</v>
      </c>
      <c r="Q1192">
        <v>5.7872121845792997E-2</v>
      </c>
    </row>
    <row r="1193" spans="1:17" hidden="1" x14ac:dyDescent="0.3">
      <c r="A1193" t="s">
        <v>2545</v>
      </c>
      <c r="B1193" t="s">
        <v>2546</v>
      </c>
      <c r="C1193" t="s">
        <v>3161</v>
      </c>
      <c r="D1193" t="s">
        <v>1977</v>
      </c>
      <c r="E1193">
        <v>1861.60121544</v>
      </c>
      <c r="F1193">
        <v>642.35</v>
      </c>
      <c r="G1193">
        <v>-19.809299282942501</v>
      </c>
      <c r="H1193">
        <v>5.5370134815013596</v>
      </c>
      <c r="I1193">
        <v>-28.5257673148331</v>
      </c>
      <c r="J1193">
        <v>6.5201380747806503</v>
      </c>
      <c r="K1193">
        <v>626.86815782999304</v>
      </c>
      <c r="L1193">
        <v>638.65563696135905</v>
      </c>
      <c r="M1193">
        <v>73.750653448250304</v>
      </c>
      <c r="N1193">
        <v>0.76458747563553997</v>
      </c>
      <c r="O1193">
        <v>42.445707168988797</v>
      </c>
      <c r="P1193">
        <v>23.5288461538461</v>
      </c>
      <c r="Q1193">
        <v>0.146687853203297</v>
      </c>
    </row>
    <row r="1194" spans="1:17" hidden="1" x14ac:dyDescent="0.3">
      <c r="A1194" t="s">
        <v>2547</v>
      </c>
      <c r="B1194" t="s">
        <v>2548</v>
      </c>
      <c r="C1194" t="s">
        <v>3161</v>
      </c>
      <c r="D1194" t="s">
        <v>234</v>
      </c>
      <c r="E1194">
        <v>1841.5762284150001</v>
      </c>
      <c r="F1194">
        <v>806.05</v>
      </c>
      <c r="G1194">
        <v>30.663328985612001</v>
      </c>
      <c r="H1194">
        <v>-7.2274600877093098</v>
      </c>
      <c r="I1194">
        <v>19.7535753465704</v>
      </c>
      <c r="J1194">
        <v>1.6367926697999799</v>
      </c>
      <c r="K1194">
        <v>850.35887280237705</v>
      </c>
      <c r="L1194">
        <v>720.31606336790901</v>
      </c>
      <c r="M1194">
        <v>35.635331069955598</v>
      </c>
      <c r="N1194">
        <v>0.69380879035004805</v>
      </c>
      <c r="O1194">
        <v>30.140810123441401</v>
      </c>
      <c r="P1194">
        <v>73.702698043272093</v>
      </c>
      <c r="Q1194">
        <v>2.2177375776091E-2</v>
      </c>
    </row>
    <row r="1195" spans="1:17" hidden="1" x14ac:dyDescent="0.3">
      <c r="A1195" t="s">
        <v>2549</v>
      </c>
      <c r="B1195" t="s">
        <v>2550</v>
      </c>
      <c r="C1195" t="s">
        <v>3161</v>
      </c>
      <c r="D1195" t="s">
        <v>268</v>
      </c>
      <c r="E1195">
        <v>1832.987729745</v>
      </c>
      <c r="F1195">
        <v>599.35</v>
      </c>
      <c r="G1195">
        <v>-70.438247578730795</v>
      </c>
      <c r="H1195">
        <v>5.9342185288415701</v>
      </c>
      <c r="I1195">
        <v>-40.325258361186101</v>
      </c>
      <c r="J1195">
        <v>-5.1959203337511104</v>
      </c>
      <c r="K1195">
        <v>625.84928811825705</v>
      </c>
      <c r="L1195">
        <v>721.90516708050905</v>
      </c>
      <c r="M1195">
        <v>37.669009018839198</v>
      </c>
      <c r="N1195">
        <v>1.52496409275186</v>
      </c>
      <c r="O1195">
        <v>91.040293651455698</v>
      </c>
      <c r="P1195">
        <v>4.7814685314685201</v>
      </c>
    </row>
    <row r="1196" spans="1:17" hidden="1" x14ac:dyDescent="0.3">
      <c r="A1196" t="s">
        <v>2551</v>
      </c>
      <c r="B1196" t="s">
        <v>2552</v>
      </c>
      <c r="C1196" t="s">
        <v>3161</v>
      </c>
      <c r="D1196" t="s">
        <v>117</v>
      </c>
      <c r="E1196">
        <v>1832.8815756930001</v>
      </c>
      <c r="F1196">
        <v>46.83</v>
      </c>
      <c r="G1196">
        <v>106.1798562967</v>
      </c>
      <c r="H1196">
        <v>-7.9091661865928504</v>
      </c>
      <c r="I1196">
        <v>59.959500800116601</v>
      </c>
      <c r="J1196">
        <v>-7.5274450040353997</v>
      </c>
      <c r="K1196">
        <v>47.472917355139799</v>
      </c>
      <c r="L1196">
        <v>34.250083483421101</v>
      </c>
      <c r="M1196">
        <v>22.573553824265801</v>
      </c>
      <c r="N1196">
        <v>0.296246508219418</v>
      </c>
      <c r="O1196">
        <v>37.774930600042701</v>
      </c>
      <c r="P1196">
        <v>177.10059171597601</v>
      </c>
      <c r="Q1196">
        <v>0.13468641124355499</v>
      </c>
    </row>
    <row r="1197" spans="1:17" hidden="1" x14ac:dyDescent="0.3">
      <c r="A1197" t="s">
        <v>2553</v>
      </c>
      <c r="B1197" t="s">
        <v>2554</v>
      </c>
      <c r="C1197" t="s">
        <v>3161</v>
      </c>
      <c r="D1197" t="s">
        <v>130</v>
      </c>
      <c r="E1197">
        <v>1831.6244392799999</v>
      </c>
      <c r="F1197">
        <v>138.32</v>
      </c>
      <c r="G1197">
        <v>283.27482910535201</v>
      </c>
      <c r="H1197">
        <v>25.688544684757499</v>
      </c>
      <c r="I1197">
        <v>30.777769935346601</v>
      </c>
      <c r="J1197">
        <v>7.1515345613813697</v>
      </c>
      <c r="K1197">
        <v>121.483789401528</v>
      </c>
      <c r="L1197">
        <v>102.933884451843</v>
      </c>
      <c r="M1197">
        <v>29.7105599897139</v>
      </c>
      <c r="N1197">
        <v>2.4982410671364099</v>
      </c>
      <c r="O1197">
        <v>2.2556390977443499</v>
      </c>
      <c r="P1197">
        <v>344.61587913853998</v>
      </c>
    </row>
    <row r="1198" spans="1:17" hidden="1" x14ac:dyDescent="0.3">
      <c r="A1198" t="s">
        <v>2555</v>
      </c>
      <c r="B1198" t="s">
        <v>2556</v>
      </c>
      <c r="C1198" t="s">
        <v>3161</v>
      </c>
      <c r="D1198" t="s">
        <v>2557</v>
      </c>
      <c r="E1198">
        <v>1825.9482525799999</v>
      </c>
      <c r="F1198">
        <v>1690.6</v>
      </c>
      <c r="G1198">
        <v>332.72182706260401</v>
      </c>
      <c r="H1198">
        <v>3.3502456066950099</v>
      </c>
      <c r="I1198">
        <v>-5.1268403994646796</v>
      </c>
      <c r="J1198">
        <v>-4.3006297042513797</v>
      </c>
      <c r="K1198">
        <v>1837.83947464835</v>
      </c>
      <c r="L1198">
        <v>1542.6111839985599</v>
      </c>
      <c r="M1198">
        <v>32.878068372872001</v>
      </c>
      <c r="N1198">
        <v>0.90350467435028803</v>
      </c>
      <c r="O1198">
        <v>33.680350171536702</v>
      </c>
      <c r="P1198">
        <v>379.94322214336398</v>
      </c>
      <c r="Q1198">
        <v>0.23605555253726099</v>
      </c>
    </row>
    <row r="1199" spans="1:17" hidden="1" x14ac:dyDescent="0.3">
      <c r="A1199" t="s">
        <v>2558</v>
      </c>
      <c r="B1199" t="s">
        <v>2559</v>
      </c>
      <c r="C1199" t="s">
        <v>3161</v>
      </c>
      <c r="D1199" t="s">
        <v>446</v>
      </c>
      <c r="E1199">
        <v>1823.12374</v>
      </c>
      <c r="F1199">
        <v>3055.6</v>
      </c>
      <c r="G1199">
        <v>74.095534488796801</v>
      </c>
      <c r="H1199">
        <v>3.2358332543731501</v>
      </c>
      <c r="I1199">
        <v>15.1846844675902</v>
      </c>
      <c r="J1199">
        <v>6.4464511456810403</v>
      </c>
      <c r="K1199">
        <v>3132.76224988898</v>
      </c>
      <c r="L1199">
        <v>2583.1180779729002</v>
      </c>
      <c r="M1199">
        <v>45.668258596112601</v>
      </c>
      <c r="N1199">
        <v>0.82486868715151296</v>
      </c>
      <c r="O1199">
        <v>33.6971462233276</v>
      </c>
      <c r="P1199">
        <v>132.36501901140599</v>
      </c>
      <c r="Q1199">
        <v>0.123660551086308</v>
      </c>
    </row>
    <row r="1200" spans="1:17" hidden="1" x14ac:dyDescent="0.3">
      <c r="A1200" t="s">
        <v>2560</v>
      </c>
      <c r="B1200" t="s">
        <v>2561</v>
      </c>
      <c r="C1200" t="s">
        <v>3161</v>
      </c>
      <c r="D1200" t="s">
        <v>526</v>
      </c>
      <c r="E1200">
        <v>1821.0045285000001</v>
      </c>
      <c r="F1200">
        <v>90.5</v>
      </c>
      <c r="G1200">
        <v>68.090872980268898</v>
      </c>
      <c r="H1200">
        <v>-20.406548498860001</v>
      </c>
      <c r="I1200">
        <v>10.1644191320981</v>
      </c>
      <c r="J1200">
        <v>-4.1896801736644997</v>
      </c>
      <c r="K1200">
        <v>95.998380768739693</v>
      </c>
      <c r="L1200">
        <v>81.854260488299602</v>
      </c>
      <c r="M1200">
        <v>32.461251055326002</v>
      </c>
      <c r="N1200">
        <v>0.93720298781048195</v>
      </c>
      <c r="O1200">
        <v>43.646408839778999</v>
      </c>
      <c r="P1200">
        <v>126.25</v>
      </c>
      <c r="Q1200">
        <v>0.17954418605654701</v>
      </c>
    </row>
    <row r="1201" spans="1:17" hidden="1" x14ac:dyDescent="0.3">
      <c r="A1201" t="s">
        <v>2562</v>
      </c>
      <c r="B1201" t="s">
        <v>2563</v>
      </c>
      <c r="C1201" t="s">
        <v>3161</v>
      </c>
      <c r="D1201" t="s">
        <v>777</v>
      </c>
      <c r="E1201">
        <v>1818.51222935499</v>
      </c>
      <c r="F1201">
        <v>704.15</v>
      </c>
      <c r="G1201">
        <v>5.6907831751505897</v>
      </c>
      <c r="H1201">
        <v>-3.8438023418349299</v>
      </c>
      <c r="I1201">
        <v>-38.149142999548303</v>
      </c>
      <c r="J1201">
        <v>-1.14963342890903</v>
      </c>
      <c r="K1201">
        <v>792.66884336067199</v>
      </c>
      <c r="L1201">
        <v>800.71169265964602</v>
      </c>
      <c r="M1201">
        <v>16.686187821704898</v>
      </c>
      <c r="N1201">
        <v>0.42384299434313799</v>
      </c>
      <c r="O1201">
        <v>84.619754313711496</v>
      </c>
      <c r="P1201">
        <v>39.712301587301504</v>
      </c>
      <c r="Q1201">
        <v>0.17742858871623099</v>
      </c>
    </row>
    <row r="1202" spans="1:17" hidden="1" x14ac:dyDescent="0.3">
      <c r="A1202" t="s">
        <v>2564</v>
      </c>
      <c r="B1202" t="s">
        <v>2565</v>
      </c>
      <c r="C1202" t="s">
        <v>3161</v>
      </c>
      <c r="D1202" t="s">
        <v>188</v>
      </c>
      <c r="E1202">
        <v>1815.328878</v>
      </c>
      <c r="F1202">
        <v>422.85</v>
      </c>
      <c r="G1202">
        <v>-29.441644763506002</v>
      </c>
      <c r="H1202">
        <v>-2.2101045930420802</v>
      </c>
      <c r="I1202">
        <v>-8.7344030609727401</v>
      </c>
      <c r="J1202">
        <v>0.244637047229328</v>
      </c>
      <c r="K1202">
        <v>431.26516946126299</v>
      </c>
      <c r="L1202">
        <v>425.08019326020002</v>
      </c>
      <c r="M1202">
        <v>39.923727051048601</v>
      </c>
      <c r="N1202">
        <v>0.75810933875236997</v>
      </c>
      <c r="O1202">
        <v>22.738559772969101</v>
      </c>
      <c r="P1202">
        <v>18.379059350503901</v>
      </c>
      <c r="Q1202">
        <v>-2.1852540100818E-2</v>
      </c>
    </row>
    <row r="1203" spans="1:17" hidden="1" x14ac:dyDescent="0.3">
      <c r="A1203" t="s">
        <v>2566</v>
      </c>
      <c r="B1203" t="s">
        <v>2567</v>
      </c>
      <c r="C1203" t="s">
        <v>3161</v>
      </c>
      <c r="D1203" t="s">
        <v>122</v>
      </c>
      <c r="E1203">
        <v>1814.3526046950001</v>
      </c>
      <c r="F1203">
        <v>814.95</v>
      </c>
      <c r="G1203">
        <v>17.599849446923599</v>
      </c>
      <c r="H1203">
        <v>10.6032341749001</v>
      </c>
      <c r="I1203">
        <v>26.5266719565474</v>
      </c>
      <c r="J1203">
        <v>4.62887017321792</v>
      </c>
      <c r="K1203">
        <v>755.04552432065805</v>
      </c>
      <c r="L1203">
        <v>654.31887268189598</v>
      </c>
      <c r="M1203">
        <v>59.2343080075009</v>
      </c>
      <c r="N1203">
        <v>0.551413247398571</v>
      </c>
      <c r="O1203">
        <v>4.2886066629854502</v>
      </c>
      <c r="P1203">
        <v>63.234852278417598</v>
      </c>
      <c r="Q1203">
        <v>-5.0266383737526003E-2</v>
      </c>
    </row>
    <row r="1204" spans="1:17" hidden="1" x14ac:dyDescent="0.3">
      <c r="A1204" t="s">
        <v>2568</v>
      </c>
      <c r="B1204" t="s">
        <v>2569</v>
      </c>
      <c r="C1204" t="s">
        <v>3161</v>
      </c>
      <c r="D1204" t="s">
        <v>438</v>
      </c>
      <c r="E1204">
        <v>1811.9245000000001</v>
      </c>
      <c r="F1204">
        <v>1199.95</v>
      </c>
      <c r="G1204">
        <v>-7.6206732367998997</v>
      </c>
      <c r="H1204">
        <v>7.6892674845073703</v>
      </c>
      <c r="I1204">
        <v>-20.705170046431299</v>
      </c>
      <c r="J1204">
        <v>0.55656495139842699</v>
      </c>
      <c r="K1204">
        <v>1215.8872417502701</v>
      </c>
      <c r="L1204">
        <v>1227.32287008352</v>
      </c>
      <c r="M1204">
        <v>47.316726823051198</v>
      </c>
      <c r="N1204">
        <v>0.95869882323279298</v>
      </c>
      <c r="O1204">
        <v>33.755573148881197</v>
      </c>
      <c r="P1204">
        <v>21.624771944050199</v>
      </c>
      <c r="Q1204">
        <v>6.6257814940043E-2</v>
      </c>
    </row>
    <row r="1205" spans="1:17" hidden="1" x14ac:dyDescent="0.3">
      <c r="A1205" t="s">
        <v>2570</v>
      </c>
      <c r="B1205" t="s">
        <v>2571</v>
      </c>
      <c r="C1205" t="s">
        <v>3161</v>
      </c>
      <c r="D1205" t="s">
        <v>188</v>
      </c>
      <c r="E1205">
        <v>1810.4866394999999</v>
      </c>
      <c r="F1205">
        <v>293.3</v>
      </c>
      <c r="G1205">
        <v>15.4422233498388</v>
      </c>
      <c r="H1205">
        <v>-5.3065527247284399</v>
      </c>
      <c r="I1205">
        <v>-15.8242703138725</v>
      </c>
      <c r="J1205">
        <v>-3.24538732598098</v>
      </c>
      <c r="K1205">
        <v>329.42708189583402</v>
      </c>
      <c r="L1205">
        <v>304.95602800445499</v>
      </c>
      <c r="M1205">
        <v>24.260672792156001</v>
      </c>
      <c r="N1205">
        <v>0.38858537404800397</v>
      </c>
      <c r="O1205">
        <v>34.947153085577803</v>
      </c>
      <c r="P1205">
        <v>53.552170043453202</v>
      </c>
      <c r="Q1205">
        <v>0.156122193107295</v>
      </c>
    </row>
    <row r="1206" spans="1:17" hidden="1" x14ac:dyDescent="0.3">
      <c r="A1206" t="s">
        <v>2572</v>
      </c>
      <c r="B1206" t="s">
        <v>2573</v>
      </c>
      <c r="C1206" t="s">
        <v>3161</v>
      </c>
      <c r="D1206" t="s">
        <v>403</v>
      </c>
      <c r="E1206">
        <v>1803.1995492000001</v>
      </c>
      <c r="F1206">
        <v>3381</v>
      </c>
      <c r="G1206">
        <v>219.84401847248</v>
      </c>
      <c r="H1206">
        <v>16.594553012437601</v>
      </c>
      <c r="I1206">
        <v>96.102229533023603</v>
      </c>
      <c r="J1206">
        <v>0.89742946029572401</v>
      </c>
      <c r="K1206">
        <v>3378.3021199949198</v>
      </c>
      <c r="L1206">
        <v>2652.2609390099201</v>
      </c>
      <c r="M1206">
        <v>52.044056186338103</v>
      </c>
      <c r="N1206">
        <v>0.75345678655089199</v>
      </c>
      <c r="O1206">
        <v>42.417923691215599</v>
      </c>
      <c r="P1206">
        <v>277.175368139223</v>
      </c>
      <c r="Q1206">
        <v>0.23169041390367801</v>
      </c>
    </row>
    <row r="1207" spans="1:17" hidden="1" x14ac:dyDescent="0.3">
      <c r="A1207" t="s">
        <v>2574</v>
      </c>
      <c r="B1207" t="s">
        <v>2575</v>
      </c>
      <c r="C1207" t="s">
        <v>3161</v>
      </c>
      <c r="D1207" t="s">
        <v>21</v>
      </c>
      <c r="E1207">
        <v>1798.56914304</v>
      </c>
      <c r="F1207">
        <v>1527.55</v>
      </c>
      <c r="G1207">
        <v>211.29792465345599</v>
      </c>
      <c r="H1207">
        <v>-6.3162135629700202</v>
      </c>
      <c r="I1207">
        <v>27.7488530965461</v>
      </c>
      <c r="J1207">
        <v>-2.3886518985704401</v>
      </c>
      <c r="K1207">
        <v>1519.05707526318</v>
      </c>
      <c r="L1207">
        <v>1198.9286681747501</v>
      </c>
      <c r="M1207">
        <v>45.823964243498096</v>
      </c>
      <c r="N1207">
        <v>0.69241561916515004</v>
      </c>
      <c r="O1207">
        <v>22.025465614873401</v>
      </c>
      <c r="P1207">
        <v>266.62666506660202</v>
      </c>
      <c r="Q1207">
        <v>0.143964588202316</v>
      </c>
    </row>
    <row r="1208" spans="1:17" hidden="1" x14ac:dyDescent="0.3">
      <c r="A1208" t="s">
        <v>2576</v>
      </c>
      <c r="B1208" t="s">
        <v>2577</v>
      </c>
      <c r="C1208" t="s">
        <v>3161</v>
      </c>
      <c r="D1208" t="s">
        <v>271</v>
      </c>
      <c r="E1208">
        <v>1798.3797804000001</v>
      </c>
      <c r="F1208">
        <v>1686.7</v>
      </c>
      <c r="G1208">
        <v>95.187411309213701</v>
      </c>
      <c r="H1208">
        <v>12.672093694327099</v>
      </c>
      <c r="I1208">
        <v>29.768407121812</v>
      </c>
      <c r="J1208">
        <v>7.9852737148066399</v>
      </c>
      <c r="K1208">
        <v>1566.53368906026</v>
      </c>
      <c r="L1208">
        <v>1277.0488541990601</v>
      </c>
      <c r="M1208">
        <v>61.037932042140902</v>
      </c>
      <c r="N1208">
        <v>0.62879289380849701</v>
      </c>
      <c r="O1208">
        <v>5.9079860081816502</v>
      </c>
      <c r="P1208">
        <v>147.661698847368</v>
      </c>
    </row>
    <row r="1209" spans="1:17" hidden="1" x14ac:dyDescent="0.3">
      <c r="A1209" t="s">
        <v>2578</v>
      </c>
      <c r="B1209" t="s">
        <v>2579</v>
      </c>
      <c r="C1209" t="s">
        <v>3161</v>
      </c>
      <c r="D1209" t="s">
        <v>1443</v>
      </c>
      <c r="E1209">
        <v>1797.30414625</v>
      </c>
      <c r="F1209">
        <v>126.95</v>
      </c>
      <c r="G1209">
        <v>38.225655897979202</v>
      </c>
      <c r="H1209">
        <v>6.1350123448807796</v>
      </c>
      <c r="I1209">
        <v>-5.12331491889785</v>
      </c>
      <c r="J1209">
        <v>5.2024883293171502</v>
      </c>
      <c r="K1209">
        <v>125.849788968609</v>
      </c>
      <c r="L1209">
        <v>115.083673560265</v>
      </c>
      <c r="M1209">
        <v>48.109876245937201</v>
      </c>
      <c r="N1209">
        <v>1.9860491669765501</v>
      </c>
      <c r="O1209">
        <v>16.975187081528102</v>
      </c>
      <c r="P1209">
        <v>74.982770503101307</v>
      </c>
      <c r="Q1209">
        <v>0.19072927741774701</v>
      </c>
    </row>
    <row r="1210" spans="1:17" hidden="1" x14ac:dyDescent="0.3">
      <c r="A1210" t="s">
        <v>2580</v>
      </c>
      <c r="B1210" t="s">
        <v>2581</v>
      </c>
      <c r="C1210" t="s">
        <v>3161</v>
      </c>
      <c r="D1210" t="s">
        <v>1990</v>
      </c>
      <c r="E1210">
        <v>1793.110677872</v>
      </c>
      <c r="F1210">
        <v>159.44</v>
      </c>
      <c r="G1210">
        <v>-28.899169819265399</v>
      </c>
      <c r="H1210">
        <v>-2.8183860981928599</v>
      </c>
      <c r="I1210">
        <v>-24.241153859415</v>
      </c>
      <c r="J1210">
        <v>-1.4266387128512299</v>
      </c>
      <c r="K1210">
        <v>165.20486807050801</v>
      </c>
      <c r="L1210">
        <v>168.69970893672701</v>
      </c>
      <c r="M1210">
        <v>38.85132132116</v>
      </c>
      <c r="N1210">
        <v>1.26850499875372</v>
      </c>
      <c r="O1210">
        <v>36.603110888108297</v>
      </c>
      <c r="P1210">
        <v>7.5843454790823301</v>
      </c>
      <c r="Q1210">
        <v>-8.6157677450125994E-2</v>
      </c>
    </row>
    <row r="1211" spans="1:17" hidden="1" x14ac:dyDescent="0.3">
      <c r="A1211" t="s">
        <v>2582</v>
      </c>
      <c r="B1211" t="s">
        <v>2583</v>
      </c>
      <c r="C1211" t="s">
        <v>3161</v>
      </c>
      <c r="D1211" t="s">
        <v>138</v>
      </c>
      <c r="E1211">
        <v>1776.23566640999</v>
      </c>
      <c r="F1211">
        <v>710.7</v>
      </c>
      <c r="G1211">
        <v>-0.91734303125437899</v>
      </c>
      <c r="H1211">
        <v>38.562584787673998</v>
      </c>
      <c r="I1211">
        <v>13.994165089852901</v>
      </c>
      <c r="J1211">
        <v>4.10330841617467</v>
      </c>
      <c r="O1211">
        <v>24.3703391022934</v>
      </c>
      <c r="P1211">
        <v>32.174074762878902</v>
      </c>
    </row>
    <row r="1212" spans="1:17" hidden="1" x14ac:dyDescent="0.3">
      <c r="A1212" t="s">
        <v>2584</v>
      </c>
      <c r="B1212" t="s">
        <v>2585</v>
      </c>
      <c r="C1212" t="s">
        <v>3161</v>
      </c>
      <c r="D1212" t="s">
        <v>475</v>
      </c>
      <c r="E1212">
        <v>1772.0205524999999</v>
      </c>
      <c r="F1212">
        <v>918.3</v>
      </c>
      <c r="G1212">
        <v>245.157023083773</v>
      </c>
      <c r="H1212">
        <v>-1.3732084323265801</v>
      </c>
      <c r="I1212">
        <v>52.088432648085103</v>
      </c>
      <c r="J1212">
        <v>-3.41209434922808</v>
      </c>
      <c r="K1212">
        <v>934.59648003067298</v>
      </c>
      <c r="L1212">
        <v>696.229891117585</v>
      </c>
      <c r="M1212">
        <v>36.728053053561403</v>
      </c>
      <c r="N1212">
        <v>0.61996843956953596</v>
      </c>
      <c r="O1212">
        <v>32.320592398998102</v>
      </c>
      <c r="P1212">
        <v>283.90468227424702</v>
      </c>
      <c r="Q1212">
        <v>0.19707562960513</v>
      </c>
    </row>
    <row r="1213" spans="1:17" hidden="1" x14ac:dyDescent="0.3">
      <c r="A1213" t="s">
        <v>2586</v>
      </c>
      <c r="B1213" t="s">
        <v>2587</v>
      </c>
      <c r="C1213" t="s">
        <v>3161</v>
      </c>
      <c r="D1213" t="s">
        <v>429</v>
      </c>
      <c r="E1213">
        <v>1767.2419290569901</v>
      </c>
      <c r="F1213">
        <v>105.51</v>
      </c>
      <c r="G1213">
        <v>-55.8502754922363</v>
      </c>
      <c r="H1213">
        <v>8.1878212238567105</v>
      </c>
      <c r="I1213">
        <v>-16.796819717845299</v>
      </c>
      <c r="J1213">
        <v>11.232942031390399</v>
      </c>
      <c r="K1213">
        <v>105.100146765281</v>
      </c>
      <c r="L1213">
        <v>112.671412691887</v>
      </c>
      <c r="M1213">
        <v>52.5454734578989</v>
      </c>
      <c r="N1213">
        <v>0.98683425515762102</v>
      </c>
      <c r="O1213">
        <v>51.407449530850101</v>
      </c>
      <c r="P1213">
        <v>31.969981238273899</v>
      </c>
      <c r="Q1213">
        <v>-5.4935585346868002E-2</v>
      </c>
    </row>
    <row r="1214" spans="1:17" hidden="1" x14ac:dyDescent="0.3">
      <c r="A1214" t="s">
        <v>2588</v>
      </c>
      <c r="B1214" t="s">
        <v>2589</v>
      </c>
      <c r="C1214" t="s">
        <v>3161</v>
      </c>
      <c r="D1214" t="s">
        <v>57</v>
      </c>
      <c r="E1214">
        <v>1765.48061732</v>
      </c>
      <c r="F1214">
        <v>18.13</v>
      </c>
      <c r="G1214">
        <v>-9.8374763946811594</v>
      </c>
      <c r="H1214">
        <v>3.8614082002605801</v>
      </c>
      <c r="I1214">
        <v>-6.7922609336953403</v>
      </c>
      <c r="J1214">
        <v>-3.9017158388495798</v>
      </c>
      <c r="K1214">
        <v>19.0843505314607</v>
      </c>
      <c r="L1214">
        <v>18.622648649106999</v>
      </c>
      <c r="M1214">
        <v>31.063469299898301</v>
      </c>
      <c r="N1214">
        <v>0.40845357048110198</v>
      </c>
      <c r="O1214">
        <v>54.715940430226098</v>
      </c>
      <c r="P1214">
        <v>29.499999999999901</v>
      </c>
      <c r="Q1214">
        <v>2.7902745495785999E-2</v>
      </c>
    </row>
    <row r="1215" spans="1:17" hidden="1" x14ac:dyDescent="0.3">
      <c r="A1215" t="s">
        <v>2590</v>
      </c>
      <c r="B1215" t="s">
        <v>2591</v>
      </c>
      <c r="C1215" t="s">
        <v>3161</v>
      </c>
      <c r="D1215" t="s">
        <v>98</v>
      </c>
      <c r="E1215">
        <v>1764.0212280000001</v>
      </c>
      <c r="F1215">
        <v>321.85000000000002</v>
      </c>
      <c r="G1215">
        <v>-37.994511928399</v>
      </c>
      <c r="H1215">
        <v>-2.9933111544587501</v>
      </c>
      <c r="I1215">
        <v>-10.857766087255699</v>
      </c>
      <c r="J1215">
        <v>-0.68769992320020901</v>
      </c>
      <c r="K1215">
        <v>336.09775694720997</v>
      </c>
      <c r="L1215">
        <v>341.37046535886299</v>
      </c>
      <c r="M1215">
        <v>30.495685794496801</v>
      </c>
      <c r="N1215">
        <v>0.55558904444182</v>
      </c>
      <c r="O1215">
        <v>37.952462327170998</v>
      </c>
      <c r="P1215">
        <v>14.1109732316965</v>
      </c>
      <c r="Q1215">
        <v>6.1029141189229003E-2</v>
      </c>
    </row>
    <row r="1216" spans="1:17" hidden="1" x14ac:dyDescent="0.3">
      <c r="A1216" t="s">
        <v>2592</v>
      </c>
      <c r="B1216" t="s">
        <v>2593</v>
      </c>
      <c r="C1216" t="s">
        <v>3161</v>
      </c>
      <c r="D1216" t="s">
        <v>24</v>
      </c>
      <c r="E1216">
        <v>1757.863646625</v>
      </c>
      <c r="F1216">
        <v>165.45</v>
      </c>
      <c r="G1216">
        <v>-18.6679634282042</v>
      </c>
      <c r="H1216">
        <v>-5.5395303178767001</v>
      </c>
      <c r="I1216">
        <v>-33.814427528547903</v>
      </c>
      <c r="J1216">
        <v>1.0154793259769599</v>
      </c>
      <c r="K1216">
        <v>180.61704736432401</v>
      </c>
      <c r="L1216">
        <v>180.98848668670999</v>
      </c>
      <c r="M1216">
        <v>31.522154378568398</v>
      </c>
      <c r="N1216">
        <v>0.57403489279890096</v>
      </c>
      <c r="O1216">
        <v>31.5805379268661</v>
      </c>
      <c r="P1216">
        <v>16.268446943077901</v>
      </c>
      <c r="Q1216">
        <v>-6.4368758258110002E-3</v>
      </c>
    </row>
    <row r="1217" spans="1:17" hidden="1" x14ac:dyDescent="0.3">
      <c r="A1217" t="s">
        <v>2594</v>
      </c>
      <c r="B1217" t="s">
        <v>2595</v>
      </c>
      <c r="C1217" t="s">
        <v>3161</v>
      </c>
      <c r="D1217" t="s">
        <v>249</v>
      </c>
      <c r="E1217">
        <v>1757.34</v>
      </c>
      <c r="F1217">
        <v>1464.45</v>
      </c>
      <c r="G1217">
        <v>-33.276330572465803</v>
      </c>
      <c r="H1217">
        <v>3.0692346354884901</v>
      </c>
      <c r="I1217">
        <v>-5.2175738454212803</v>
      </c>
      <c r="J1217">
        <v>1.4075463275554501</v>
      </c>
      <c r="K1217">
        <v>1473.69670042968</v>
      </c>
      <c r="L1217">
        <v>1441.54229089761</v>
      </c>
      <c r="M1217">
        <v>42.183224951070301</v>
      </c>
      <c r="N1217">
        <v>1.00198601326925</v>
      </c>
      <c r="O1217">
        <v>15.743111748437901</v>
      </c>
      <c r="P1217">
        <v>23.995597138139701</v>
      </c>
      <c r="Q1217">
        <v>0.15556163712537299</v>
      </c>
    </row>
    <row r="1218" spans="1:17" hidden="1" x14ac:dyDescent="0.3">
      <c r="A1218" t="s">
        <v>2596</v>
      </c>
      <c r="B1218" t="s">
        <v>2597</v>
      </c>
      <c r="C1218" t="s">
        <v>3161</v>
      </c>
      <c r="D1218" t="s">
        <v>429</v>
      </c>
      <c r="E1218">
        <v>1754.074656</v>
      </c>
      <c r="F1218">
        <v>569.6</v>
      </c>
      <c r="G1218">
        <v>-9.7360579149969997</v>
      </c>
      <c r="H1218">
        <v>-2.3222642619134799</v>
      </c>
      <c r="I1218">
        <v>-1.1519973676072801</v>
      </c>
      <c r="J1218">
        <v>-0.46946423287022798</v>
      </c>
      <c r="K1218">
        <v>603.140625766168</v>
      </c>
      <c r="L1218">
        <v>563.22984161383795</v>
      </c>
      <c r="M1218">
        <v>44.0304912249944</v>
      </c>
      <c r="N1218">
        <v>0.627138300946395</v>
      </c>
      <c r="O1218">
        <v>27.633426966292099</v>
      </c>
      <c r="P1218">
        <v>41.515527950310499</v>
      </c>
      <c r="Q1218">
        <v>-7.9032079869848004E-2</v>
      </c>
    </row>
    <row r="1219" spans="1:17" hidden="1" x14ac:dyDescent="0.3">
      <c r="A1219" t="s">
        <v>2598</v>
      </c>
      <c r="B1219" t="s">
        <v>2599</v>
      </c>
      <c r="C1219" t="s">
        <v>3161</v>
      </c>
      <c r="D1219" t="s">
        <v>89</v>
      </c>
      <c r="E1219">
        <v>1751.1503106519999</v>
      </c>
      <c r="F1219">
        <v>182.11</v>
      </c>
      <c r="G1219">
        <v>34.069339973721902</v>
      </c>
      <c r="H1219">
        <v>47.010099306015398</v>
      </c>
      <c r="I1219">
        <v>45.300938042992399</v>
      </c>
      <c r="J1219">
        <v>26.962053856760001</v>
      </c>
      <c r="K1219">
        <v>131.620461647876</v>
      </c>
      <c r="L1219">
        <v>114.52108505007099</v>
      </c>
      <c r="M1219">
        <v>89.221501672332707</v>
      </c>
      <c r="N1219">
        <v>1.5401848718060001</v>
      </c>
      <c r="O1219">
        <v>3.50886826643237</v>
      </c>
      <c r="P1219">
        <v>108.363844393592</v>
      </c>
      <c r="Q1219">
        <v>-3.3791339567090001E-3</v>
      </c>
    </row>
    <row r="1220" spans="1:17" hidden="1" x14ac:dyDescent="0.3">
      <c r="A1220" t="s">
        <v>2600</v>
      </c>
      <c r="B1220" t="s">
        <v>2601</v>
      </c>
      <c r="C1220" t="s">
        <v>3161</v>
      </c>
      <c r="D1220" t="s">
        <v>21</v>
      </c>
      <c r="E1220">
        <v>1750.421906409</v>
      </c>
      <c r="F1220">
        <v>165.21</v>
      </c>
      <c r="G1220">
        <v>415.75635802451399</v>
      </c>
      <c r="H1220">
        <v>28.489405443864701</v>
      </c>
      <c r="I1220">
        <v>128.411744336396</v>
      </c>
      <c r="J1220">
        <v>-5.50494678135931</v>
      </c>
      <c r="K1220">
        <v>137.216269272067</v>
      </c>
      <c r="L1220">
        <v>90.588574332852801</v>
      </c>
      <c r="M1220">
        <v>54.855460728461999</v>
      </c>
      <c r="N1220">
        <v>0.36602866417648899</v>
      </c>
      <c r="O1220">
        <v>9.2730464257611391</v>
      </c>
      <c r="P1220">
        <v>474.64347826086902</v>
      </c>
    </row>
    <row r="1221" spans="1:17" hidden="1" x14ac:dyDescent="0.3">
      <c r="A1221" t="s">
        <v>2602</v>
      </c>
      <c r="B1221" t="s">
        <v>2603</v>
      </c>
      <c r="C1221" t="s">
        <v>3161</v>
      </c>
      <c r="D1221" t="s">
        <v>111</v>
      </c>
      <c r="E1221">
        <v>1750.03268795999</v>
      </c>
      <c r="F1221">
        <v>78.84</v>
      </c>
      <c r="G1221">
        <v>73.296304512474507</v>
      </c>
      <c r="H1221">
        <v>-6.2722673936084004</v>
      </c>
      <c r="I1221">
        <v>5.3928116594338498</v>
      </c>
      <c r="J1221">
        <v>-4.4888454642820799</v>
      </c>
      <c r="K1221">
        <v>88.316524241145601</v>
      </c>
      <c r="L1221">
        <v>78.965039577958805</v>
      </c>
      <c r="M1221">
        <v>21.695331557494701</v>
      </c>
      <c r="N1221">
        <v>0.38563626760472802</v>
      </c>
      <c r="O1221">
        <v>36.859462201927897</v>
      </c>
      <c r="P1221">
        <v>104.195804195804</v>
      </c>
      <c r="Q1221">
        <v>7.1579147218947994E-2</v>
      </c>
    </row>
    <row r="1222" spans="1:17" hidden="1" x14ac:dyDescent="0.3">
      <c r="A1222" t="s">
        <v>2604</v>
      </c>
      <c r="B1222" t="s">
        <v>2605</v>
      </c>
      <c r="C1222" t="s">
        <v>3161</v>
      </c>
      <c r="D1222" t="s">
        <v>1761</v>
      </c>
      <c r="E1222">
        <v>1745.8415273599901</v>
      </c>
      <c r="F1222">
        <v>166.37</v>
      </c>
      <c r="G1222">
        <v>-53.5950973180638</v>
      </c>
      <c r="H1222">
        <v>-3.6527852565557999</v>
      </c>
      <c r="I1222">
        <v>-37.137475655024801</v>
      </c>
      <c r="J1222">
        <v>-1.92384337118119</v>
      </c>
      <c r="K1222">
        <v>182.95347248790799</v>
      </c>
      <c r="L1222">
        <v>207.328225467517</v>
      </c>
      <c r="M1222">
        <v>32.956038853340402</v>
      </c>
      <c r="N1222">
        <v>0.75780218576241398</v>
      </c>
      <c r="O1222">
        <v>81.493057642603802</v>
      </c>
      <c r="P1222">
        <v>4.6352201257861596</v>
      </c>
      <c r="Q1222">
        <v>0.146837393243997</v>
      </c>
    </row>
    <row r="1223" spans="1:17" hidden="1" x14ac:dyDescent="0.3">
      <c r="A1223" t="s">
        <v>2606</v>
      </c>
      <c r="B1223" t="s">
        <v>2607</v>
      </c>
      <c r="C1223" t="s">
        <v>3161</v>
      </c>
      <c r="D1223" t="s">
        <v>2608</v>
      </c>
      <c r="E1223">
        <v>1742.7803839999999</v>
      </c>
      <c r="F1223">
        <v>628</v>
      </c>
      <c r="G1223">
        <v>-19.408895115115801</v>
      </c>
      <c r="H1223">
        <v>-0.63615097814965205</v>
      </c>
      <c r="I1223">
        <v>14.949351798617499</v>
      </c>
      <c r="J1223">
        <v>0.28584725422531698</v>
      </c>
      <c r="K1223">
        <v>649.34707336998895</v>
      </c>
      <c r="L1223">
        <v>605.08268674341696</v>
      </c>
      <c r="M1223">
        <v>40.000174203977501</v>
      </c>
      <c r="N1223">
        <v>0.88750214786437398</v>
      </c>
      <c r="O1223">
        <v>34.458598726114602</v>
      </c>
      <c r="P1223">
        <v>33.6170212765957</v>
      </c>
      <c r="Q1223">
        <v>9.0411862686808994E-2</v>
      </c>
    </row>
    <row r="1224" spans="1:17" hidden="1" x14ac:dyDescent="0.3">
      <c r="A1224" t="s">
        <v>2609</v>
      </c>
      <c r="B1224" t="s">
        <v>2610</v>
      </c>
      <c r="C1224" t="s">
        <v>3161</v>
      </c>
      <c r="D1224" t="s">
        <v>268</v>
      </c>
      <c r="E1224">
        <v>1739.5104798499999</v>
      </c>
      <c r="F1224">
        <v>553.85</v>
      </c>
      <c r="G1224">
        <v>25.476882302224301</v>
      </c>
      <c r="H1224">
        <v>4.0384895729941501</v>
      </c>
      <c r="I1224">
        <v>15.7067966449914</v>
      </c>
      <c r="J1224">
        <v>6.9266317394980002</v>
      </c>
      <c r="K1224">
        <v>562.41849392501604</v>
      </c>
      <c r="L1224">
        <v>504.296003421092</v>
      </c>
      <c r="M1224">
        <v>52.5025992948054</v>
      </c>
      <c r="N1224">
        <v>0.49792834119085899</v>
      </c>
      <c r="O1224">
        <v>34.801841653877403</v>
      </c>
      <c r="P1224">
        <v>85.731052984574106</v>
      </c>
      <c r="Q1224">
        <v>0.11119919962112899</v>
      </c>
    </row>
    <row r="1225" spans="1:17" hidden="1" x14ac:dyDescent="0.3">
      <c r="A1225" t="s">
        <v>2611</v>
      </c>
      <c r="B1225" t="s">
        <v>2612</v>
      </c>
      <c r="C1225" t="s">
        <v>3161</v>
      </c>
      <c r="D1225" t="s">
        <v>51</v>
      </c>
      <c r="E1225">
        <v>1737.3079909</v>
      </c>
      <c r="F1225">
        <v>1807.1</v>
      </c>
      <c r="G1225">
        <v>73.494050124723003</v>
      </c>
      <c r="H1225">
        <v>13.8634675444252</v>
      </c>
      <c r="I1225">
        <v>18.469873689369599</v>
      </c>
      <c r="J1225">
        <v>10.0151145734377</v>
      </c>
      <c r="K1225">
        <v>1658.01712884532</v>
      </c>
      <c r="L1225">
        <v>1393.5269296638101</v>
      </c>
      <c r="M1225">
        <v>50.7722424927085</v>
      </c>
      <c r="N1225">
        <v>0.98709653077779203</v>
      </c>
      <c r="O1225">
        <v>12.8880526810912</v>
      </c>
      <c r="P1225">
        <v>102.51022580825899</v>
      </c>
      <c r="Q1225">
        <v>0.116440463996652</v>
      </c>
    </row>
    <row r="1226" spans="1:17" hidden="1" x14ac:dyDescent="0.3">
      <c r="A1226" t="s">
        <v>2613</v>
      </c>
      <c r="B1226" t="s">
        <v>2614</v>
      </c>
      <c r="C1226" t="s">
        <v>3161</v>
      </c>
      <c r="D1226" t="s">
        <v>429</v>
      </c>
      <c r="E1226">
        <v>1734.678626162</v>
      </c>
      <c r="F1226">
        <v>52.66</v>
      </c>
      <c r="G1226">
        <v>-43.460384037898798</v>
      </c>
      <c r="H1226">
        <v>-6.6011459122935197</v>
      </c>
      <c r="I1226">
        <v>-12.025701771385799</v>
      </c>
      <c r="J1226">
        <v>1.26870753622495</v>
      </c>
      <c r="K1226">
        <v>56.889109921534697</v>
      </c>
      <c r="L1226">
        <v>58.815634389232898</v>
      </c>
      <c r="M1226">
        <v>36.323775901357898</v>
      </c>
      <c r="N1226">
        <v>0.29394999447946102</v>
      </c>
      <c r="O1226">
        <v>60.561782232275696</v>
      </c>
      <c r="P1226">
        <v>39.530455780535199</v>
      </c>
    </row>
    <row r="1227" spans="1:17" hidden="1" x14ac:dyDescent="0.3">
      <c r="A1227" t="s">
        <v>2615</v>
      </c>
      <c r="B1227" t="s">
        <v>2616</v>
      </c>
      <c r="C1227" t="s">
        <v>3161</v>
      </c>
      <c r="D1227" t="s">
        <v>777</v>
      </c>
      <c r="E1227">
        <v>1719.7806357959901</v>
      </c>
      <c r="F1227">
        <v>8.52</v>
      </c>
      <c r="G1227">
        <v>-72.881167697253602</v>
      </c>
      <c r="H1227">
        <v>-2.7442086941179902</v>
      </c>
      <c r="I1227">
        <v>-54.519972835320203</v>
      </c>
      <c r="J1227">
        <v>-4.1986119252193399</v>
      </c>
      <c r="K1227">
        <v>10.411193843883</v>
      </c>
      <c r="L1227">
        <v>15.620822227088</v>
      </c>
      <c r="M1227">
        <v>11.180267366940001</v>
      </c>
      <c r="N1227">
        <v>0.72013149107299301</v>
      </c>
      <c r="O1227">
        <v>169.366197183098</v>
      </c>
      <c r="P1227">
        <v>25.294117647058801</v>
      </c>
      <c r="Q1227">
        <v>-4.2905215681065E-2</v>
      </c>
    </row>
    <row r="1228" spans="1:17" hidden="1" x14ac:dyDescent="0.3">
      <c r="A1228" t="s">
        <v>2617</v>
      </c>
      <c r="B1228" t="s">
        <v>2618</v>
      </c>
      <c r="C1228" t="s">
        <v>3161</v>
      </c>
      <c r="D1228" t="s">
        <v>48</v>
      </c>
      <c r="E1228">
        <v>1714.7676220000001</v>
      </c>
      <c r="F1228">
        <v>135.69999999999999</v>
      </c>
      <c r="G1228">
        <v>114.868868936086</v>
      </c>
      <c r="H1228">
        <v>-0.85749437795135797</v>
      </c>
      <c r="I1228">
        <v>45.348468238219198</v>
      </c>
      <c r="J1228">
        <v>-2.1124358039270699</v>
      </c>
      <c r="K1228">
        <v>154.47779357457301</v>
      </c>
      <c r="L1228">
        <v>128.39925193786701</v>
      </c>
      <c r="M1228">
        <v>30.876901021627599</v>
      </c>
      <c r="N1228">
        <v>0.53159364861466196</v>
      </c>
      <c r="O1228">
        <v>50.331613854089902</v>
      </c>
      <c r="P1228">
        <v>151.64580435790401</v>
      </c>
      <c r="Q1228">
        <v>0.18639057096144401</v>
      </c>
    </row>
    <row r="1229" spans="1:17" hidden="1" x14ac:dyDescent="0.3">
      <c r="A1229" t="s">
        <v>2619</v>
      </c>
      <c r="B1229" t="s">
        <v>2620</v>
      </c>
      <c r="C1229" t="s">
        <v>3161</v>
      </c>
      <c r="D1229" t="s">
        <v>143</v>
      </c>
      <c r="E1229">
        <v>1707.7084079159999</v>
      </c>
      <c r="F1229">
        <v>101.46</v>
      </c>
      <c r="G1229">
        <v>-25.0909326158793</v>
      </c>
      <c r="H1229">
        <v>-3.7434755944423301</v>
      </c>
      <c r="I1229">
        <v>-29.439423333803699</v>
      </c>
      <c r="J1229">
        <v>-0.63786439462152</v>
      </c>
      <c r="K1229">
        <v>115.76083022000201</v>
      </c>
      <c r="L1229">
        <v>123.030960201274</v>
      </c>
      <c r="M1229">
        <v>21.658390837999601</v>
      </c>
      <c r="N1229">
        <v>0.582045466669039</v>
      </c>
      <c r="O1229">
        <v>170.45140942243199</v>
      </c>
      <c r="P1229">
        <v>8.3858562119431603</v>
      </c>
    </row>
    <row r="1230" spans="1:17" hidden="1" x14ac:dyDescent="0.3">
      <c r="A1230" t="s">
        <v>2621</v>
      </c>
      <c r="B1230" t="s">
        <v>2622</v>
      </c>
      <c r="C1230" t="s">
        <v>3161</v>
      </c>
      <c r="D1230" t="s">
        <v>188</v>
      </c>
      <c r="E1230">
        <v>1702.566823225</v>
      </c>
      <c r="F1230">
        <v>1046.75</v>
      </c>
      <c r="G1230">
        <v>-0.65276277126174798</v>
      </c>
      <c r="H1230">
        <v>-7.2946755156814103</v>
      </c>
      <c r="I1230">
        <v>14.923590493631901</v>
      </c>
      <c r="J1230">
        <v>-0.575599808596858</v>
      </c>
      <c r="K1230">
        <v>1111.38295312283</v>
      </c>
      <c r="L1230">
        <v>941.27918319045295</v>
      </c>
      <c r="M1230">
        <v>30.833736335553699</v>
      </c>
      <c r="N1230">
        <v>0.119767923153708</v>
      </c>
      <c r="O1230">
        <v>46.071172677334602</v>
      </c>
      <c r="P1230">
        <v>65.887480190174301</v>
      </c>
      <c r="Q1230">
        <v>0.110419717549365</v>
      </c>
    </row>
    <row r="1231" spans="1:17" hidden="1" x14ac:dyDescent="0.3">
      <c r="A1231" t="s">
        <v>2623</v>
      </c>
      <c r="B1231" t="s">
        <v>2624</v>
      </c>
      <c r="C1231" t="s">
        <v>3161</v>
      </c>
      <c r="D1231" t="s">
        <v>589</v>
      </c>
      <c r="E1231">
        <v>1701.0937799999999</v>
      </c>
      <c r="F1231">
        <v>113.6</v>
      </c>
      <c r="G1231">
        <v>19.577102396592199</v>
      </c>
      <c r="H1231">
        <v>2.26312349409918</v>
      </c>
      <c r="I1231">
        <v>22.783231106887701</v>
      </c>
      <c r="J1231">
        <v>-0.60771916430682804</v>
      </c>
      <c r="K1231">
        <v>120.526725532648</v>
      </c>
      <c r="L1231">
        <v>103.509655985151</v>
      </c>
      <c r="M1231">
        <v>54.219977380712301</v>
      </c>
      <c r="N1231">
        <v>0.313811426884883</v>
      </c>
      <c r="O1231">
        <v>40.440140845070403</v>
      </c>
      <c r="P1231">
        <v>61.237669434390703</v>
      </c>
    </row>
    <row r="1232" spans="1:17" hidden="1" x14ac:dyDescent="0.3">
      <c r="A1232" t="s">
        <v>2625</v>
      </c>
      <c r="B1232" t="s">
        <v>2626</v>
      </c>
      <c r="C1232" t="s">
        <v>3161</v>
      </c>
      <c r="D1232" t="s">
        <v>526</v>
      </c>
      <c r="E1232">
        <v>1700.1186</v>
      </c>
      <c r="F1232">
        <v>162.38</v>
      </c>
      <c r="G1232">
        <v>66.619439204081502</v>
      </c>
      <c r="H1232">
        <v>2.6686830239792001</v>
      </c>
      <c r="I1232">
        <v>-0.75065750543000198</v>
      </c>
      <c r="J1232">
        <v>9.5981572253799108</v>
      </c>
      <c r="K1232">
        <v>154.54489023083599</v>
      </c>
      <c r="L1232">
        <v>141.617399440871</v>
      </c>
      <c r="M1232">
        <v>62.497290220462801</v>
      </c>
      <c r="N1232">
        <v>1.3581419512061099</v>
      </c>
      <c r="O1232">
        <v>12.6986082029806</v>
      </c>
      <c r="P1232">
        <v>107.77991042866201</v>
      </c>
      <c r="Q1232">
        <v>9.5394684304930005E-2</v>
      </c>
    </row>
    <row r="1233" spans="1:17" hidden="1" x14ac:dyDescent="0.3">
      <c r="A1233" t="s">
        <v>2627</v>
      </c>
      <c r="B1233" t="s">
        <v>2628</v>
      </c>
      <c r="C1233" t="s">
        <v>3161</v>
      </c>
      <c r="D1233" t="s">
        <v>398</v>
      </c>
      <c r="E1233">
        <v>1692.75877904</v>
      </c>
      <c r="F1233">
        <v>5303.9</v>
      </c>
      <c r="G1233">
        <v>60.040641497569901</v>
      </c>
      <c r="H1233">
        <v>14.414270754373099</v>
      </c>
      <c r="I1233">
        <v>55.617264745937099</v>
      </c>
      <c r="J1233">
        <v>11.9468074072796</v>
      </c>
      <c r="K1233">
        <v>4109.0974548065196</v>
      </c>
      <c r="L1233">
        <v>3640.0613615191301</v>
      </c>
      <c r="M1233">
        <v>87.8399260592102</v>
      </c>
      <c r="N1233">
        <v>1.7483068792838199</v>
      </c>
      <c r="O1233">
        <v>0</v>
      </c>
      <c r="P1233">
        <v>118.71752577319501</v>
      </c>
      <c r="Q1233">
        <v>2.4000747278601998E-2</v>
      </c>
    </row>
    <row r="1234" spans="1:17" hidden="1" x14ac:dyDescent="0.3">
      <c r="A1234" t="s">
        <v>2629</v>
      </c>
      <c r="B1234" t="s">
        <v>2630</v>
      </c>
      <c r="C1234" t="s">
        <v>3161</v>
      </c>
      <c r="D1234" t="s">
        <v>227</v>
      </c>
      <c r="E1234">
        <v>1692.3997601999999</v>
      </c>
      <c r="F1234">
        <v>1116.45</v>
      </c>
      <c r="G1234">
        <v>59.052947143449003</v>
      </c>
      <c r="H1234">
        <v>-4.7808270995409998</v>
      </c>
      <c r="I1234">
        <v>-28.0667026631628</v>
      </c>
      <c r="J1234">
        <v>-3.2731588548057302</v>
      </c>
      <c r="K1234">
        <v>1172.9100284049</v>
      </c>
      <c r="L1234">
        <v>1060.8564013078501</v>
      </c>
      <c r="M1234">
        <v>32.369960782503497</v>
      </c>
      <c r="N1234">
        <v>0.31253813667213498</v>
      </c>
      <c r="O1234">
        <v>33.705047247973397</v>
      </c>
      <c r="P1234">
        <v>130.81455447591401</v>
      </c>
      <c r="Q1234">
        <v>0.13712076298940401</v>
      </c>
    </row>
    <row r="1235" spans="1:17" hidden="1" x14ac:dyDescent="0.3">
      <c r="A1235" t="s">
        <v>2631</v>
      </c>
      <c r="B1235" t="s">
        <v>2632</v>
      </c>
      <c r="C1235" t="s">
        <v>3161</v>
      </c>
      <c r="D1235" t="s">
        <v>589</v>
      </c>
      <c r="E1235">
        <v>1692.3029750000001</v>
      </c>
      <c r="F1235">
        <v>55.59</v>
      </c>
      <c r="G1235">
        <v>-10.750938580686899</v>
      </c>
      <c r="H1235">
        <v>-6.5044350397537798</v>
      </c>
      <c r="I1235">
        <v>-17.352893882526999</v>
      </c>
      <c r="J1235">
        <v>-1.16174631564404</v>
      </c>
      <c r="K1235">
        <v>60.228799326564499</v>
      </c>
      <c r="L1235">
        <v>57.987755583045796</v>
      </c>
      <c r="M1235">
        <v>29.188193916460101</v>
      </c>
      <c r="N1235">
        <v>0.29372173778369998</v>
      </c>
      <c r="O1235">
        <v>40.313005936319399</v>
      </c>
      <c r="P1235">
        <v>23.670745272525</v>
      </c>
      <c r="Q1235">
        <v>7.1071011628524999E-2</v>
      </c>
    </row>
    <row r="1236" spans="1:17" hidden="1" x14ac:dyDescent="0.3">
      <c r="A1236" t="s">
        <v>2633</v>
      </c>
      <c r="B1236" t="s">
        <v>2634</v>
      </c>
      <c r="C1236" t="s">
        <v>3161</v>
      </c>
      <c r="D1236" t="s">
        <v>117</v>
      </c>
      <c r="E1236">
        <v>1689.3183584000001</v>
      </c>
      <c r="F1236">
        <v>246.8</v>
      </c>
      <c r="G1236">
        <v>-28.965773335120399</v>
      </c>
      <c r="H1236">
        <v>-0.57325730048968704</v>
      </c>
      <c r="I1236">
        <v>-30.8294960523816</v>
      </c>
      <c r="J1236">
        <v>-7.6624120905944197</v>
      </c>
      <c r="K1236">
        <v>264.92239470821102</v>
      </c>
      <c r="L1236">
        <v>269.03295189712099</v>
      </c>
      <c r="M1236">
        <v>32.3069913073384</v>
      </c>
      <c r="N1236">
        <v>0.55669376022836603</v>
      </c>
      <c r="O1236">
        <v>62.317666126418104</v>
      </c>
      <c r="P1236">
        <v>10.350994858037099</v>
      </c>
      <c r="Q1236">
        <v>0.134378482348182</v>
      </c>
    </row>
    <row r="1237" spans="1:17" hidden="1" x14ac:dyDescent="0.3">
      <c r="A1237" t="s">
        <v>2635</v>
      </c>
      <c r="B1237" t="s">
        <v>2636</v>
      </c>
      <c r="C1237" t="s">
        <v>3161</v>
      </c>
      <c r="D1237" t="s">
        <v>77</v>
      </c>
      <c r="E1237">
        <v>1687.7789243699999</v>
      </c>
      <c r="F1237">
        <v>30.11</v>
      </c>
      <c r="G1237">
        <v>-33.295901559978702</v>
      </c>
      <c r="H1237">
        <v>-1.7506354477707899</v>
      </c>
      <c r="I1237">
        <v>-35.4141572499517</v>
      </c>
      <c r="J1237">
        <v>-0.34270220836179199</v>
      </c>
      <c r="K1237">
        <v>33.355266742795699</v>
      </c>
      <c r="L1237">
        <v>35.620323681391604</v>
      </c>
      <c r="M1237">
        <v>15.3144319179285</v>
      </c>
      <c r="N1237">
        <v>0.29006462900402302</v>
      </c>
      <c r="O1237">
        <v>61.408170043174998</v>
      </c>
      <c r="P1237">
        <v>4.5486111111111098</v>
      </c>
    </row>
    <row r="1238" spans="1:17" hidden="1" x14ac:dyDescent="0.3">
      <c r="A1238" t="s">
        <v>2637</v>
      </c>
      <c r="B1238" t="s">
        <v>2638</v>
      </c>
      <c r="C1238" t="s">
        <v>3161</v>
      </c>
      <c r="D1238" t="s">
        <v>249</v>
      </c>
      <c r="E1238">
        <v>1678.3851</v>
      </c>
      <c r="F1238">
        <v>305.05</v>
      </c>
      <c r="G1238">
        <v>100.250978171509</v>
      </c>
      <c r="H1238">
        <v>5.9995069655921904</v>
      </c>
      <c r="I1238">
        <v>49.337790848024802</v>
      </c>
      <c r="J1238">
        <v>12.557809845932001</v>
      </c>
      <c r="K1238">
        <v>305.02668001750999</v>
      </c>
      <c r="L1238">
        <v>250.31637225673799</v>
      </c>
      <c r="M1238">
        <v>51.461837961482701</v>
      </c>
      <c r="N1238">
        <v>0.49560354211395602</v>
      </c>
      <c r="O1238">
        <v>17.997049663989401</v>
      </c>
      <c r="P1238">
        <v>151.89925681255099</v>
      </c>
    </row>
    <row r="1239" spans="1:17" hidden="1" x14ac:dyDescent="0.3">
      <c r="A1239" t="s">
        <v>2639</v>
      </c>
      <c r="B1239" t="s">
        <v>2640</v>
      </c>
      <c r="C1239" t="s">
        <v>3161</v>
      </c>
      <c r="D1239" t="s">
        <v>117</v>
      </c>
      <c r="E1239">
        <v>1677.3235546200001</v>
      </c>
      <c r="F1239">
        <v>242.9</v>
      </c>
      <c r="G1239">
        <v>-54.366950406987101</v>
      </c>
      <c r="H1239">
        <v>-9.6706861421785693</v>
      </c>
      <c r="I1239">
        <v>-39.455442285879698</v>
      </c>
      <c r="J1239">
        <v>-2.7879245950392102</v>
      </c>
      <c r="K1239">
        <v>299.97783737192401</v>
      </c>
      <c r="M1239">
        <v>19.751118986687001</v>
      </c>
      <c r="N1239">
        <v>0.466390834280759</v>
      </c>
      <c r="O1239">
        <v>64.676821737340404</v>
      </c>
      <c r="P1239">
        <v>0.24762690879074301</v>
      </c>
    </row>
    <row r="1240" spans="1:17" hidden="1" x14ac:dyDescent="0.3">
      <c r="A1240" t="s">
        <v>2641</v>
      </c>
      <c r="B1240" t="s">
        <v>2642</v>
      </c>
      <c r="C1240" t="s">
        <v>3161</v>
      </c>
      <c r="D1240" t="s">
        <v>21</v>
      </c>
      <c r="E1240">
        <v>1674.68559</v>
      </c>
      <c r="F1240">
        <v>300</v>
      </c>
      <c r="G1240">
        <v>134.29138741396</v>
      </c>
      <c r="H1240">
        <v>6.5912815098820801</v>
      </c>
      <c r="I1240">
        <v>105.892133711087</v>
      </c>
      <c r="J1240">
        <v>4.7066290018078201</v>
      </c>
      <c r="K1240">
        <v>265.81978322896703</v>
      </c>
      <c r="L1240">
        <v>203.16828672325499</v>
      </c>
      <c r="M1240">
        <v>62.993308160259403</v>
      </c>
      <c r="N1240">
        <v>0.65256039376737396</v>
      </c>
      <c r="O1240">
        <v>6.6333333333333302</v>
      </c>
      <c r="P1240">
        <v>171.493212669683</v>
      </c>
      <c r="Q1240">
        <v>0.109898443551064</v>
      </c>
    </row>
    <row r="1241" spans="1:17" hidden="1" x14ac:dyDescent="0.3">
      <c r="A1241" t="s">
        <v>2643</v>
      </c>
      <c r="B1241" t="s">
        <v>2644</v>
      </c>
      <c r="C1241" t="s">
        <v>3161</v>
      </c>
      <c r="D1241" t="s">
        <v>268</v>
      </c>
      <c r="E1241">
        <v>1673.5419999999999</v>
      </c>
      <c r="F1241">
        <v>3218.35</v>
      </c>
      <c r="G1241">
        <v>177.34353184703099</v>
      </c>
      <c r="H1241">
        <v>30.8014865113594</v>
      </c>
      <c r="I1241">
        <v>144.59961515456001</v>
      </c>
      <c r="J1241">
        <v>2.47439712802601</v>
      </c>
      <c r="K1241">
        <v>2671.1192057084099</v>
      </c>
      <c r="L1241">
        <v>1874.10251686743</v>
      </c>
      <c r="M1241">
        <v>56.923637327812202</v>
      </c>
      <c r="N1241">
        <v>0.747062173817023</v>
      </c>
      <c r="O1241">
        <v>8.7436108564947901</v>
      </c>
      <c r="P1241">
        <v>220.536825855286</v>
      </c>
      <c r="Q1241">
        <v>0.120170601487547</v>
      </c>
    </row>
    <row r="1242" spans="1:17" hidden="1" x14ac:dyDescent="0.3">
      <c r="A1242" t="s">
        <v>2645</v>
      </c>
      <c r="B1242" t="s">
        <v>2646</v>
      </c>
      <c r="C1242" t="s">
        <v>3161</v>
      </c>
      <c r="D1242" t="s">
        <v>72</v>
      </c>
      <c r="E1242">
        <v>1672.866405</v>
      </c>
      <c r="F1242">
        <v>134.61000000000001</v>
      </c>
      <c r="G1242">
        <v>16.932101477629899</v>
      </c>
      <c r="H1242">
        <v>19.1173253141089</v>
      </c>
      <c r="I1242">
        <v>24.1446930248988</v>
      </c>
      <c r="J1242">
        <v>-2.8650107467005301</v>
      </c>
      <c r="K1242">
        <v>125.388660373283</v>
      </c>
      <c r="L1242">
        <v>108.898982386767</v>
      </c>
      <c r="M1242">
        <v>72.117783711688702</v>
      </c>
      <c r="N1242">
        <v>1.0487349604177501</v>
      </c>
      <c r="O1242">
        <v>12.5473590372186</v>
      </c>
      <c r="P1242">
        <v>61.402877697841703</v>
      </c>
    </row>
    <row r="1243" spans="1:17" hidden="1" x14ac:dyDescent="0.3">
      <c r="A1243" t="s">
        <v>2647</v>
      </c>
      <c r="B1243" t="s">
        <v>2648</v>
      </c>
      <c r="C1243" t="s">
        <v>3161</v>
      </c>
      <c r="D1243" t="s">
        <v>543</v>
      </c>
      <c r="E1243">
        <v>1669.3562432579999</v>
      </c>
      <c r="F1243">
        <v>166.43</v>
      </c>
      <c r="G1243">
        <v>-3.15737286211152</v>
      </c>
      <c r="H1243">
        <v>-18.449856009225201</v>
      </c>
      <c r="I1243">
        <v>19.775593588410601</v>
      </c>
      <c r="J1243">
        <v>-5.7656222344976999</v>
      </c>
      <c r="K1243">
        <v>187.37738636516701</v>
      </c>
      <c r="L1243">
        <v>162.974952457862</v>
      </c>
      <c r="M1243">
        <v>12.545259064986</v>
      </c>
      <c r="N1243">
        <v>0.24193389049703301</v>
      </c>
      <c r="O1243">
        <v>38.730998017184298</v>
      </c>
      <c r="P1243">
        <v>51.852189781021899</v>
      </c>
      <c r="Q1243">
        <v>9.8706651760129993E-2</v>
      </c>
    </row>
    <row r="1244" spans="1:17" hidden="1" x14ac:dyDescent="0.3">
      <c r="A1244" t="s">
        <v>2649</v>
      </c>
      <c r="B1244" t="s">
        <v>2650</v>
      </c>
      <c r="C1244" t="s">
        <v>3161</v>
      </c>
      <c r="D1244" t="s">
        <v>454</v>
      </c>
      <c r="E1244">
        <v>1665.8213424</v>
      </c>
      <c r="F1244">
        <v>803.5</v>
      </c>
      <c r="G1244">
        <v>-21.909656972462599</v>
      </c>
      <c r="H1244">
        <v>6.7954910256477703</v>
      </c>
      <c r="I1244">
        <v>14.0664716376267</v>
      </c>
      <c r="J1244">
        <v>-2.81829192861905</v>
      </c>
      <c r="K1244">
        <v>780.99603698635894</v>
      </c>
      <c r="L1244">
        <v>714.11612400376896</v>
      </c>
      <c r="M1244">
        <v>38.0492602469036</v>
      </c>
      <c r="N1244">
        <v>0.78172673189743402</v>
      </c>
      <c r="O1244">
        <v>15.619166148102</v>
      </c>
      <c r="P1244">
        <v>42.212389380530901</v>
      </c>
      <c r="Q1244">
        <v>7.8968455933472001E-2</v>
      </c>
    </row>
    <row r="1245" spans="1:17" hidden="1" x14ac:dyDescent="0.3">
      <c r="A1245" t="s">
        <v>2651</v>
      </c>
      <c r="B1245" t="s">
        <v>2652</v>
      </c>
      <c r="C1245" t="s">
        <v>3161</v>
      </c>
      <c r="D1245" t="s">
        <v>373</v>
      </c>
      <c r="E1245">
        <v>1665.117413085</v>
      </c>
      <c r="F1245">
        <v>191.41</v>
      </c>
      <c r="G1245">
        <v>31.975370637068401</v>
      </c>
      <c r="H1245">
        <v>0.98418492416091397</v>
      </c>
      <c r="I1245">
        <v>-10.4844386858788</v>
      </c>
      <c r="J1245">
        <v>1.18522351056666</v>
      </c>
      <c r="K1245">
        <v>199.78764371409301</v>
      </c>
      <c r="L1245">
        <v>191.498683617328</v>
      </c>
      <c r="M1245">
        <v>35.843514073037802</v>
      </c>
      <c r="N1245">
        <v>0.538362373101957</v>
      </c>
      <c r="O1245">
        <v>26.691395433885301</v>
      </c>
      <c r="P1245">
        <v>64.653763440860203</v>
      </c>
      <c r="Q1245">
        <v>7.4768156540836003E-2</v>
      </c>
    </row>
    <row r="1246" spans="1:17" hidden="1" x14ac:dyDescent="0.3">
      <c r="A1246" t="s">
        <v>2653</v>
      </c>
      <c r="B1246" t="s">
        <v>2654</v>
      </c>
      <c r="C1246" t="s">
        <v>3161</v>
      </c>
      <c r="D1246" t="s">
        <v>234</v>
      </c>
      <c r="E1246">
        <v>1653.8852159999999</v>
      </c>
      <c r="F1246">
        <v>914.8</v>
      </c>
      <c r="G1246">
        <v>75.741001087525603</v>
      </c>
      <c r="H1246">
        <v>-2.8367783259946902</v>
      </c>
      <c r="I1246">
        <v>53.561164090092198</v>
      </c>
      <c r="J1246">
        <v>-1.5943382267759301</v>
      </c>
      <c r="K1246">
        <v>900.36580578266296</v>
      </c>
      <c r="L1246">
        <v>710.09714733984504</v>
      </c>
      <c r="M1246">
        <v>36.244549344104698</v>
      </c>
      <c r="N1246">
        <v>0.41282074424430099</v>
      </c>
      <c r="O1246">
        <v>13.4018364669873</v>
      </c>
      <c r="P1246">
        <v>129.84924623115501</v>
      </c>
      <c r="Q1246">
        <v>5.3419109821072001E-2</v>
      </c>
    </row>
    <row r="1247" spans="1:17" hidden="1" x14ac:dyDescent="0.3">
      <c r="A1247" t="s">
        <v>2655</v>
      </c>
      <c r="B1247" t="s">
        <v>2656</v>
      </c>
      <c r="C1247" t="s">
        <v>3161</v>
      </c>
      <c r="D1247" t="s">
        <v>21</v>
      </c>
      <c r="E1247">
        <v>1650.15832254</v>
      </c>
      <c r="F1247">
        <v>1082.9000000000001</v>
      </c>
      <c r="G1247">
        <v>50.675728977874002</v>
      </c>
      <c r="H1247">
        <v>2.1505272008231402</v>
      </c>
      <c r="I1247">
        <v>37.0813895295584</v>
      </c>
      <c r="J1247">
        <v>10.766474057063</v>
      </c>
      <c r="K1247">
        <v>1065.6115770507899</v>
      </c>
      <c r="L1247">
        <v>953.57142436846004</v>
      </c>
      <c r="M1247">
        <v>61.663991162891101</v>
      </c>
      <c r="N1247">
        <v>0.64725292061999895</v>
      </c>
      <c r="O1247">
        <v>15.606242496998799</v>
      </c>
      <c r="P1247">
        <v>78.991735537190095</v>
      </c>
      <c r="Q1247">
        <v>7.3894593436171996E-2</v>
      </c>
    </row>
    <row r="1248" spans="1:17" hidden="1" x14ac:dyDescent="0.3">
      <c r="A1248" t="s">
        <v>2657</v>
      </c>
      <c r="B1248" t="s">
        <v>2658</v>
      </c>
      <c r="C1248" t="s">
        <v>3161</v>
      </c>
      <c r="D1248" t="s">
        <v>181</v>
      </c>
      <c r="E1248">
        <v>1649.572523475</v>
      </c>
      <c r="F1248">
        <v>401.75</v>
      </c>
      <c r="G1248">
        <v>-41.895570227026397</v>
      </c>
      <c r="H1248">
        <v>-4.26690714636461</v>
      </c>
      <c r="I1248">
        <v>-45.428328457051698</v>
      </c>
      <c r="J1248">
        <v>-1.88194226260445</v>
      </c>
      <c r="K1248">
        <v>434.36231097725499</v>
      </c>
      <c r="L1248">
        <v>472.811973462955</v>
      </c>
      <c r="M1248">
        <v>25.894803112662</v>
      </c>
      <c r="N1248">
        <v>0.45869723769962101</v>
      </c>
      <c r="O1248">
        <v>59.551960174237699</v>
      </c>
      <c r="P1248">
        <v>0.94221105527638704</v>
      </c>
    </row>
    <row r="1249" spans="1:17" hidden="1" x14ac:dyDescent="0.3">
      <c r="A1249" t="s">
        <v>2659</v>
      </c>
      <c r="B1249" t="s">
        <v>2660</v>
      </c>
      <c r="C1249" t="s">
        <v>3161</v>
      </c>
      <c r="D1249" t="s">
        <v>188</v>
      </c>
      <c r="E1249">
        <v>1649.0447999999999</v>
      </c>
      <c r="F1249">
        <v>1321.35</v>
      </c>
      <c r="G1249">
        <v>44.754116907435503</v>
      </c>
      <c r="H1249">
        <v>0.78577520824181202</v>
      </c>
      <c r="I1249">
        <v>18.173225512962201</v>
      </c>
      <c r="J1249">
        <v>1.99199153091088</v>
      </c>
      <c r="K1249">
        <v>1302.5034299480701</v>
      </c>
      <c r="L1249">
        <v>1146.8032969666001</v>
      </c>
      <c r="M1249">
        <v>53.108620853984498</v>
      </c>
      <c r="N1249">
        <v>0.32081142508959498</v>
      </c>
      <c r="O1249">
        <v>13.520263367010999</v>
      </c>
      <c r="P1249">
        <v>76.4269977969156</v>
      </c>
      <c r="Q1249">
        <v>4.6666394290951999E-2</v>
      </c>
    </row>
    <row r="1250" spans="1:17" hidden="1" x14ac:dyDescent="0.3">
      <c r="A1250" t="s">
        <v>2661</v>
      </c>
      <c r="B1250" t="s">
        <v>2662</v>
      </c>
      <c r="C1250" t="s">
        <v>3161</v>
      </c>
      <c r="D1250" t="s">
        <v>249</v>
      </c>
      <c r="E1250">
        <v>1637.8924990400001</v>
      </c>
      <c r="F1250">
        <v>49.12</v>
      </c>
      <c r="G1250">
        <v>-3.0772586324320499</v>
      </c>
      <c r="H1250">
        <v>-10.253970771050501</v>
      </c>
      <c r="I1250">
        <v>-41.318997565379398</v>
      </c>
      <c r="J1250">
        <v>-3.6637298108766698</v>
      </c>
      <c r="K1250">
        <v>56.065058391427797</v>
      </c>
      <c r="L1250">
        <v>58.475905459464997</v>
      </c>
      <c r="M1250">
        <v>15.7691459510195</v>
      </c>
      <c r="N1250">
        <v>0.50034724330482605</v>
      </c>
      <c r="O1250">
        <v>95.236156351791493</v>
      </c>
      <c r="P1250">
        <v>34.945054945054899</v>
      </c>
      <c r="Q1250">
        <v>-1.0431330498655E-2</v>
      </c>
    </row>
    <row r="1251" spans="1:17" hidden="1" x14ac:dyDescent="0.3">
      <c r="A1251" t="s">
        <v>2663</v>
      </c>
      <c r="B1251" t="s">
        <v>2664</v>
      </c>
      <c r="C1251" t="s">
        <v>3161</v>
      </c>
      <c r="D1251" t="s">
        <v>268</v>
      </c>
      <c r="E1251">
        <v>1637.0322214949999</v>
      </c>
      <c r="F1251">
        <v>295.35000000000002</v>
      </c>
      <c r="G1251">
        <v>52.249040536158098</v>
      </c>
      <c r="H1251">
        <v>0.74645087638234098</v>
      </c>
      <c r="I1251">
        <v>16.296393957608998</v>
      </c>
      <c r="J1251">
        <v>-7.3016729249991297</v>
      </c>
      <c r="K1251">
        <v>316.96061821276197</v>
      </c>
      <c r="L1251">
        <v>265.33800830496199</v>
      </c>
      <c r="M1251">
        <v>34.788848092392897</v>
      </c>
      <c r="N1251">
        <v>0.66994103372800695</v>
      </c>
      <c r="O1251">
        <v>48.535635686473597</v>
      </c>
      <c r="P1251">
        <v>86.3994951088671</v>
      </c>
      <c r="Q1251">
        <v>0.149115152084702</v>
      </c>
    </row>
    <row r="1252" spans="1:17" hidden="1" x14ac:dyDescent="0.3">
      <c r="A1252" t="s">
        <v>2665</v>
      </c>
      <c r="B1252" t="s">
        <v>2666</v>
      </c>
      <c r="C1252" t="s">
        <v>3161</v>
      </c>
      <c r="D1252" t="s">
        <v>260</v>
      </c>
      <c r="E1252">
        <v>1635.3324069719999</v>
      </c>
      <c r="F1252">
        <v>133.08000000000001</v>
      </c>
      <c r="G1252">
        <v>342.44724993499699</v>
      </c>
      <c r="H1252">
        <v>25.1930347811318</v>
      </c>
      <c r="I1252">
        <v>128.53989412698499</v>
      </c>
      <c r="J1252">
        <v>12.141076475917499</v>
      </c>
      <c r="K1252">
        <v>112.949796115379</v>
      </c>
      <c r="L1252">
        <v>79.315858749783203</v>
      </c>
      <c r="N1252">
        <v>2.2967764856224302</v>
      </c>
      <c r="O1252">
        <v>7.4541629095280904</v>
      </c>
      <c r="P1252">
        <v>402.18867924528303</v>
      </c>
    </row>
    <row r="1253" spans="1:17" hidden="1" x14ac:dyDescent="0.3">
      <c r="A1253" t="s">
        <v>2667</v>
      </c>
      <c r="B1253" t="s">
        <v>2668</v>
      </c>
      <c r="C1253" t="s">
        <v>3161</v>
      </c>
      <c r="D1253" t="s">
        <v>249</v>
      </c>
      <c r="E1253">
        <v>1633.764503525</v>
      </c>
      <c r="F1253">
        <v>1092.25</v>
      </c>
      <c r="G1253">
        <v>4.5024829670185396</v>
      </c>
      <c r="H1253">
        <v>2.1323039711563601</v>
      </c>
      <c r="I1253">
        <v>7.4517880426905903</v>
      </c>
      <c r="J1253">
        <v>0.63390198178214896</v>
      </c>
      <c r="K1253">
        <v>1156.6293804264401</v>
      </c>
      <c r="L1253">
        <v>1060.39569024769</v>
      </c>
      <c r="M1253">
        <v>32.906035422429703</v>
      </c>
      <c r="N1253">
        <v>0.41185635548629101</v>
      </c>
      <c r="O1253">
        <v>22.7832455939574</v>
      </c>
      <c r="P1253">
        <v>40.699471853664797</v>
      </c>
      <c r="Q1253">
        <v>0.13280185459938501</v>
      </c>
    </row>
    <row r="1254" spans="1:17" hidden="1" x14ac:dyDescent="0.3">
      <c r="A1254" t="s">
        <v>2669</v>
      </c>
      <c r="B1254" t="s">
        <v>2670</v>
      </c>
      <c r="C1254" t="s">
        <v>3161</v>
      </c>
      <c r="D1254" t="s">
        <v>398</v>
      </c>
      <c r="E1254">
        <v>1631.3337750000001</v>
      </c>
      <c r="F1254">
        <v>1531.05</v>
      </c>
      <c r="G1254">
        <v>265.11849855195402</v>
      </c>
      <c r="H1254">
        <v>25.9578284466808</v>
      </c>
      <c r="I1254">
        <v>92.833173524311306</v>
      </c>
      <c r="J1254">
        <v>8.4530535130515396</v>
      </c>
      <c r="K1254">
        <v>1306.62664722817</v>
      </c>
      <c r="L1254">
        <v>936.14222102849806</v>
      </c>
      <c r="M1254">
        <v>59.486518832286997</v>
      </c>
      <c r="N1254">
        <v>0.76664395427013998</v>
      </c>
      <c r="O1254">
        <v>12.0276934130172</v>
      </c>
      <c r="P1254">
        <v>308.27999999999997</v>
      </c>
      <c r="Q1254">
        <v>0.16499433102612501</v>
      </c>
    </row>
    <row r="1255" spans="1:17" hidden="1" x14ac:dyDescent="0.3">
      <c r="A1255" t="s">
        <v>2671</v>
      </c>
      <c r="B1255" t="s">
        <v>2672</v>
      </c>
      <c r="C1255" t="s">
        <v>3161</v>
      </c>
      <c r="D1255" t="s">
        <v>406</v>
      </c>
      <c r="E1255">
        <v>1625.864442624</v>
      </c>
      <c r="F1255">
        <v>79.84</v>
      </c>
      <c r="G1255">
        <v>-7.6410392256874102</v>
      </c>
      <c r="H1255">
        <v>-0.56633838719668605</v>
      </c>
      <c r="I1255">
        <v>-11.276192880765199</v>
      </c>
      <c r="J1255">
        <v>-4.2318496768920202</v>
      </c>
      <c r="K1255">
        <v>84.739747652215001</v>
      </c>
      <c r="L1255">
        <v>81.806530415109094</v>
      </c>
      <c r="M1255">
        <v>27.871866421979099</v>
      </c>
      <c r="N1255">
        <v>0.312356705069885</v>
      </c>
      <c r="O1255">
        <v>34.6442885771542</v>
      </c>
      <c r="P1255">
        <v>25.534591194968499</v>
      </c>
      <c r="Q1255">
        <v>5.6223232031213002E-2</v>
      </c>
    </row>
    <row r="1256" spans="1:17" hidden="1" x14ac:dyDescent="0.3">
      <c r="A1256" t="s">
        <v>2673</v>
      </c>
      <c r="B1256" t="s">
        <v>2674</v>
      </c>
      <c r="C1256" t="s">
        <v>3161</v>
      </c>
      <c r="D1256" t="s">
        <v>125</v>
      </c>
      <c r="E1256">
        <v>1625.46451338</v>
      </c>
      <c r="F1256">
        <v>55.07</v>
      </c>
      <c r="G1256">
        <v>-16.9508397145655</v>
      </c>
      <c r="H1256">
        <v>-11.828840147882399</v>
      </c>
      <c r="I1256">
        <v>-20.110376875724299</v>
      </c>
      <c r="J1256">
        <v>-2.3481868935680499</v>
      </c>
      <c r="K1256">
        <v>58.216564141298903</v>
      </c>
      <c r="L1256">
        <v>58.163778108992801</v>
      </c>
      <c r="M1256">
        <v>31.018879391889801</v>
      </c>
      <c r="N1256">
        <v>0.35592233942405999</v>
      </c>
      <c r="O1256">
        <v>56.709642273470102</v>
      </c>
      <c r="P1256">
        <v>22.011742550127298</v>
      </c>
      <c r="Q1256">
        <v>8.3868884839576996E-2</v>
      </c>
    </row>
    <row r="1257" spans="1:17" hidden="1" x14ac:dyDescent="0.3">
      <c r="A1257" t="s">
        <v>2675</v>
      </c>
      <c r="B1257" t="s">
        <v>2676</v>
      </c>
      <c r="C1257" t="s">
        <v>3161</v>
      </c>
      <c r="D1257" t="s">
        <v>429</v>
      </c>
      <c r="E1257">
        <v>1624.08915116</v>
      </c>
      <c r="F1257">
        <v>5269.4</v>
      </c>
      <c r="G1257">
        <v>-41.817079813943501</v>
      </c>
      <c r="H1257">
        <v>-3.7578423670426102</v>
      </c>
      <c r="I1257">
        <v>-7.9402677154691803</v>
      </c>
      <c r="J1257">
        <v>0.29477193019754899</v>
      </c>
      <c r="K1257">
        <v>5570.2183967545197</v>
      </c>
      <c r="L1257">
        <v>5712.2855559568798</v>
      </c>
      <c r="M1257">
        <v>34.118871380125199</v>
      </c>
      <c r="N1257">
        <v>0.40520974982915597</v>
      </c>
      <c r="O1257">
        <v>21.455004364823299</v>
      </c>
      <c r="P1257">
        <v>18.042114695340398</v>
      </c>
      <c r="Q1257">
        <v>-0.13730597298460501</v>
      </c>
    </row>
    <row r="1258" spans="1:17" hidden="1" x14ac:dyDescent="0.3">
      <c r="A1258" t="s">
        <v>2677</v>
      </c>
      <c r="B1258" t="s">
        <v>2678</v>
      </c>
      <c r="C1258" t="s">
        <v>3161</v>
      </c>
      <c r="D1258" t="s">
        <v>51</v>
      </c>
      <c r="E1258">
        <v>1620.71669316</v>
      </c>
      <c r="F1258">
        <v>610.79999999999995</v>
      </c>
      <c r="G1258">
        <v>22.808988650851401</v>
      </c>
      <c r="H1258">
        <v>-2.4113685250644501</v>
      </c>
      <c r="I1258">
        <v>14.4220792646265</v>
      </c>
      <c r="J1258">
        <v>0.78837955607877297</v>
      </c>
      <c r="K1258">
        <v>626.59389290787396</v>
      </c>
      <c r="L1258">
        <v>556.24657768648103</v>
      </c>
      <c r="M1258">
        <v>40.779529682423998</v>
      </c>
      <c r="N1258">
        <v>0.42981290405342598</v>
      </c>
      <c r="O1258">
        <v>18.704977079240301</v>
      </c>
      <c r="P1258">
        <v>54.789660415610697</v>
      </c>
      <c r="Q1258">
        <v>4.7074547453725003E-2</v>
      </c>
    </row>
    <row r="1259" spans="1:17" hidden="1" x14ac:dyDescent="0.3">
      <c r="A1259" t="s">
        <v>2679</v>
      </c>
      <c r="B1259" t="s">
        <v>2680</v>
      </c>
      <c r="C1259" t="s">
        <v>3161</v>
      </c>
      <c r="D1259" t="s">
        <v>249</v>
      </c>
      <c r="E1259">
        <v>1614.3981541600001</v>
      </c>
      <c r="F1259">
        <v>1130.8</v>
      </c>
      <c r="G1259">
        <v>176.43961942794701</v>
      </c>
      <c r="H1259">
        <v>13.165826004678401</v>
      </c>
      <c r="I1259">
        <v>68.485935667477605</v>
      </c>
      <c r="J1259">
        <v>-0.76752107473355102</v>
      </c>
      <c r="K1259">
        <v>986.27817333411394</v>
      </c>
      <c r="L1259">
        <v>734.40260481840403</v>
      </c>
      <c r="M1259">
        <v>59.266005783036697</v>
      </c>
      <c r="N1259">
        <v>0.77644474053639301</v>
      </c>
      <c r="O1259">
        <v>8.77255040679165</v>
      </c>
      <c r="P1259">
        <v>235.10149651800199</v>
      </c>
      <c r="Q1259">
        <v>0.16850833879535199</v>
      </c>
    </row>
    <row r="1260" spans="1:17" hidden="1" x14ac:dyDescent="0.3">
      <c r="A1260" t="s">
        <v>2681</v>
      </c>
      <c r="B1260" t="s">
        <v>2682</v>
      </c>
      <c r="C1260" t="s">
        <v>3161</v>
      </c>
      <c r="D1260" t="s">
        <v>130</v>
      </c>
      <c r="E1260">
        <v>1613.5260756</v>
      </c>
      <c r="F1260">
        <v>49.8</v>
      </c>
      <c r="G1260">
        <v>4.0752021691779303</v>
      </c>
      <c r="H1260">
        <v>-2.8481156092632101</v>
      </c>
      <c r="I1260">
        <v>-12.393210708558099</v>
      </c>
      <c r="J1260">
        <v>-0.626161785921166</v>
      </c>
      <c r="K1260">
        <v>55.340432624992502</v>
      </c>
      <c r="L1260">
        <v>55.105353961780501</v>
      </c>
      <c r="M1260">
        <v>35.2747921502339</v>
      </c>
      <c r="N1260">
        <v>0.60656065574191997</v>
      </c>
      <c r="O1260">
        <v>57.088353413654602</v>
      </c>
      <c r="P1260">
        <v>41.880341880341803</v>
      </c>
      <c r="Q1260">
        <v>0.139090874532867</v>
      </c>
    </row>
    <row r="1261" spans="1:17" hidden="1" x14ac:dyDescent="0.3">
      <c r="A1261" t="s">
        <v>2683</v>
      </c>
      <c r="B1261" t="s">
        <v>2684</v>
      </c>
      <c r="C1261" t="s">
        <v>3161</v>
      </c>
      <c r="D1261" t="s">
        <v>21</v>
      </c>
      <c r="E1261">
        <v>1612.7241061499999</v>
      </c>
      <c r="F1261">
        <v>1268.55</v>
      </c>
      <c r="G1261">
        <v>65.881042777148593</v>
      </c>
      <c r="H1261">
        <v>-5.1609343818082296</v>
      </c>
      <c r="I1261">
        <v>-19.0888232385404</v>
      </c>
      <c r="J1261">
        <v>-6.7691058975804204</v>
      </c>
      <c r="K1261">
        <v>1384.0593052704801</v>
      </c>
      <c r="L1261">
        <v>1165.7821920353899</v>
      </c>
      <c r="M1261">
        <v>21.889821085413502</v>
      </c>
      <c r="N1261">
        <v>0.36068824048037001</v>
      </c>
      <c r="O1261">
        <v>36.920105632414902</v>
      </c>
      <c r="P1261">
        <v>113.93878067290601</v>
      </c>
      <c r="Q1261">
        <v>0.167812055605608</v>
      </c>
    </row>
    <row r="1262" spans="1:17" hidden="1" x14ac:dyDescent="0.3">
      <c r="A1262" t="s">
        <v>2685</v>
      </c>
      <c r="B1262" t="s">
        <v>2686</v>
      </c>
      <c r="C1262" t="s">
        <v>3161</v>
      </c>
      <c r="D1262" t="s">
        <v>429</v>
      </c>
      <c r="E1262">
        <v>1611.138684</v>
      </c>
      <c r="F1262">
        <v>460</v>
      </c>
      <c r="G1262">
        <v>34.768367900955397</v>
      </c>
      <c r="H1262">
        <v>-6.7227771179672704</v>
      </c>
      <c r="I1262">
        <v>19.216450828422701</v>
      </c>
      <c r="J1262">
        <v>1.3585963127669101</v>
      </c>
      <c r="K1262">
        <v>458.01687361022101</v>
      </c>
      <c r="L1262">
        <v>394.16864099534803</v>
      </c>
      <c r="M1262">
        <v>42.462807164895999</v>
      </c>
      <c r="N1262">
        <v>0.36068442073838197</v>
      </c>
      <c r="O1262">
        <v>21.456521739130402</v>
      </c>
      <c r="P1262">
        <v>70.149805807286796</v>
      </c>
      <c r="Q1262">
        <v>5.7731075584095001E-2</v>
      </c>
    </row>
    <row r="1263" spans="1:17" hidden="1" x14ac:dyDescent="0.3">
      <c r="A1263" t="s">
        <v>2687</v>
      </c>
      <c r="B1263" t="s">
        <v>2688</v>
      </c>
      <c r="C1263" t="s">
        <v>3161</v>
      </c>
      <c r="D1263" t="s">
        <v>777</v>
      </c>
      <c r="E1263">
        <v>1607.4377999999999</v>
      </c>
      <c r="F1263">
        <v>18.86</v>
      </c>
      <c r="G1263">
        <v>-10.7079576345663</v>
      </c>
      <c r="H1263">
        <v>-35.957322115744901</v>
      </c>
      <c r="I1263">
        <v>-66.016794616744306</v>
      </c>
      <c r="J1263">
        <v>-9.7606041541137394</v>
      </c>
      <c r="K1263">
        <v>29.3637172453735</v>
      </c>
      <c r="L1263">
        <v>31.231127951353201</v>
      </c>
      <c r="M1263">
        <v>17.495102226232</v>
      </c>
      <c r="N1263">
        <v>1.7037636791733799</v>
      </c>
      <c r="O1263">
        <v>139.92576882290501</v>
      </c>
      <c r="P1263">
        <v>32.327661813716801</v>
      </c>
      <c r="Q1263">
        <v>0.121864972511464</v>
      </c>
    </row>
    <row r="1264" spans="1:17" hidden="1" x14ac:dyDescent="0.3">
      <c r="A1264" t="s">
        <v>2689</v>
      </c>
      <c r="B1264" t="s">
        <v>2690</v>
      </c>
      <c r="C1264" t="s">
        <v>3161</v>
      </c>
      <c r="D1264" t="s">
        <v>72</v>
      </c>
      <c r="E1264">
        <v>1600.1628513600001</v>
      </c>
      <c r="F1264">
        <v>289.64999999999998</v>
      </c>
      <c r="G1264">
        <v>67.590754824197305</v>
      </c>
      <c r="H1264">
        <v>-0.30662929434396502</v>
      </c>
      <c r="I1264">
        <v>78.165344909052493</v>
      </c>
      <c r="J1264">
        <v>-2.5453853582317501</v>
      </c>
      <c r="K1264">
        <v>280.96109590636303</v>
      </c>
      <c r="L1264">
        <v>215.51069804796501</v>
      </c>
      <c r="M1264">
        <v>48.7358111352397</v>
      </c>
      <c r="N1264">
        <v>0.136380323611241</v>
      </c>
      <c r="O1264">
        <v>28.292767132746398</v>
      </c>
      <c r="P1264">
        <v>104.69964664310901</v>
      </c>
      <c r="Q1264">
        <v>6.2641305767510994E-2</v>
      </c>
    </row>
    <row r="1265" spans="1:17" hidden="1" x14ac:dyDescent="0.3">
      <c r="A1265" t="s">
        <v>2691</v>
      </c>
      <c r="B1265" t="s">
        <v>2692</v>
      </c>
      <c r="C1265" t="s">
        <v>3161</v>
      </c>
      <c r="D1265" t="s">
        <v>526</v>
      </c>
      <c r="E1265">
        <v>1599.7530898079999</v>
      </c>
      <c r="F1265">
        <v>136.83000000000001</v>
      </c>
      <c r="G1265">
        <v>176.398453801475</v>
      </c>
      <c r="H1265">
        <v>73.986864392898696</v>
      </c>
      <c r="I1265">
        <v>65.314215219401802</v>
      </c>
      <c r="J1265">
        <v>-3.2027199270451301</v>
      </c>
      <c r="K1265">
        <v>108.950088173171</v>
      </c>
      <c r="L1265">
        <v>85.762116254888994</v>
      </c>
      <c r="M1265">
        <v>57.128641476090202</v>
      </c>
      <c r="N1265">
        <v>2.7870166894864301</v>
      </c>
      <c r="O1265">
        <v>21.457282759628701</v>
      </c>
      <c r="P1265">
        <v>219.14279001678</v>
      </c>
      <c r="Q1265">
        <v>0.13300878542554501</v>
      </c>
    </row>
    <row r="1266" spans="1:17" hidden="1" x14ac:dyDescent="0.3">
      <c r="A1266" t="s">
        <v>2693</v>
      </c>
      <c r="B1266" t="s">
        <v>2694</v>
      </c>
      <c r="C1266" t="s">
        <v>3161</v>
      </c>
      <c r="D1266" t="s">
        <v>268</v>
      </c>
      <c r="E1266">
        <v>1599.19849271</v>
      </c>
      <c r="F1266">
        <v>2772.35</v>
      </c>
      <c r="G1266">
        <v>66.963783941370806</v>
      </c>
      <c r="H1266">
        <v>9.99512816985842</v>
      </c>
      <c r="I1266">
        <v>24.992183238826598</v>
      </c>
      <c r="J1266">
        <v>-3.6863529107345299</v>
      </c>
      <c r="K1266">
        <v>2892.1321789066201</v>
      </c>
      <c r="L1266">
        <v>2318.24053252967</v>
      </c>
      <c r="M1266">
        <v>33.186596361744002</v>
      </c>
      <c r="N1266">
        <v>1.5556524133935301</v>
      </c>
      <c r="O1266">
        <v>26.210615542770501</v>
      </c>
      <c r="P1266">
        <v>118.55340953882499</v>
      </c>
      <c r="Q1266">
        <v>0.17434292905079499</v>
      </c>
    </row>
    <row r="1267" spans="1:17" hidden="1" x14ac:dyDescent="0.3">
      <c r="A1267" t="s">
        <v>2695</v>
      </c>
      <c r="B1267" t="s">
        <v>2696</v>
      </c>
      <c r="C1267" t="s">
        <v>3161</v>
      </c>
      <c r="D1267" t="s">
        <v>398</v>
      </c>
      <c r="E1267">
        <v>1593.6859449000001</v>
      </c>
      <c r="F1267">
        <v>510.5</v>
      </c>
      <c r="G1267">
        <v>-9.6105443173092002</v>
      </c>
      <c r="H1267">
        <v>-1.37807355167667</v>
      </c>
      <c r="I1267">
        <v>-18.889520010478599</v>
      </c>
      <c r="J1267">
        <v>-0.49097724116407498</v>
      </c>
      <c r="K1267">
        <v>530.11439755904996</v>
      </c>
      <c r="L1267">
        <v>513.93117777599105</v>
      </c>
      <c r="M1267">
        <v>35.271831869467299</v>
      </c>
      <c r="N1267">
        <v>2.4398975337436299</v>
      </c>
      <c r="O1267">
        <v>48.570029382957799</v>
      </c>
      <c r="P1267">
        <v>26.361386138613799</v>
      </c>
      <c r="Q1267">
        <v>7.2292713301560004E-3</v>
      </c>
    </row>
    <row r="1268" spans="1:17" hidden="1" x14ac:dyDescent="0.3">
      <c r="A1268" t="s">
        <v>2697</v>
      </c>
      <c r="B1268" t="s">
        <v>2698</v>
      </c>
      <c r="C1268" t="s">
        <v>3161</v>
      </c>
      <c r="D1268" t="s">
        <v>188</v>
      </c>
      <c r="E1268">
        <v>1593.1137851999999</v>
      </c>
      <c r="F1268">
        <v>704.25</v>
      </c>
      <c r="G1268">
        <v>17.272113912060799</v>
      </c>
      <c r="H1268">
        <v>-4.7301595980947502</v>
      </c>
      <c r="I1268">
        <v>-12.162774855379199</v>
      </c>
      <c r="J1268">
        <v>2.0983924653769899</v>
      </c>
      <c r="K1268">
        <v>755.731207103815</v>
      </c>
      <c r="L1268">
        <v>707.07082538805605</v>
      </c>
      <c r="M1268">
        <v>34.395494092538399</v>
      </c>
      <c r="N1268">
        <v>0.58341690706744698</v>
      </c>
      <c r="O1268">
        <v>23.109691160809302</v>
      </c>
      <c r="P1268">
        <v>52.4020774724085</v>
      </c>
      <c r="Q1268">
        <v>5.9815519924118002E-2</v>
      </c>
    </row>
    <row r="1269" spans="1:17" hidden="1" x14ac:dyDescent="0.3">
      <c r="A1269" t="s">
        <v>2699</v>
      </c>
      <c r="B1269" t="s">
        <v>2700</v>
      </c>
      <c r="C1269" t="s">
        <v>3161</v>
      </c>
      <c r="D1269" t="s">
        <v>714</v>
      </c>
      <c r="E1269">
        <v>1585.711701723</v>
      </c>
      <c r="F1269">
        <v>178.41</v>
      </c>
      <c r="G1269">
        <v>-12.9507192874081</v>
      </c>
      <c r="H1269">
        <v>-4.7833825357564503</v>
      </c>
      <c r="I1269">
        <v>1.9607888336992101</v>
      </c>
      <c r="J1269">
        <v>-2.6793816861854101</v>
      </c>
      <c r="K1269">
        <v>191.07816810197599</v>
      </c>
      <c r="M1269">
        <v>25.776445967440601</v>
      </c>
      <c r="N1269">
        <v>0.40330982195688903</v>
      </c>
      <c r="O1269">
        <v>28.916540552659502</v>
      </c>
      <c r="P1269">
        <v>29.282608695652101</v>
      </c>
    </row>
    <row r="1270" spans="1:17" hidden="1" x14ac:dyDescent="0.3">
      <c r="A1270" t="s">
        <v>2701</v>
      </c>
      <c r="B1270" t="s">
        <v>2702</v>
      </c>
      <c r="C1270" t="s">
        <v>3161</v>
      </c>
      <c r="D1270" t="s">
        <v>268</v>
      </c>
      <c r="E1270">
        <v>1582.69569318</v>
      </c>
      <c r="F1270">
        <v>452.55</v>
      </c>
      <c r="G1270">
        <v>-19.667434239255901</v>
      </c>
      <c r="H1270">
        <v>0.87607259744278498</v>
      </c>
      <c r="I1270">
        <v>11.4673365402949</v>
      </c>
      <c r="J1270">
        <v>5.7907347003976097</v>
      </c>
      <c r="K1270">
        <v>428.426309377493</v>
      </c>
      <c r="L1270">
        <v>411.28113866029997</v>
      </c>
      <c r="M1270">
        <v>57.916466615963301</v>
      </c>
      <c r="N1270">
        <v>0.71590486766638495</v>
      </c>
      <c r="O1270">
        <v>10.5734173019555</v>
      </c>
      <c r="P1270">
        <v>55.702735248580701</v>
      </c>
      <c r="Q1270">
        <v>6.5965688688916002E-2</v>
      </c>
    </row>
    <row r="1271" spans="1:17" hidden="1" x14ac:dyDescent="0.3">
      <c r="A1271" t="s">
        <v>2703</v>
      </c>
      <c r="B1271" t="s">
        <v>2704</v>
      </c>
      <c r="C1271" t="s">
        <v>3161</v>
      </c>
      <c r="D1271" t="s">
        <v>69</v>
      </c>
      <c r="E1271">
        <v>1581.395566355</v>
      </c>
      <c r="F1271">
        <v>354.95</v>
      </c>
      <c r="G1271">
        <v>58.402191009777503</v>
      </c>
      <c r="H1271">
        <v>4.1535826504661202</v>
      </c>
      <c r="I1271">
        <v>14.4454960554022</v>
      </c>
      <c r="J1271">
        <v>-6.4842545941261402</v>
      </c>
      <c r="K1271">
        <v>365.50631272449698</v>
      </c>
      <c r="L1271">
        <v>310.811010597978</v>
      </c>
      <c r="M1271">
        <v>35.304128693581298</v>
      </c>
      <c r="N1271">
        <v>0.31579206364312901</v>
      </c>
      <c r="O1271">
        <v>25.1303000422594</v>
      </c>
      <c r="P1271">
        <v>110.527876631079</v>
      </c>
      <c r="Q1271">
        <v>8.8160245189132999E-2</v>
      </c>
    </row>
    <row r="1272" spans="1:17" hidden="1" x14ac:dyDescent="0.3">
      <c r="A1272" t="s">
        <v>2705</v>
      </c>
      <c r="B1272" t="s">
        <v>2706</v>
      </c>
      <c r="C1272" t="s">
        <v>3161</v>
      </c>
      <c r="D1272" t="s">
        <v>373</v>
      </c>
      <c r="E1272">
        <v>1576.5507821000001</v>
      </c>
      <c r="F1272">
        <v>317.05</v>
      </c>
      <c r="G1272">
        <v>28.193559474772599</v>
      </c>
      <c r="H1272">
        <v>33.857041222209403</v>
      </c>
      <c r="I1272">
        <v>31.893137863504698</v>
      </c>
      <c r="J1272">
        <v>-0.14130734007499299</v>
      </c>
      <c r="K1272">
        <v>280.400484564343</v>
      </c>
      <c r="L1272">
        <v>239.42064558491199</v>
      </c>
      <c r="M1272">
        <v>46.5866760162288</v>
      </c>
      <c r="N1272">
        <v>0.53429840301765597</v>
      </c>
      <c r="O1272">
        <v>10.0772748777795</v>
      </c>
      <c r="P1272">
        <v>72.920643577856495</v>
      </c>
      <c r="Q1272">
        <v>0.115308517049102</v>
      </c>
    </row>
    <row r="1273" spans="1:17" hidden="1" x14ac:dyDescent="0.3">
      <c r="A1273" t="s">
        <v>2707</v>
      </c>
      <c r="B1273" t="s">
        <v>2708</v>
      </c>
      <c r="C1273" t="s">
        <v>3161</v>
      </c>
      <c r="D1273" t="s">
        <v>48</v>
      </c>
      <c r="E1273">
        <v>1573.411631442</v>
      </c>
      <c r="F1273">
        <v>163.38</v>
      </c>
      <c r="G1273">
        <v>44.3629325341618</v>
      </c>
      <c r="H1273">
        <v>3.4886201695778301</v>
      </c>
      <c r="I1273">
        <v>7.1445411570625499</v>
      </c>
      <c r="J1273">
        <v>0.69208814078118397</v>
      </c>
      <c r="K1273">
        <v>173.87789678761499</v>
      </c>
      <c r="L1273">
        <v>153.211741815138</v>
      </c>
      <c r="M1273">
        <v>41.126588731993998</v>
      </c>
      <c r="N1273">
        <v>0.694440286159834</v>
      </c>
      <c r="O1273">
        <v>39.490757742685702</v>
      </c>
      <c r="P1273">
        <v>79.538461538461505</v>
      </c>
      <c r="Q1273">
        <v>0.15199688686323501</v>
      </c>
    </row>
    <row r="1274" spans="1:17" hidden="1" x14ac:dyDescent="0.3">
      <c r="A1274" t="s">
        <v>2709</v>
      </c>
      <c r="B1274" t="s">
        <v>2710</v>
      </c>
      <c r="C1274" t="s">
        <v>3161</v>
      </c>
      <c r="D1274" t="s">
        <v>300</v>
      </c>
      <c r="E1274">
        <v>1572.9534992250001</v>
      </c>
      <c r="F1274">
        <v>879.75</v>
      </c>
      <c r="G1274">
        <v>-49.873733043120303</v>
      </c>
      <c r="H1274">
        <v>-17.996953248901299</v>
      </c>
      <c r="I1274">
        <v>-4.6659693351470004</v>
      </c>
      <c r="J1274">
        <v>-0.798156796266144</v>
      </c>
      <c r="K1274">
        <v>949.57967135865999</v>
      </c>
      <c r="L1274">
        <v>938.64254413875904</v>
      </c>
      <c r="M1274">
        <v>27.409100303535801</v>
      </c>
      <c r="N1274">
        <v>0.36397868606171602</v>
      </c>
      <c r="O1274">
        <v>42.085819835180402</v>
      </c>
      <c r="P1274">
        <v>30.352644836271999</v>
      </c>
      <c r="Q1274">
        <v>-2.8753692125861999E-2</v>
      </c>
    </row>
    <row r="1275" spans="1:17" hidden="1" x14ac:dyDescent="0.3">
      <c r="A1275" t="s">
        <v>2711</v>
      </c>
      <c r="B1275" t="s">
        <v>2712</v>
      </c>
      <c r="C1275" t="s">
        <v>3161</v>
      </c>
      <c r="D1275" t="s">
        <v>406</v>
      </c>
      <c r="E1275">
        <v>1571.5108889999999</v>
      </c>
      <c r="F1275">
        <v>132.6</v>
      </c>
      <c r="G1275">
        <v>-0.39911728154731202</v>
      </c>
      <c r="H1275">
        <v>11.3611729282861</v>
      </c>
      <c r="I1275">
        <v>3.1605197258664099</v>
      </c>
      <c r="J1275">
        <v>-0.29639635075923099</v>
      </c>
      <c r="K1275">
        <v>131.51107534583801</v>
      </c>
      <c r="L1275">
        <v>123.524673959249</v>
      </c>
      <c r="M1275">
        <v>44.984179030087901</v>
      </c>
      <c r="N1275">
        <v>0.91633644448158702</v>
      </c>
      <c r="O1275">
        <v>17.722473604826501</v>
      </c>
      <c r="P1275">
        <v>40.466101694915203</v>
      </c>
      <c r="Q1275">
        <v>6.4561611086318998E-2</v>
      </c>
    </row>
    <row r="1276" spans="1:17" hidden="1" x14ac:dyDescent="0.3">
      <c r="A1276" t="s">
        <v>2713</v>
      </c>
      <c r="B1276" t="s">
        <v>2714</v>
      </c>
      <c r="C1276" t="s">
        <v>3161</v>
      </c>
      <c r="D1276" t="s">
        <v>89</v>
      </c>
      <c r="E1276">
        <v>1568.4559999999999</v>
      </c>
      <c r="F1276">
        <v>132.91999999999999</v>
      </c>
      <c r="G1276">
        <v>196.995025275194</v>
      </c>
      <c r="H1276">
        <v>14.0396385445897</v>
      </c>
      <c r="I1276">
        <v>91.815102051478704</v>
      </c>
      <c r="J1276">
        <v>1.9582416445797799</v>
      </c>
      <c r="K1276">
        <v>119.27186429203699</v>
      </c>
      <c r="L1276">
        <v>82.652609933821594</v>
      </c>
      <c r="M1276">
        <v>45.6399280232908</v>
      </c>
      <c r="N1276">
        <v>0.15977075887994699</v>
      </c>
      <c r="O1276">
        <v>18.386999699067101</v>
      </c>
      <c r="P1276">
        <v>259.243243243243</v>
      </c>
      <c r="Q1276">
        <v>0.14434599840960299</v>
      </c>
    </row>
    <row r="1277" spans="1:17" hidden="1" x14ac:dyDescent="0.3">
      <c r="A1277" t="s">
        <v>2715</v>
      </c>
      <c r="B1277" t="s">
        <v>2716</v>
      </c>
      <c r="C1277" t="s">
        <v>3161</v>
      </c>
      <c r="D1277" t="s">
        <v>54</v>
      </c>
      <c r="E1277">
        <v>1559.3135683200001</v>
      </c>
      <c r="F1277">
        <v>1486.4</v>
      </c>
      <c r="G1277">
        <v>-61.197873697396602</v>
      </c>
      <c r="H1277">
        <v>-13.6903604856603</v>
      </c>
      <c r="I1277">
        <v>-37.757198076585503</v>
      </c>
      <c r="J1277">
        <v>-0.84552170423728101</v>
      </c>
      <c r="K1277">
        <v>1686.2241410737099</v>
      </c>
      <c r="L1277">
        <v>1915.4748794590701</v>
      </c>
      <c r="M1277">
        <v>16.552043564426999</v>
      </c>
      <c r="N1277">
        <v>0.74045700214561005</v>
      </c>
      <c r="O1277">
        <v>80.301399354144195</v>
      </c>
      <c r="P1277">
        <v>0.97483101796815796</v>
      </c>
      <c r="Q1277">
        <v>5.0564406603306002E-2</v>
      </c>
    </row>
    <row r="1278" spans="1:17" hidden="1" x14ac:dyDescent="0.3">
      <c r="A1278" t="s">
        <v>2717</v>
      </c>
      <c r="B1278" t="s">
        <v>2718</v>
      </c>
      <c r="C1278" t="s">
        <v>3161</v>
      </c>
      <c r="D1278" t="s">
        <v>198</v>
      </c>
      <c r="E1278">
        <v>1558.77856133</v>
      </c>
      <c r="F1278">
        <v>2560.15</v>
      </c>
      <c r="G1278">
        <v>49.404431336019798</v>
      </c>
      <c r="H1278">
        <v>0.42179155038031002</v>
      </c>
      <c r="I1278">
        <v>9.4202898383278502</v>
      </c>
      <c r="J1278">
        <v>1.0235701155061301</v>
      </c>
      <c r="K1278">
        <v>2662.4824733669602</v>
      </c>
      <c r="L1278">
        <v>2272.7925502294602</v>
      </c>
      <c r="M1278">
        <v>39.260794006212102</v>
      </c>
      <c r="N1278">
        <v>0.35759056863593902</v>
      </c>
      <c r="O1278">
        <v>34.7186688279983</v>
      </c>
      <c r="P1278">
        <v>89.472320899940797</v>
      </c>
      <c r="Q1278">
        <v>0.124642714581299</v>
      </c>
    </row>
    <row r="1279" spans="1:17" hidden="1" x14ac:dyDescent="0.3">
      <c r="A1279" t="s">
        <v>2719</v>
      </c>
      <c r="B1279" t="s">
        <v>2720</v>
      </c>
      <c r="C1279" t="s">
        <v>3161</v>
      </c>
      <c r="D1279" t="s">
        <v>51</v>
      </c>
      <c r="E1279">
        <v>1558.66968</v>
      </c>
      <c r="F1279">
        <v>2645.4</v>
      </c>
      <c r="G1279">
        <v>64.370933431352597</v>
      </c>
      <c r="H1279">
        <v>11.485241869911</v>
      </c>
      <c r="I1279">
        <v>55.005865507413603</v>
      </c>
      <c r="J1279">
        <v>-0.29482843152517302</v>
      </c>
      <c r="K1279">
        <v>2505.8479952909001</v>
      </c>
      <c r="L1279">
        <v>2017.6647664504901</v>
      </c>
      <c r="M1279">
        <v>53.782317075540902</v>
      </c>
      <c r="N1279">
        <v>0.58061531343974004</v>
      </c>
      <c r="O1279">
        <v>7.1577077190595002</v>
      </c>
      <c r="P1279">
        <v>120.44999999999899</v>
      </c>
    </row>
    <row r="1280" spans="1:17" hidden="1" x14ac:dyDescent="0.3">
      <c r="A1280" t="s">
        <v>2721</v>
      </c>
      <c r="B1280" t="s">
        <v>2722</v>
      </c>
      <c r="C1280" t="s">
        <v>3161</v>
      </c>
      <c r="D1280" t="s">
        <v>268</v>
      </c>
      <c r="E1280">
        <v>1552.46</v>
      </c>
      <c r="F1280">
        <v>1194.2</v>
      </c>
      <c r="G1280">
        <v>39.113503448230198</v>
      </c>
      <c r="H1280">
        <v>3.67470442784253</v>
      </c>
      <c r="I1280">
        <v>5.5358585996349996</v>
      </c>
      <c r="J1280">
        <v>2.2803065450470399</v>
      </c>
      <c r="K1280">
        <v>1219.04812503372</v>
      </c>
      <c r="L1280">
        <v>1094.12265822973</v>
      </c>
      <c r="M1280">
        <v>49.359196615917803</v>
      </c>
      <c r="N1280">
        <v>0.42021725075484301</v>
      </c>
      <c r="O1280">
        <v>31.460391894154998</v>
      </c>
      <c r="P1280">
        <v>89.691049162099901</v>
      </c>
      <c r="Q1280">
        <v>7.1522433291866E-2</v>
      </c>
    </row>
    <row r="1281" spans="1:17" hidden="1" x14ac:dyDescent="0.3">
      <c r="A1281" t="s">
        <v>2723</v>
      </c>
      <c r="B1281" t="s">
        <v>2724</v>
      </c>
      <c r="C1281" t="s">
        <v>3161</v>
      </c>
      <c r="D1281" t="s">
        <v>117</v>
      </c>
      <c r="E1281">
        <v>1551.5984000000001</v>
      </c>
      <c r="F1281">
        <v>766.6</v>
      </c>
      <c r="G1281">
        <v>-11.4923422772167</v>
      </c>
      <c r="H1281">
        <v>3.7073771352759701</v>
      </c>
      <c r="I1281">
        <v>5.2786245253710797</v>
      </c>
      <c r="J1281">
        <v>0.68130631698811295</v>
      </c>
      <c r="K1281">
        <v>739.98596949005503</v>
      </c>
      <c r="L1281">
        <v>675.64149582543098</v>
      </c>
      <c r="M1281">
        <v>47.452179255755901</v>
      </c>
      <c r="N1281">
        <v>0.52817959696254102</v>
      </c>
      <c r="O1281">
        <v>8.7920688755543903</v>
      </c>
      <c r="P1281">
        <v>33.205907906168498</v>
      </c>
      <c r="Q1281">
        <v>0.108255250707712</v>
      </c>
    </row>
    <row r="1282" spans="1:17" hidden="1" x14ac:dyDescent="0.3">
      <c r="A1282" t="s">
        <v>2725</v>
      </c>
      <c r="B1282" t="s">
        <v>2726</v>
      </c>
      <c r="C1282" t="s">
        <v>3161</v>
      </c>
      <c r="D1282" t="s">
        <v>249</v>
      </c>
      <c r="E1282">
        <v>1548.6220000000001</v>
      </c>
      <c r="F1282">
        <v>530.35</v>
      </c>
      <c r="G1282">
        <v>8.9035841263344508</v>
      </c>
      <c r="H1282">
        <v>1.5299630496665</v>
      </c>
      <c r="I1282">
        <v>19.772128917059501</v>
      </c>
      <c r="J1282">
        <v>-2.27421001134375</v>
      </c>
      <c r="K1282">
        <v>517.27396933304499</v>
      </c>
      <c r="L1282">
        <v>458.26067629307602</v>
      </c>
      <c r="M1282">
        <v>53.164437341482198</v>
      </c>
      <c r="N1282">
        <v>0.57907193883423003</v>
      </c>
      <c r="O1282">
        <v>8.2021306684264896</v>
      </c>
      <c r="P1282">
        <v>61.593540524070697</v>
      </c>
      <c r="Q1282">
        <v>1.3701732444118001E-2</v>
      </c>
    </row>
    <row r="1283" spans="1:17" hidden="1" x14ac:dyDescent="0.3">
      <c r="A1283" t="s">
        <v>2727</v>
      </c>
      <c r="B1283" t="s">
        <v>2728</v>
      </c>
      <c r="C1283" t="s">
        <v>3161</v>
      </c>
      <c r="D1283" t="s">
        <v>2175</v>
      </c>
      <c r="E1283">
        <v>1548.3498646399901</v>
      </c>
      <c r="F1283">
        <v>300.10000000000002</v>
      </c>
      <c r="G1283">
        <v>9.9457499997506797</v>
      </c>
      <c r="H1283">
        <v>-0.240570616185214</v>
      </c>
      <c r="I1283">
        <v>24.857258120857999</v>
      </c>
      <c r="J1283">
        <v>-0.852674265536154</v>
      </c>
      <c r="K1283">
        <v>317.96252304112602</v>
      </c>
      <c r="M1283">
        <v>40.6055408766494</v>
      </c>
      <c r="N1283">
        <v>0.11463067557688</v>
      </c>
      <c r="O1283">
        <v>38.870376541152901</v>
      </c>
      <c r="P1283">
        <v>43.588516746411401</v>
      </c>
    </row>
    <row r="1284" spans="1:17" hidden="1" x14ac:dyDescent="0.3">
      <c r="A1284" t="s">
        <v>2729</v>
      </c>
      <c r="B1284" t="s">
        <v>2730</v>
      </c>
      <c r="C1284" t="s">
        <v>3161</v>
      </c>
      <c r="D1284" t="s">
        <v>1196</v>
      </c>
      <c r="E1284">
        <v>1543.809375</v>
      </c>
      <c r="F1284">
        <v>225</v>
      </c>
      <c r="G1284">
        <v>305.22243143942001</v>
      </c>
      <c r="H1284">
        <v>16.725438109744999</v>
      </c>
      <c r="I1284">
        <v>0.89389819236597001</v>
      </c>
      <c r="J1284">
        <v>-1.52761434759327</v>
      </c>
      <c r="K1284">
        <v>212.13806291889301</v>
      </c>
      <c r="L1284">
        <v>173.770321417503</v>
      </c>
      <c r="M1284">
        <v>46.7371461102748</v>
      </c>
      <c r="N1284">
        <v>0.56511350521402104</v>
      </c>
      <c r="O1284">
        <v>15.0888888888888</v>
      </c>
      <c r="P1284">
        <v>370.71129707112902</v>
      </c>
      <c r="Q1284">
        <v>0.20335525188141601</v>
      </c>
    </row>
    <row r="1285" spans="1:17" hidden="1" x14ac:dyDescent="0.3">
      <c r="A1285" t="s">
        <v>2731</v>
      </c>
      <c r="B1285" t="s">
        <v>2732</v>
      </c>
      <c r="C1285" t="s">
        <v>3161</v>
      </c>
      <c r="D1285" t="s">
        <v>406</v>
      </c>
      <c r="E1285">
        <v>1543.3504539999999</v>
      </c>
      <c r="F1285">
        <v>95.8</v>
      </c>
      <c r="G1285">
        <v>0.843016180161416</v>
      </c>
      <c r="H1285">
        <v>-3.9163167515314199</v>
      </c>
      <c r="I1285">
        <v>-5.0932642781769397</v>
      </c>
      <c r="J1285">
        <v>-1.9298726836565701</v>
      </c>
      <c r="K1285">
        <v>103.93457755873401</v>
      </c>
      <c r="L1285">
        <v>100.164186677179</v>
      </c>
      <c r="M1285">
        <v>28.266055714519801</v>
      </c>
      <c r="N1285">
        <v>0.293294637725388</v>
      </c>
      <c r="O1285">
        <v>39.874739039665897</v>
      </c>
      <c r="P1285">
        <v>32.5951557093425</v>
      </c>
      <c r="Q1285">
        <v>0.114293141591783</v>
      </c>
    </row>
    <row r="1286" spans="1:17" hidden="1" x14ac:dyDescent="0.3">
      <c r="A1286" t="s">
        <v>2733</v>
      </c>
      <c r="B1286" t="s">
        <v>2734</v>
      </c>
      <c r="C1286" t="s">
        <v>3161</v>
      </c>
      <c r="D1286" t="s">
        <v>72</v>
      </c>
      <c r="E1286">
        <v>1533.75135</v>
      </c>
      <c r="F1286">
        <v>49900</v>
      </c>
      <c r="G1286">
        <v>147.37060584565899</v>
      </c>
      <c r="H1286">
        <v>1.8583235544280501</v>
      </c>
      <c r="I1286">
        <v>96.022956457608998</v>
      </c>
      <c r="J1286">
        <v>-3.3771338245440701</v>
      </c>
      <c r="K1286">
        <v>50300.006200739801</v>
      </c>
      <c r="L1286">
        <v>40566.770518998797</v>
      </c>
      <c r="M1286">
        <v>54.372918258839597</v>
      </c>
      <c r="N1286">
        <v>0.816346246739445</v>
      </c>
      <c r="O1286">
        <v>34.266533066132197</v>
      </c>
      <c r="P1286">
        <v>209.93788819875701</v>
      </c>
      <c r="Q1286">
        <v>9.4632276238745996E-2</v>
      </c>
    </row>
    <row r="1287" spans="1:17" hidden="1" x14ac:dyDescent="0.3">
      <c r="A1287" t="s">
        <v>2735</v>
      </c>
      <c r="B1287" t="s">
        <v>2736</v>
      </c>
      <c r="C1287" t="s">
        <v>3161</v>
      </c>
      <c r="D1287" t="s">
        <v>2210</v>
      </c>
      <c r="E1287">
        <v>1530.8897876000001</v>
      </c>
      <c r="F1287">
        <v>967.7</v>
      </c>
      <c r="G1287">
        <v>-48.887427758885899</v>
      </c>
      <c r="H1287">
        <v>-6.7742589494910401</v>
      </c>
      <c r="I1287">
        <v>-31.8126112352079</v>
      </c>
      <c r="J1287">
        <v>-1.30535073486027</v>
      </c>
      <c r="K1287">
        <v>1078.0288627139</v>
      </c>
      <c r="L1287">
        <v>1120.21673906246</v>
      </c>
      <c r="M1287">
        <v>26.8550513097052</v>
      </c>
      <c r="N1287">
        <v>0.65105655556921205</v>
      </c>
      <c r="O1287">
        <v>49.937997313216897</v>
      </c>
      <c r="P1287">
        <v>3.4088480444539599</v>
      </c>
      <c r="Q1287">
        <v>8.8695813705887999E-2</v>
      </c>
    </row>
    <row r="1288" spans="1:17" hidden="1" x14ac:dyDescent="0.3">
      <c r="A1288" t="s">
        <v>2737</v>
      </c>
      <c r="B1288" t="s">
        <v>2738</v>
      </c>
      <c r="C1288" t="s">
        <v>3161</v>
      </c>
      <c r="D1288" t="s">
        <v>268</v>
      </c>
      <c r="E1288">
        <v>1528.1141549700001</v>
      </c>
      <c r="F1288">
        <v>408.3</v>
      </c>
      <c r="G1288">
        <v>74.159491026531299</v>
      </c>
      <c r="H1288">
        <v>79.755314036026803</v>
      </c>
      <c r="I1288">
        <v>89.070999147638702</v>
      </c>
      <c r="J1288">
        <v>39.558535573156199</v>
      </c>
      <c r="O1288">
        <v>0</v>
      </c>
      <c r="P1288">
        <v>111.49961149961101</v>
      </c>
    </row>
    <row r="1289" spans="1:17" hidden="1" x14ac:dyDescent="0.3">
      <c r="A1289" t="s">
        <v>2739</v>
      </c>
      <c r="B1289" t="s">
        <v>2740</v>
      </c>
      <c r="C1289" t="s">
        <v>3161</v>
      </c>
      <c r="D1289" t="s">
        <v>446</v>
      </c>
      <c r="E1289">
        <v>1527.8147659440001</v>
      </c>
      <c r="F1289">
        <v>103.92</v>
      </c>
      <c r="G1289">
        <v>-53.337561914470399</v>
      </c>
      <c r="H1289">
        <v>-1.85676521208756</v>
      </c>
      <c r="I1289">
        <v>-13.7170451169461</v>
      </c>
      <c r="J1289">
        <v>-0.105315567225537</v>
      </c>
      <c r="K1289">
        <v>105.612115432309</v>
      </c>
      <c r="L1289">
        <v>110.06462229258599</v>
      </c>
      <c r="M1289">
        <v>35.7383694862555</v>
      </c>
      <c r="N1289">
        <v>0.51829740974592098</v>
      </c>
      <c r="O1289">
        <v>48.960739030022999</v>
      </c>
      <c r="P1289">
        <v>15.466666666666599</v>
      </c>
      <c r="Q1289">
        <v>-3.9548482807857999E-2</v>
      </c>
    </row>
    <row r="1290" spans="1:17" hidden="1" x14ac:dyDescent="0.3">
      <c r="A1290" t="s">
        <v>2741</v>
      </c>
      <c r="B1290" t="s">
        <v>2742</v>
      </c>
      <c r="C1290" t="s">
        <v>3161</v>
      </c>
      <c r="D1290" t="s">
        <v>188</v>
      </c>
      <c r="E1290">
        <v>1524.2690335</v>
      </c>
      <c r="F1290">
        <v>1679.95</v>
      </c>
      <c r="G1290">
        <v>99.055228026382395</v>
      </c>
      <c r="H1290">
        <v>10.8223017816842</v>
      </c>
      <c r="I1290">
        <v>56.522329891192904</v>
      </c>
      <c r="J1290">
        <v>-4.9958540917148504</v>
      </c>
      <c r="K1290">
        <v>1564.1286926084799</v>
      </c>
      <c r="L1290">
        <v>1209.8899194748001</v>
      </c>
      <c r="M1290">
        <v>48.316103192702698</v>
      </c>
      <c r="N1290">
        <v>0.92245456906525203</v>
      </c>
      <c r="O1290">
        <v>15.896306437691599</v>
      </c>
      <c r="P1290">
        <v>136.23004991914499</v>
      </c>
      <c r="Q1290">
        <v>0.135477699582081</v>
      </c>
    </row>
    <row r="1291" spans="1:17" hidden="1" x14ac:dyDescent="0.3">
      <c r="A1291" t="s">
        <v>2743</v>
      </c>
      <c r="B1291" t="s">
        <v>2744</v>
      </c>
      <c r="C1291" t="s">
        <v>3161</v>
      </c>
      <c r="D1291" t="s">
        <v>268</v>
      </c>
      <c r="E1291">
        <v>1520.66637653</v>
      </c>
      <c r="F1291">
        <v>1407.7</v>
      </c>
      <c r="G1291">
        <v>179.216520800269</v>
      </c>
      <c r="H1291">
        <v>9.5595149656611298</v>
      </c>
      <c r="I1291">
        <v>37.778811374747001</v>
      </c>
      <c r="J1291">
        <v>-2.00770055468077</v>
      </c>
      <c r="K1291">
        <v>1401.87751331813</v>
      </c>
      <c r="L1291">
        <v>1068.32795355133</v>
      </c>
      <c r="M1291">
        <v>35.577886009435701</v>
      </c>
      <c r="N1291">
        <v>0.95664747346949297</v>
      </c>
      <c r="O1291">
        <v>21.979114868224698</v>
      </c>
      <c r="P1291">
        <v>324.00602409638498</v>
      </c>
      <c r="Q1291">
        <v>0.26526052503791298</v>
      </c>
    </row>
    <row r="1292" spans="1:17" hidden="1" x14ac:dyDescent="0.3">
      <c r="A1292" t="s">
        <v>2745</v>
      </c>
      <c r="B1292" t="s">
        <v>2746</v>
      </c>
      <c r="C1292" t="s">
        <v>3161</v>
      </c>
      <c r="D1292" t="s">
        <v>249</v>
      </c>
      <c r="E1292">
        <v>1508.0756345549901</v>
      </c>
      <c r="F1292">
        <v>384.85</v>
      </c>
      <c r="G1292">
        <v>81.4469461719994</v>
      </c>
      <c r="H1292">
        <v>2.2283672234018299</v>
      </c>
      <c r="I1292">
        <v>54.061442874167803</v>
      </c>
      <c r="J1292">
        <v>1.0017788428842</v>
      </c>
      <c r="K1292">
        <v>378.91732031345299</v>
      </c>
      <c r="M1292">
        <v>40.328801309789299</v>
      </c>
      <c r="N1292">
        <v>0.35496209298132603</v>
      </c>
      <c r="O1292">
        <v>20.5664544627776</v>
      </c>
      <c r="P1292">
        <v>124.598774438284</v>
      </c>
    </row>
    <row r="1293" spans="1:17" hidden="1" x14ac:dyDescent="0.3">
      <c r="A1293" t="s">
        <v>2747</v>
      </c>
      <c r="B1293" t="s">
        <v>2748</v>
      </c>
      <c r="C1293" t="s">
        <v>3161</v>
      </c>
      <c r="D1293" t="s">
        <v>589</v>
      </c>
      <c r="E1293">
        <v>1507.9698625599999</v>
      </c>
      <c r="F1293">
        <v>153.16</v>
      </c>
      <c r="G1293">
        <v>-11.949575285545601</v>
      </c>
      <c r="H1293">
        <v>-0.56217877614327805</v>
      </c>
      <c r="I1293">
        <v>0.97290732963063498</v>
      </c>
      <c r="J1293">
        <v>10.864427728128</v>
      </c>
      <c r="K1293">
        <v>148.758958777629</v>
      </c>
      <c r="L1293">
        <v>143.186703164942</v>
      </c>
      <c r="M1293">
        <v>50.944127029577203</v>
      </c>
      <c r="N1293">
        <v>1.18705941883185</v>
      </c>
      <c r="O1293">
        <v>22.7148080438756</v>
      </c>
      <c r="P1293">
        <v>33.764192139737901</v>
      </c>
      <c r="Q1293">
        <v>-4.6402139732813999E-2</v>
      </c>
    </row>
    <row r="1294" spans="1:17" hidden="1" x14ac:dyDescent="0.3">
      <c r="A1294" t="s">
        <v>2749</v>
      </c>
      <c r="B1294" t="s">
        <v>2750</v>
      </c>
      <c r="C1294" t="s">
        <v>3161</v>
      </c>
      <c r="D1294" t="s">
        <v>188</v>
      </c>
      <c r="E1294">
        <v>1506.6677537099999</v>
      </c>
      <c r="F1294">
        <v>802.35</v>
      </c>
      <c r="G1294">
        <v>91.610461539169293</v>
      </c>
      <c r="H1294">
        <v>-1.33735280884524</v>
      </c>
      <c r="I1294">
        <v>-46.213454806307098</v>
      </c>
      <c r="J1294">
        <v>-4.8319753998976198</v>
      </c>
      <c r="K1294">
        <v>889.12656063026998</v>
      </c>
      <c r="L1294">
        <v>816.58194091127496</v>
      </c>
      <c r="M1294">
        <v>28.144299795180899</v>
      </c>
      <c r="N1294">
        <v>0.62856473063359497</v>
      </c>
      <c r="O1294">
        <v>59.587461830871803</v>
      </c>
      <c r="P1294">
        <v>127.713920817369</v>
      </c>
      <c r="Q1294">
        <v>0.11570171918102599</v>
      </c>
    </row>
    <row r="1295" spans="1:17" hidden="1" x14ac:dyDescent="0.3">
      <c r="A1295" t="s">
        <v>2751</v>
      </c>
      <c r="B1295" t="s">
        <v>2752</v>
      </c>
      <c r="C1295" t="s">
        <v>3161</v>
      </c>
      <c r="D1295" t="s">
        <v>130</v>
      </c>
      <c r="E1295">
        <v>1504.80927096</v>
      </c>
      <c r="F1295">
        <v>365.6</v>
      </c>
      <c r="G1295">
        <v>84.036765522199403</v>
      </c>
      <c r="H1295">
        <v>7.2629783814918003</v>
      </c>
      <c r="I1295">
        <v>-11.3021570380575</v>
      </c>
      <c r="J1295">
        <v>-2.2165025014623199</v>
      </c>
      <c r="K1295">
        <v>361.32133263279701</v>
      </c>
      <c r="L1295">
        <v>329.41853861811398</v>
      </c>
      <c r="M1295">
        <v>35.934313397945999</v>
      </c>
      <c r="N1295">
        <v>0.61957110430365103</v>
      </c>
      <c r="O1295">
        <v>18.968818380743901</v>
      </c>
      <c r="P1295">
        <v>130.58971933144099</v>
      </c>
      <c r="Q1295">
        <v>7.8072157718429999E-2</v>
      </c>
    </row>
    <row r="1296" spans="1:17" hidden="1" x14ac:dyDescent="0.3">
      <c r="A1296" t="s">
        <v>2753</v>
      </c>
      <c r="B1296" t="s">
        <v>2754</v>
      </c>
      <c r="C1296" t="s">
        <v>3161</v>
      </c>
      <c r="D1296" t="s">
        <v>737</v>
      </c>
      <c r="E1296">
        <v>1502.0466694199999</v>
      </c>
      <c r="F1296">
        <v>269.3</v>
      </c>
      <c r="G1296">
        <v>2.95915308601576</v>
      </c>
      <c r="H1296">
        <v>0.68407035088817902</v>
      </c>
      <c r="I1296">
        <v>-7.2093300865155599E-2</v>
      </c>
      <c r="J1296">
        <v>1.0456781910687101</v>
      </c>
      <c r="K1296">
        <v>271.92581491417798</v>
      </c>
      <c r="L1296">
        <v>253.583744229112</v>
      </c>
      <c r="M1296">
        <v>57.335343564974302</v>
      </c>
      <c r="N1296">
        <v>1.71522528662606</v>
      </c>
      <c r="O1296">
        <v>6.8251021165985897</v>
      </c>
      <c r="P1296">
        <v>32.732022278081701</v>
      </c>
      <c r="Q1296">
        <v>2.5420345253382999E-2</v>
      </c>
    </row>
    <row r="1297" spans="1:17" hidden="1" x14ac:dyDescent="0.3">
      <c r="A1297" t="s">
        <v>2755</v>
      </c>
      <c r="B1297" t="s">
        <v>2756</v>
      </c>
      <c r="C1297" t="s">
        <v>3161</v>
      </c>
      <c r="D1297" t="s">
        <v>222</v>
      </c>
      <c r="E1297">
        <v>1484.14458287</v>
      </c>
      <c r="F1297">
        <v>2434.15</v>
      </c>
      <c r="G1297">
        <v>148.72254215429899</v>
      </c>
      <c r="H1297">
        <v>5.1630386685577303</v>
      </c>
      <c r="I1297">
        <v>78.586765571519805</v>
      </c>
      <c r="J1297">
        <v>3.8912071461802098</v>
      </c>
      <c r="K1297">
        <v>2078.1928701192401</v>
      </c>
      <c r="L1297">
        <v>1534.21749930639</v>
      </c>
      <c r="M1297">
        <v>62.988728550353102</v>
      </c>
      <c r="N1297">
        <v>0.41287574993750498</v>
      </c>
      <c r="O1297">
        <v>9.6275907400940692</v>
      </c>
      <c r="P1297">
        <v>195.40655339805801</v>
      </c>
      <c r="Q1297">
        <v>0.13050331931461001</v>
      </c>
    </row>
    <row r="1298" spans="1:17" hidden="1" x14ac:dyDescent="0.3">
      <c r="A1298" t="s">
        <v>2757</v>
      </c>
      <c r="B1298" t="s">
        <v>2758</v>
      </c>
      <c r="C1298" t="s">
        <v>3161</v>
      </c>
      <c r="D1298" t="s">
        <v>429</v>
      </c>
      <c r="E1298">
        <v>1483.4062603499999</v>
      </c>
      <c r="F1298">
        <v>1139.25</v>
      </c>
      <c r="G1298">
        <v>-21.489757271694899</v>
      </c>
      <c r="H1298">
        <v>-2.2123585148881699</v>
      </c>
      <c r="I1298">
        <v>-28.523787047696501</v>
      </c>
      <c r="J1298">
        <v>3.9136282901196502</v>
      </c>
      <c r="K1298">
        <v>1243.9081922149901</v>
      </c>
      <c r="L1298">
        <v>1289.9091104210099</v>
      </c>
      <c r="M1298">
        <v>38.5872106380126</v>
      </c>
      <c r="N1298">
        <v>0.85706870124600698</v>
      </c>
      <c r="O1298">
        <v>36.317752907614597</v>
      </c>
      <c r="P1298">
        <v>11.7076040594205</v>
      </c>
      <c r="Q1298">
        <v>-6.2944728329433999E-2</v>
      </c>
    </row>
    <row r="1299" spans="1:17" hidden="1" x14ac:dyDescent="0.3">
      <c r="A1299" t="s">
        <v>2759</v>
      </c>
      <c r="B1299" t="s">
        <v>2760</v>
      </c>
      <c r="C1299" t="s">
        <v>3161</v>
      </c>
      <c r="D1299" t="s">
        <v>125</v>
      </c>
      <c r="E1299">
        <v>1478.484902916</v>
      </c>
      <c r="F1299">
        <v>13.72</v>
      </c>
      <c r="G1299">
        <v>-17.3178527108902</v>
      </c>
      <c r="H1299">
        <v>-2.0939323178753302</v>
      </c>
      <c r="I1299">
        <v>-39.6070927169607</v>
      </c>
      <c r="J1299">
        <v>-2.5534119688065799</v>
      </c>
      <c r="K1299">
        <v>14.998834935771299</v>
      </c>
      <c r="L1299">
        <v>16.0670214855014</v>
      </c>
      <c r="M1299">
        <v>23.496617165220101</v>
      </c>
      <c r="N1299">
        <v>0.45248294011636803</v>
      </c>
      <c r="O1299">
        <v>92.092904170154597</v>
      </c>
      <c r="P1299">
        <v>14.961733900238499</v>
      </c>
      <c r="Q1299">
        <v>4.1076104214082997E-2</v>
      </c>
    </row>
    <row r="1300" spans="1:17" hidden="1" x14ac:dyDescent="0.3">
      <c r="A1300" t="s">
        <v>2761</v>
      </c>
      <c r="B1300" t="s">
        <v>2762</v>
      </c>
      <c r="C1300" t="s">
        <v>3161</v>
      </c>
      <c r="D1300" t="s">
        <v>446</v>
      </c>
      <c r="E1300">
        <v>1465.4022764490001</v>
      </c>
      <c r="F1300">
        <v>143.72999999999999</v>
      </c>
      <c r="G1300">
        <v>-36.658454657310003</v>
      </c>
      <c r="H1300">
        <v>-9.1312628713578405</v>
      </c>
      <c r="I1300">
        <v>-21.7469465362026</v>
      </c>
      <c r="J1300">
        <v>-3.0236763865526899</v>
      </c>
      <c r="M1300">
        <v>34.781912995925602</v>
      </c>
      <c r="O1300">
        <v>23.147568357336599</v>
      </c>
      <c r="P1300">
        <v>2.0157569735254501</v>
      </c>
    </row>
    <row r="1301" spans="1:17" hidden="1" x14ac:dyDescent="0.3">
      <c r="A1301" t="s">
        <v>2763</v>
      </c>
      <c r="B1301" t="s">
        <v>2764</v>
      </c>
      <c r="C1301" t="s">
        <v>3161</v>
      </c>
      <c r="D1301" t="s">
        <v>765</v>
      </c>
      <c r="E1301">
        <v>1463.9533799999999</v>
      </c>
      <c r="F1301">
        <v>238.2</v>
      </c>
      <c r="G1301">
        <v>72.759124833373804</v>
      </c>
      <c r="H1301">
        <v>-7.0605381774868796</v>
      </c>
      <c r="I1301">
        <v>-27.530331423861899</v>
      </c>
      <c r="J1301">
        <v>-13.21330413277</v>
      </c>
      <c r="K1301">
        <v>288.120632306755</v>
      </c>
      <c r="L1301">
        <v>268.18560725594898</v>
      </c>
      <c r="M1301">
        <v>25.622725728736299</v>
      </c>
      <c r="N1301">
        <v>0.94483013353456402</v>
      </c>
      <c r="O1301">
        <v>86.817800167926094</v>
      </c>
      <c r="P1301">
        <v>115.76086956521701</v>
      </c>
      <c r="Q1301">
        <v>8.1477716407572995E-2</v>
      </c>
    </row>
    <row r="1302" spans="1:17" hidden="1" x14ac:dyDescent="0.3">
      <c r="A1302" t="s">
        <v>2765</v>
      </c>
      <c r="B1302" t="s">
        <v>2766</v>
      </c>
      <c r="C1302" t="s">
        <v>3161</v>
      </c>
      <c r="D1302" t="s">
        <v>21</v>
      </c>
      <c r="E1302">
        <v>1460.8305900600001</v>
      </c>
      <c r="F1302">
        <v>393.45</v>
      </c>
      <c r="G1302">
        <v>20.692438652027999</v>
      </c>
      <c r="H1302">
        <v>5.4877693193843804</v>
      </c>
      <c r="I1302">
        <v>-14.142157414026601</v>
      </c>
      <c r="J1302">
        <v>2.27274992014766</v>
      </c>
      <c r="K1302">
        <v>397.31898851696099</v>
      </c>
      <c r="L1302">
        <v>356.70854053900501</v>
      </c>
      <c r="M1302">
        <v>41.978975692220402</v>
      </c>
      <c r="N1302">
        <v>0.53468494972040503</v>
      </c>
      <c r="O1302">
        <v>15.643665014614299</v>
      </c>
      <c r="P1302">
        <v>58.393719806763201</v>
      </c>
      <c r="Q1302">
        <v>-7.1268119970700002E-4</v>
      </c>
    </row>
    <row r="1303" spans="1:17" hidden="1" x14ac:dyDescent="0.3">
      <c r="A1303" t="s">
        <v>2767</v>
      </c>
      <c r="B1303" t="s">
        <v>2768</v>
      </c>
      <c r="C1303" t="s">
        <v>3161</v>
      </c>
      <c r="D1303" t="s">
        <v>51</v>
      </c>
      <c r="E1303">
        <v>1456.9244831000001</v>
      </c>
      <c r="F1303">
        <v>302.2</v>
      </c>
      <c r="G1303">
        <v>27.260547665246602</v>
      </c>
      <c r="H1303">
        <v>0.44644081470497499</v>
      </c>
      <c r="I1303">
        <v>4.3147112483543699</v>
      </c>
      <c r="J1303">
        <v>9.1607328834172694</v>
      </c>
      <c r="K1303">
        <v>306.78412552159801</v>
      </c>
      <c r="L1303">
        <v>271.56789438567199</v>
      </c>
      <c r="M1303">
        <v>44.655051755411399</v>
      </c>
      <c r="N1303">
        <v>0.67071849646637305</v>
      </c>
      <c r="O1303">
        <v>22.336201191263999</v>
      </c>
      <c r="P1303">
        <v>62.9549743866271</v>
      </c>
      <c r="Q1303">
        <v>4.6921968356836E-2</v>
      </c>
    </row>
    <row r="1304" spans="1:17" hidden="1" x14ac:dyDescent="0.3">
      <c r="A1304" t="s">
        <v>2769</v>
      </c>
      <c r="B1304" t="s">
        <v>2770</v>
      </c>
      <c r="C1304" t="s">
        <v>3161</v>
      </c>
      <c r="E1304">
        <v>1455.4355752199999</v>
      </c>
      <c r="F1304">
        <v>336.3</v>
      </c>
      <c r="G1304">
        <v>1115.0707048603799</v>
      </c>
      <c r="H1304">
        <v>-8.6851182232626307</v>
      </c>
      <c r="I1304">
        <v>118.44875554436599</v>
      </c>
      <c r="J1304">
        <v>-2.5932674773262399</v>
      </c>
      <c r="K1304">
        <v>369.64319557061799</v>
      </c>
      <c r="L1304">
        <v>268.87693250320001</v>
      </c>
      <c r="M1304">
        <v>31.3622793898382</v>
      </c>
      <c r="N1304">
        <v>0.554390159877309</v>
      </c>
      <c r="O1304">
        <v>47.130538209931601</v>
      </c>
      <c r="P1304">
        <v>1310.06289308176</v>
      </c>
      <c r="Q1304">
        <v>0.20376252567172701</v>
      </c>
    </row>
    <row r="1305" spans="1:17" hidden="1" x14ac:dyDescent="0.3">
      <c r="A1305" t="s">
        <v>2771</v>
      </c>
      <c r="B1305" t="s">
        <v>2772</v>
      </c>
      <c r="C1305" t="s">
        <v>3161</v>
      </c>
      <c r="D1305" t="s">
        <v>2773</v>
      </c>
      <c r="E1305">
        <v>1442.34375</v>
      </c>
      <c r="F1305">
        <v>18.100000000000001</v>
      </c>
      <c r="G1305">
        <v>86.135958140423199</v>
      </c>
      <c r="H1305">
        <v>19.271325997818799</v>
      </c>
      <c r="I1305">
        <v>78.833370928982305</v>
      </c>
      <c r="J1305">
        <v>0.468807293067663</v>
      </c>
      <c r="K1305">
        <v>15.856137031792001</v>
      </c>
      <c r="L1305">
        <v>14.627489274283</v>
      </c>
      <c r="M1305">
        <v>56.1129910151706</v>
      </c>
      <c r="N1305">
        <v>1.3872907903490499</v>
      </c>
      <c r="O1305">
        <v>6.0773480662983301</v>
      </c>
      <c r="P1305">
        <v>137.53280839895001</v>
      </c>
      <c r="Q1305">
        <v>0.23973586266202801</v>
      </c>
    </row>
    <row r="1306" spans="1:17" hidden="1" x14ac:dyDescent="0.3">
      <c r="A1306" t="s">
        <v>2774</v>
      </c>
      <c r="B1306" t="s">
        <v>2775</v>
      </c>
      <c r="C1306" t="s">
        <v>3161</v>
      </c>
      <c r="D1306" t="s">
        <v>48</v>
      </c>
      <c r="E1306">
        <v>1438.347</v>
      </c>
      <c r="F1306">
        <v>364.6</v>
      </c>
      <c r="G1306">
        <v>-6.53472517496132</v>
      </c>
      <c r="H1306">
        <v>-1.0921636718563399</v>
      </c>
      <c r="I1306">
        <v>2.7243344309926401</v>
      </c>
      <c r="J1306">
        <v>-0.60195608580583004</v>
      </c>
      <c r="K1306">
        <v>395.13787464260201</v>
      </c>
      <c r="L1306">
        <v>365.515655184666</v>
      </c>
      <c r="M1306">
        <v>30.689030500570901</v>
      </c>
      <c r="N1306">
        <v>0.47595622763011403</v>
      </c>
      <c r="O1306">
        <v>36.437191442676898</v>
      </c>
      <c r="P1306">
        <v>58.418422767760099</v>
      </c>
      <c r="Q1306">
        <v>7.1580821025215E-2</v>
      </c>
    </row>
    <row r="1307" spans="1:17" hidden="1" x14ac:dyDescent="0.3">
      <c r="A1307" t="s">
        <v>2776</v>
      </c>
      <c r="B1307" t="s">
        <v>2777</v>
      </c>
      <c r="C1307" t="s">
        <v>3161</v>
      </c>
      <c r="D1307" t="s">
        <v>117</v>
      </c>
      <c r="E1307">
        <v>1437.159924</v>
      </c>
      <c r="F1307">
        <v>12</v>
      </c>
      <c r="G1307">
        <v>9.5584180334713196</v>
      </c>
      <c r="H1307">
        <v>-1.8209133541539799</v>
      </c>
      <c r="I1307">
        <v>-26.179424494771901</v>
      </c>
      <c r="J1307">
        <v>1.9593263447732501</v>
      </c>
      <c r="K1307">
        <v>12.8612885272748</v>
      </c>
      <c r="L1307">
        <v>13.2218446426045</v>
      </c>
      <c r="M1307">
        <v>39.511307980283298</v>
      </c>
      <c r="N1307">
        <v>0.53900832674920496</v>
      </c>
      <c r="O1307">
        <v>53.3333333333333</v>
      </c>
      <c r="P1307">
        <v>46.341463414634099</v>
      </c>
      <c r="Q1307">
        <v>5.4061465774447003E-2</v>
      </c>
    </row>
    <row r="1308" spans="1:17" hidden="1" x14ac:dyDescent="0.3">
      <c r="A1308" t="s">
        <v>2778</v>
      </c>
      <c r="B1308" t="s">
        <v>2779</v>
      </c>
      <c r="C1308" t="s">
        <v>3161</v>
      </c>
      <c r="D1308" t="s">
        <v>168</v>
      </c>
      <c r="E1308">
        <v>1434.4917122249999</v>
      </c>
      <c r="F1308">
        <v>1169.8499999999999</v>
      </c>
      <c r="G1308">
        <v>-12.595514141938899</v>
      </c>
      <c r="H1308">
        <v>-1.74076936115958</v>
      </c>
      <c r="I1308">
        <v>-6.8990952386753301</v>
      </c>
      <c r="J1308">
        <v>6.0024271732608696</v>
      </c>
      <c r="K1308">
        <v>1216.2339756619799</v>
      </c>
      <c r="L1308">
        <v>1186.4454999183499</v>
      </c>
      <c r="M1308">
        <v>49.106369741006098</v>
      </c>
      <c r="N1308">
        <v>0.93728774682183003</v>
      </c>
      <c r="O1308">
        <v>34.632645210924402</v>
      </c>
      <c r="P1308">
        <v>30.005000833472199</v>
      </c>
      <c r="Q1308">
        <v>-3.5328034288115998E-2</v>
      </c>
    </row>
    <row r="1309" spans="1:17" hidden="1" x14ac:dyDescent="0.3">
      <c r="A1309" t="s">
        <v>2780</v>
      </c>
      <c r="B1309" t="s">
        <v>2781</v>
      </c>
      <c r="C1309" t="s">
        <v>3161</v>
      </c>
      <c r="D1309" t="s">
        <v>21</v>
      </c>
      <c r="E1309">
        <v>1432.9099701299999</v>
      </c>
      <c r="F1309">
        <v>147.1</v>
      </c>
      <c r="G1309">
        <v>64.233742708796001</v>
      </c>
      <c r="H1309">
        <v>13.0298064686588</v>
      </c>
      <c r="I1309">
        <v>36.094217356334603</v>
      </c>
      <c r="J1309">
        <v>5.3694436800975396</v>
      </c>
      <c r="K1309">
        <v>144.81336053719801</v>
      </c>
      <c r="L1309">
        <v>123.48956448796601</v>
      </c>
      <c r="M1309">
        <v>50.494788434929198</v>
      </c>
      <c r="N1309">
        <v>1.06865633125301</v>
      </c>
      <c r="O1309">
        <v>25.288919102651199</v>
      </c>
      <c r="P1309">
        <v>102.896551724137</v>
      </c>
      <c r="Q1309">
        <v>0.11151824515535499</v>
      </c>
    </row>
    <row r="1310" spans="1:17" hidden="1" x14ac:dyDescent="0.3">
      <c r="A1310" t="s">
        <v>2782</v>
      </c>
      <c r="B1310" t="s">
        <v>2783</v>
      </c>
      <c r="C1310" t="s">
        <v>3161</v>
      </c>
      <c r="D1310" t="s">
        <v>122</v>
      </c>
      <c r="E1310">
        <v>1426.852056128</v>
      </c>
      <c r="F1310">
        <v>25.28</v>
      </c>
      <c r="G1310">
        <v>-22.342408412809601</v>
      </c>
      <c r="H1310">
        <v>8.6755366210927001</v>
      </c>
      <c r="I1310">
        <v>-20.133274637369801</v>
      </c>
      <c r="J1310">
        <v>3.78436801396556</v>
      </c>
      <c r="K1310">
        <v>26.006661644041699</v>
      </c>
      <c r="L1310">
        <v>27.556797039991899</v>
      </c>
      <c r="M1310">
        <v>47.381989213382397</v>
      </c>
      <c r="N1310">
        <v>1.22503571758386</v>
      </c>
      <c r="O1310">
        <v>55.854430379746802</v>
      </c>
      <c r="P1310">
        <v>20.380952380952301</v>
      </c>
      <c r="Q1310">
        <v>0.20173881488444501</v>
      </c>
    </row>
    <row r="1311" spans="1:17" hidden="1" x14ac:dyDescent="0.3">
      <c r="A1311" t="s">
        <v>2784</v>
      </c>
      <c r="B1311" t="s">
        <v>2785</v>
      </c>
      <c r="C1311" t="s">
        <v>3161</v>
      </c>
      <c r="D1311" t="s">
        <v>130</v>
      </c>
      <c r="E1311">
        <v>1419.40478601</v>
      </c>
      <c r="F1311">
        <v>111.39</v>
      </c>
      <c r="G1311">
        <v>23.114027968623599</v>
      </c>
      <c r="H1311">
        <v>-8.5541762153238103</v>
      </c>
      <c r="I1311">
        <v>5.8547041672636997</v>
      </c>
      <c r="J1311">
        <v>-2.18364085259998</v>
      </c>
      <c r="K1311">
        <v>123.993050414004</v>
      </c>
      <c r="L1311">
        <v>116.35862650502099</v>
      </c>
      <c r="M1311">
        <v>32.7603848074654</v>
      </c>
      <c r="N1311">
        <v>0.65379100069136498</v>
      </c>
      <c r="O1311">
        <v>35.514857707155002</v>
      </c>
      <c r="P1311">
        <v>52.172131147540902</v>
      </c>
      <c r="Q1311">
        <v>7.2425665528896996E-2</v>
      </c>
    </row>
    <row r="1312" spans="1:17" hidden="1" x14ac:dyDescent="0.3">
      <c r="A1312" t="s">
        <v>2786</v>
      </c>
      <c r="B1312" t="s">
        <v>2787</v>
      </c>
      <c r="C1312" t="s">
        <v>3161</v>
      </c>
      <c r="D1312" t="s">
        <v>526</v>
      </c>
      <c r="E1312">
        <v>1401.9021340199999</v>
      </c>
      <c r="F1312">
        <v>412.2</v>
      </c>
      <c r="G1312">
        <v>91.290019765072998</v>
      </c>
      <c r="H1312">
        <v>10.689463136932099</v>
      </c>
      <c r="I1312">
        <v>45.644986523218201</v>
      </c>
      <c r="J1312">
        <v>1.62400016055063</v>
      </c>
      <c r="K1312">
        <v>384.14568283751299</v>
      </c>
      <c r="L1312">
        <v>308.80410192809398</v>
      </c>
      <c r="M1312">
        <v>57.818869824620101</v>
      </c>
      <c r="N1312">
        <v>0.46138301495674999</v>
      </c>
      <c r="O1312">
        <v>10.3469189713731</v>
      </c>
      <c r="P1312">
        <v>132.88135593220301</v>
      </c>
      <c r="Q1312">
        <v>8.8377063412324E-2</v>
      </c>
    </row>
    <row r="1313" spans="1:17" hidden="1" x14ac:dyDescent="0.3">
      <c r="A1313" t="s">
        <v>2788</v>
      </c>
      <c r="B1313" t="s">
        <v>2789</v>
      </c>
      <c r="C1313" t="s">
        <v>3161</v>
      </c>
      <c r="D1313" t="s">
        <v>552</v>
      </c>
      <c r="E1313">
        <v>1401.3026643650001</v>
      </c>
      <c r="F1313">
        <v>578.35</v>
      </c>
      <c r="G1313">
        <v>2.7679865538945498</v>
      </c>
      <c r="H1313">
        <v>8.1712441323535696</v>
      </c>
      <c r="I1313">
        <v>20.877180516378498</v>
      </c>
      <c r="J1313">
        <v>-0.80326526981077495</v>
      </c>
      <c r="K1313">
        <v>548.31957104416097</v>
      </c>
      <c r="L1313">
        <v>508.39377367216099</v>
      </c>
      <c r="M1313">
        <v>71.044377147947202</v>
      </c>
      <c r="N1313">
        <v>0.67432561690931603</v>
      </c>
      <c r="O1313">
        <v>17.575862367078699</v>
      </c>
      <c r="P1313">
        <v>71.337579617834393</v>
      </c>
      <c r="Q1313">
        <v>0.14781810826700201</v>
      </c>
    </row>
    <row r="1314" spans="1:17" hidden="1" x14ac:dyDescent="0.3">
      <c r="A1314" t="s">
        <v>2790</v>
      </c>
      <c r="B1314" t="s">
        <v>2791</v>
      </c>
      <c r="C1314" t="s">
        <v>3161</v>
      </c>
      <c r="D1314" t="s">
        <v>188</v>
      </c>
      <c r="E1314">
        <v>1389.5</v>
      </c>
      <c r="F1314">
        <v>138.94999999999999</v>
      </c>
      <c r="G1314">
        <v>130.748071753245</v>
      </c>
      <c r="H1314">
        <v>21.537496974135301</v>
      </c>
      <c r="I1314">
        <v>55.515928345159097</v>
      </c>
      <c r="J1314">
        <v>10.4435957838342</v>
      </c>
      <c r="K1314">
        <v>120.91820466636101</v>
      </c>
      <c r="L1314">
        <v>97.981167879909293</v>
      </c>
      <c r="M1314">
        <v>61.193386372446398</v>
      </c>
      <c r="N1314">
        <v>0.849621139322147</v>
      </c>
      <c r="O1314">
        <v>4.8578625404821896</v>
      </c>
      <c r="P1314">
        <v>175.148514851485</v>
      </c>
      <c r="Q1314">
        <v>9.6134957016979994E-2</v>
      </c>
    </row>
    <row r="1315" spans="1:17" hidden="1" x14ac:dyDescent="0.3">
      <c r="A1315" t="s">
        <v>2792</v>
      </c>
      <c r="B1315" t="s">
        <v>2793</v>
      </c>
      <c r="C1315" t="s">
        <v>3161</v>
      </c>
      <c r="D1315" t="s">
        <v>742</v>
      </c>
      <c r="E1315">
        <v>1388.5538534559901</v>
      </c>
      <c r="F1315">
        <v>63.56</v>
      </c>
      <c r="G1315">
        <v>60.687407038566498</v>
      </c>
      <c r="H1315">
        <v>-4.6072065183541202</v>
      </c>
      <c r="I1315">
        <v>7.2440592379901396</v>
      </c>
      <c r="J1315">
        <v>-3.4941106424703698</v>
      </c>
      <c r="K1315">
        <v>67.796363421370401</v>
      </c>
      <c r="L1315">
        <v>60.042558557905799</v>
      </c>
      <c r="M1315">
        <v>24.526364086413899</v>
      </c>
      <c r="N1315">
        <v>0.32874059892775498</v>
      </c>
      <c r="O1315">
        <v>21.9320327249842</v>
      </c>
      <c r="P1315">
        <v>102.42038216560501</v>
      </c>
      <c r="Q1315">
        <v>0.18969518583176101</v>
      </c>
    </row>
    <row r="1316" spans="1:17" hidden="1" x14ac:dyDescent="0.3">
      <c r="A1316" t="s">
        <v>2794</v>
      </c>
      <c r="B1316" t="s">
        <v>2795</v>
      </c>
      <c r="C1316" t="s">
        <v>3161</v>
      </c>
      <c r="D1316" t="s">
        <v>51</v>
      </c>
      <c r="E1316">
        <v>1387.143535806</v>
      </c>
      <c r="F1316">
        <v>131.72999999999999</v>
      </c>
      <c r="G1316">
        <v>33.645451584573003</v>
      </c>
      <c r="H1316">
        <v>9.5124789292780996</v>
      </c>
      <c r="I1316">
        <v>2.01031054321211</v>
      </c>
      <c r="J1316">
        <v>9.8138822181509493</v>
      </c>
      <c r="K1316">
        <v>126.88056764319499</v>
      </c>
      <c r="L1316">
        <v>117.19103082199101</v>
      </c>
      <c r="M1316">
        <v>52.835446923507497</v>
      </c>
      <c r="N1316">
        <v>0.77219710820013299</v>
      </c>
      <c r="O1316">
        <v>13.565626660593599</v>
      </c>
      <c r="P1316">
        <v>70.303813833225504</v>
      </c>
      <c r="Q1316">
        <v>1.4824991713571E-2</v>
      </c>
    </row>
    <row r="1317" spans="1:17" hidden="1" x14ac:dyDescent="0.3">
      <c r="A1317" t="s">
        <v>2796</v>
      </c>
      <c r="B1317" t="s">
        <v>2797</v>
      </c>
      <c r="C1317" t="s">
        <v>3161</v>
      </c>
      <c r="D1317" t="s">
        <v>117</v>
      </c>
      <c r="E1317">
        <v>1385.1120105</v>
      </c>
      <c r="F1317">
        <v>499.35</v>
      </c>
      <c r="G1317">
        <v>52.045068202786197</v>
      </c>
      <c r="H1317">
        <v>-10.204177095714</v>
      </c>
      <c r="I1317">
        <v>-16.8337444751912</v>
      </c>
      <c r="J1317">
        <v>-4.8889162328265598</v>
      </c>
      <c r="K1317">
        <v>553.49182320456396</v>
      </c>
      <c r="L1317">
        <v>511.06441183650401</v>
      </c>
      <c r="M1317">
        <v>26.553941070357599</v>
      </c>
      <c r="N1317">
        <v>0.56842543313003302</v>
      </c>
      <c r="O1317">
        <v>34.775207770101098</v>
      </c>
      <c r="P1317">
        <v>92.094633583381395</v>
      </c>
      <c r="Q1317">
        <v>0.13668915181178601</v>
      </c>
    </row>
    <row r="1318" spans="1:17" hidden="1" x14ac:dyDescent="0.3">
      <c r="A1318" t="s">
        <v>2798</v>
      </c>
      <c r="B1318" t="s">
        <v>2799</v>
      </c>
      <c r="C1318" t="s">
        <v>3161</v>
      </c>
      <c r="D1318" t="s">
        <v>117</v>
      </c>
      <c r="E1318">
        <v>1380.2301727199999</v>
      </c>
      <c r="F1318">
        <v>61.32</v>
      </c>
      <c r="G1318">
        <v>34.224193434540801</v>
      </c>
      <c r="H1318">
        <v>-8.1782382332598598</v>
      </c>
      <c r="I1318">
        <v>-11.5828971876279</v>
      </c>
      <c r="J1318">
        <v>-4.5445645260195899</v>
      </c>
      <c r="K1318">
        <v>66.8582681302439</v>
      </c>
      <c r="L1318">
        <v>62.514330181801</v>
      </c>
      <c r="M1318">
        <v>27.951344994988101</v>
      </c>
      <c r="N1318">
        <v>0.27894682200851301</v>
      </c>
      <c r="O1318">
        <v>40.247879973907303</v>
      </c>
      <c r="P1318">
        <v>70.097087378640794</v>
      </c>
      <c r="Q1318">
        <v>5.3938447521315998E-2</v>
      </c>
    </row>
    <row r="1319" spans="1:17" hidden="1" x14ac:dyDescent="0.3">
      <c r="A1319" t="s">
        <v>2800</v>
      </c>
      <c r="B1319" t="s">
        <v>2801</v>
      </c>
      <c r="C1319" t="s">
        <v>3161</v>
      </c>
      <c r="D1319" t="s">
        <v>37</v>
      </c>
      <c r="E1319">
        <v>1379.9324999999999</v>
      </c>
      <c r="F1319">
        <v>41.1</v>
      </c>
      <c r="G1319">
        <v>-41.055166170765901</v>
      </c>
      <c r="H1319">
        <v>-0.257833980779337</v>
      </c>
      <c r="I1319">
        <v>-30.1189390192446</v>
      </c>
      <c r="J1319">
        <v>-0.68200343657332096</v>
      </c>
      <c r="K1319">
        <v>43.715422385669903</v>
      </c>
      <c r="L1319">
        <v>45.015837833585401</v>
      </c>
      <c r="M1319">
        <v>36.014486510729803</v>
      </c>
      <c r="N1319">
        <v>0.53140168737109394</v>
      </c>
      <c r="O1319">
        <v>93.163017031630105</v>
      </c>
      <c r="P1319">
        <v>13.5359116022099</v>
      </c>
      <c r="Q1319">
        <v>0.150616194311192</v>
      </c>
    </row>
    <row r="1320" spans="1:17" hidden="1" x14ac:dyDescent="0.3">
      <c r="A1320" t="s">
        <v>2802</v>
      </c>
      <c r="B1320" t="s">
        <v>2803</v>
      </c>
      <c r="C1320" t="s">
        <v>3161</v>
      </c>
      <c r="D1320" t="s">
        <v>249</v>
      </c>
      <c r="E1320">
        <v>1378.5304516900001</v>
      </c>
      <c r="F1320">
        <v>101.71</v>
      </c>
      <c r="G1320">
        <v>-33.321762447812098</v>
      </c>
      <c r="H1320">
        <v>-2.25565041679801</v>
      </c>
      <c r="I1320">
        <v>-15.850273004147301</v>
      </c>
      <c r="J1320">
        <v>-0.15128978134210999</v>
      </c>
      <c r="K1320">
        <v>109.60474786782299</v>
      </c>
      <c r="L1320">
        <v>110.989308565095</v>
      </c>
      <c r="M1320">
        <v>31.248859533642499</v>
      </c>
      <c r="N1320">
        <v>0.48538373422487702</v>
      </c>
      <c r="O1320">
        <v>26.821354832366499</v>
      </c>
      <c r="P1320">
        <v>10.5543478260869</v>
      </c>
      <c r="Q1320">
        <v>-5.1925233304608E-2</v>
      </c>
    </row>
    <row r="1321" spans="1:17" hidden="1" x14ac:dyDescent="0.3">
      <c r="A1321" t="s">
        <v>2804</v>
      </c>
      <c r="B1321" t="s">
        <v>2805</v>
      </c>
      <c r="C1321" t="s">
        <v>3161</v>
      </c>
      <c r="D1321" t="s">
        <v>227</v>
      </c>
      <c r="E1321">
        <v>1376.759505</v>
      </c>
      <c r="F1321">
        <v>4338.3</v>
      </c>
      <c r="G1321">
        <v>1650.8878742239499</v>
      </c>
      <c r="H1321">
        <v>23.180018632732398</v>
      </c>
      <c r="I1321">
        <v>726.21944849402303</v>
      </c>
      <c r="J1321">
        <v>-6.3802521486095101</v>
      </c>
      <c r="K1321">
        <v>3584.5066597483801</v>
      </c>
      <c r="L1321">
        <v>1890.11256234712</v>
      </c>
      <c r="M1321">
        <v>40.3940082011162</v>
      </c>
      <c r="N1321">
        <v>0.39963910111943701</v>
      </c>
      <c r="O1321">
        <v>12.8817739667611</v>
      </c>
      <c r="P1321">
        <v>1985.7211538461499</v>
      </c>
      <c r="Q1321">
        <v>0.350666335375937</v>
      </c>
    </row>
    <row r="1322" spans="1:17" hidden="1" x14ac:dyDescent="0.3">
      <c r="A1322" t="s">
        <v>2806</v>
      </c>
      <c r="B1322" t="s">
        <v>2807</v>
      </c>
      <c r="C1322" t="s">
        <v>3161</v>
      </c>
      <c r="D1322" t="s">
        <v>263</v>
      </c>
      <c r="E1322">
        <v>1376.5517106479999</v>
      </c>
      <c r="F1322">
        <v>167.76</v>
      </c>
      <c r="G1322">
        <v>-43.217774383976597</v>
      </c>
      <c r="H1322">
        <v>-2.1663315202069802</v>
      </c>
      <c r="I1322">
        <v>-12.155303550317999</v>
      </c>
      <c r="J1322">
        <v>-2.8272148644650001</v>
      </c>
      <c r="K1322">
        <v>179.17619508012299</v>
      </c>
      <c r="M1322">
        <v>23.903671477359499</v>
      </c>
      <c r="N1322">
        <v>0.23911195100412899</v>
      </c>
      <c r="O1322">
        <v>31.080114449213099</v>
      </c>
      <c r="P1322">
        <v>30.3496503496503</v>
      </c>
    </row>
    <row r="1323" spans="1:17" hidden="1" x14ac:dyDescent="0.3">
      <c r="A1323" t="s">
        <v>2808</v>
      </c>
      <c r="B1323" t="s">
        <v>2809</v>
      </c>
      <c r="C1323" t="s">
        <v>3161</v>
      </c>
      <c r="D1323" t="s">
        <v>373</v>
      </c>
      <c r="E1323">
        <v>1373.4</v>
      </c>
      <c r="F1323">
        <v>45.78</v>
      </c>
      <c r="G1323">
        <v>-18.450188744366201</v>
      </c>
      <c r="H1323">
        <v>-8.4479245626853494E-2</v>
      </c>
      <c r="I1323">
        <v>14.395944963356101</v>
      </c>
      <c r="J1323">
        <v>-2.3762905074781799</v>
      </c>
      <c r="K1323">
        <v>43.365447047954099</v>
      </c>
      <c r="M1323">
        <v>69.307168707498406</v>
      </c>
      <c r="N1323">
        <v>0.90951000841079199</v>
      </c>
      <c r="O1323">
        <v>23.547400611620699</v>
      </c>
      <c r="P1323">
        <v>52.6</v>
      </c>
    </row>
    <row r="1324" spans="1:17" hidden="1" x14ac:dyDescent="0.3">
      <c r="A1324" t="s">
        <v>2810</v>
      </c>
      <c r="B1324" t="s">
        <v>2811</v>
      </c>
      <c r="C1324" t="s">
        <v>3161</v>
      </c>
      <c r="D1324" t="s">
        <v>222</v>
      </c>
      <c r="E1324">
        <v>1371.77310375</v>
      </c>
      <c r="F1324">
        <v>486.5</v>
      </c>
      <c r="G1324">
        <v>85.8723772982502</v>
      </c>
      <c r="H1324">
        <v>-13.852935621465701</v>
      </c>
      <c r="I1324">
        <v>15.4623107333507</v>
      </c>
      <c r="J1324">
        <v>-4.1607650675432097</v>
      </c>
      <c r="K1324">
        <v>486.187081209871</v>
      </c>
      <c r="L1324">
        <v>414.99701854239999</v>
      </c>
      <c r="M1324">
        <v>39.723833022588003</v>
      </c>
      <c r="N1324">
        <v>0.44526213272875897</v>
      </c>
      <c r="O1324">
        <v>27.780061664953699</v>
      </c>
      <c r="P1324">
        <v>119.045475011256</v>
      </c>
      <c r="Q1324">
        <v>0.13196294048502299</v>
      </c>
    </row>
    <row r="1325" spans="1:17" hidden="1" x14ac:dyDescent="0.3">
      <c r="A1325" t="s">
        <v>2812</v>
      </c>
      <c r="B1325" t="s">
        <v>2813</v>
      </c>
      <c r="C1325" t="s">
        <v>3161</v>
      </c>
      <c r="D1325" t="s">
        <v>398</v>
      </c>
      <c r="E1325">
        <v>1369.0194989419999</v>
      </c>
      <c r="F1325">
        <v>34.07</v>
      </c>
      <c r="G1325">
        <v>26.318377175452898</v>
      </c>
      <c r="H1325">
        <v>0.31640669014281497</v>
      </c>
      <c r="I1325">
        <v>-24.646591130952601</v>
      </c>
      <c r="J1325">
        <v>2.5130685248165698</v>
      </c>
      <c r="K1325">
        <v>36.1007077712081</v>
      </c>
      <c r="L1325">
        <v>35.401437383762797</v>
      </c>
      <c r="M1325">
        <v>42.650363887905101</v>
      </c>
      <c r="N1325">
        <v>0.63543936079323204</v>
      </c>
      <c r="O1325">
        <v>36.483710008805303</v>
      </c>
      <c r="P1325">
        <v>67.009803921568604</v>
      </c>
      <c r="Q1325">
        <v>-2.3129590275082001E-2</v>
      </c>
    </row>
    <row r="1326" spans="1:17" hidden="1" x14ac:dyDescent="0.3">
      <c r="A1326" t="s">
        <v>2814</v>
      </c>
      <c r="B1326" t="s">
        <v>2815</v>
      </c>
      <c r="C1326" t="s">
        <v>3161</v>
      </c>
      <c r="D1326" t="s">
        <v>643</v>
      </c>
      <c r="E1326">
        <v>1367.81252316</v>
      </c>
      <c r="F1326">
        <v>21.87</v>
      </c>
      <c r="G1326">
        <v>44.724193434540801</v>
      </c>
      <c r="H1326">
        <v>71.474816852307299</v>
      </c>
      <c r="I1326">
        <v>87.832317188202595</v>
      </c>
      <c r="J1326">
        <v>3.0516446354022499</v>
      </c>
      <c r="K1326">
        <v>17.7893584112899</v>
      </c>
      <c r="L1326">
        <v>14.789411789889099</v>
      </c>
      <c r="M1326">
        <v>55.744591403098703</v>
      </c>
      <c r="N1326">
        <v>0.73673111328467999</v>
      </c>
      <c r="O1326">
        <v>20.4846822130772</v>
      </c>
      <c r="P1326">
        <v>118.7</v>
      </c>
      <c r="Q1326">
        <v>6.3953857075061002E-2</v>
      </c>
    </row>
    <row r="1327" spans="1:17" hidden="1" x14ac:dyDescent="0.3">
      <c r="A1327" t="s">
        <v>2816</v>
      </c>
      <c r="B1327" t="s">
        <v>2817</v>
      </c>
      <c r="C1327" t="s">
        <v>3161</v>
      </c>
      <c r="D1327" t="s">
        <v>382</v>
      </c>
      <c r="E1327">
        <v>1363.145816</v>
      </c>
      <c r="F1327">
        <v>658.55</v>
      </c>
      <c r="G1327">
        <v>321.035652122062</v>
      </c>
      <c r="H1327">
        <v>88.305832948129193</v>
      </c>
      <c r="I1327">
        <v>249.946949131601</v>
      </c>
      <c r="J1327">
        <v>12.247338810204999</v>
      </c>
      <c r="K1327">
        <v>410.24146663890099</v>
      </c>
      <c r="L1327">
        <v>252.58684609178101</v>
      </c>
      <c r="M1327">
        <v>85.321588521375205</v>
      </c>
      <c r="N1327">
        <v>0.90995197475688705</v>
      </c>
      <c r="O1327">
        <v>4.2973198694100798</v>
      </c>
      <c r="P1327">
        <v>387.81481481481399</v>
      </c>
    </row>
    <row r="1328" spans="1:17" hidden="1" x14ac:dyDescent="0.3">
      <c r="A1328" t="s">
        <v>2818</v>
      </c>
      <c r="B1328" t="s">
        <v>2819</v>
      </c>
      <c r="C1328" t="s">
        <v>3161</v>
      </c>
      <c r="D1328" t="s">
        <v>227</v>
      </c>
      <c r="E1328">
        <v>1359.82931592</v>
      </c>
      <c r="F1328">
        <v>355.8</v>
      </c>
      <c r="G1328">
        <v>-50.925499840081798</v>
      </c>
      <c r="H1328">
        <v>6.1105397497298197</v>
      </c>
      <c r="I1328">
        <v>-30.409684101190901</v>
      </c>
      <c r="J1328">
        <v>-1.1035528489572599</v>
      </c>
      <c r="K1328">
        <v>379.93640211204001</v>
      </c>
      <c r="L1328">
        <v>437.86767166916502</v>
      </c>
      <c r="M1328">
        <v>29.906051212197401</v>
      </c>
      <c r="N1328">
        <v>0.35161858663905698</v>
      </c>
      <c r="O1328">
        <v>78.583473861719995</v>
      </c>
      <c r="P1328">
        <v>1.9776440240756701</v>
      </c>
    </row>
    <row r="1329" spans="1:17" hidden="1" x14ac:dyDescent="0.3">
      <c r="A1329" t="s">
        <v>2820</v>
      </c>
      <c r="B1329" t="s">
        <v>2821</v>
      </c>
      <c r="C1329" t="s">
        <v>3161</v>
      </c>
      <c r="D1329" t="s">
        <v>48</v>
      </c>
      <c r="E1329">
        <v>1359.25625934</v>
      </c>
      <c r="F1329">
        <v>237.87</v>
      </c>
      <c r="G1329">
        <v>220.45025612238899</v>
      </c>
      <c r="H1329">
        <v>8.3418870455704806</v>
      </c>
      <c r="I1329">
        <v>45.116190781041297</v>
      </c>
      <c r="J1329">
        <v>8.06774487121295</v>
      </c>
      <c r="K1329">
        <v>205.64025024170999</v>
      </c>
      <c r="L1329">
        <v>146.80879806266501</v>
      </c>
      <c r="M1329">
        <v>50.950279088778899</v>
      </c>
      <c r="N1329">
        <v>0.35784537041114101</v>
      </c>
      <c r="O1329">
        <v>14.175810316559399</v>
      </c>
      <c r="P1329">
        <v>269.65034965034903</v>
      </c>
      <c r="Q1329">
        <v>0.14483245599512301</v>
      </c>
    </row>
    <row r="1330" spans="1:17" hidden="1" x14ac:dyDescent="0.3">
      <c r="A1330" t="s">
        <v>2822</v>
      </c>
      <c r="B1330" t="s">
        <v>2823</v>
      </c>
      <c r="C1330" t="s">
        <v>3161</v>
      </c>
      <c r="D1330" t="s">
        <v>48</v>
      </c>
      <c r="E1330">
        <v>1358.1585436949999</v>
      </c>
      <c r="F1330">
        <v>228.85</v>
      </c>
      <c r="G1330">
        <v>267.76374718707598</v>
      </c>
      <c r="H1330">
        <v>-10.6468285150267</v>
      </c>
      <c r="I1330">
        <v>79.212761607226199</v>
      </c>
      <c r="J1330">
        <v>-5.2294726591437</v>
      </c>
      <c r="K1330">
        <v>243.874779743934</v>
      </c>
      <c r="L1330">
        <v>175.696610498204</v>
      </c>
      <c r="M1330">
        <v>24.900869729806001</v>
      </c>
      <c r="N1330">
        <v>0.30110333523980498</v>
      </c>
      <c r="O1330">
        <v>32.357439370766798</v>
      </c>
      <c r="P1330">
        <v>335.49000951474699</v>
      </c>
      <c r="Q1330">
        <v>0.22017389485408001</v>
      </c>
    </row>
    <row r="1331" spans="1:17" hidden="1" x14ac:dyDescent="0.3">
      <c r="A1331" t="s">
        <v>2824</v>
      </c>
      <c r="B1331" t="s">
        <v>2825</v>
      </c>
      <c r="C1331" t="s">
        <v>3161</v>
      </c>
      <c r="D1331" t="s">
        <v>143</v>
      </c>
      <c r="E1331">
        <v>1355.504763272</v>
      </c>
      <c r="F1331">
        <v>146.38999999999999</v>
      </c>
      <c r="G1331">
        <v>26.482739785018101</v>
      </c>
      <c r="H1331">
        <v>-9.0021263044503801</v>
      </c>
      <c r="I1331">
        <v>-32.312302217755601</v>
      </c>
      <c r="J1331">
        <v>-1.9878107708975099</v>
      </c>
      <c r="K1331">
        <v>166.694735696024</v>
      </c>
      <c r="L1331">
        <v>166.276110514371</v>
      </c>
      <c r="M1331">
        <v>28.346589880531099</v>
      </c>
      <c r="N1331">
        <v>0.42737530681326902</v>
      </c>
      <c r="O1331">
        <v>82.765216203292596</v>
      </c>
      <c r="P1331">
        <v>61.133736929003803</v>
      </c>
      <c r="Q1331">
        <v>7.9822282753211002E-2</v>
      </c>
    </row>
    <row r="1332" spans="1:17" hidden="1" x14ac:dyDescent="0.3">
      <c r="A1332" t="s">
        <v>2826</v>
      </c>
      <c r="B1332" t="s">
        <v>2827</v>
      </c>
      <c r="C1332" t="s">
        <v>3161</v>
      </c>
      <c r="D1332" t="s">
        <v>188</v>
      </c>
      <c r="E1332">
        <v>1346.62689</v>
      </c>
      <c r="F1332">
        <v>99.54</v>
      </c>
      <c r="G1332">
        <v>-6.7328419731083304</v>
      </c>
      <c r="H1332">
        <v>-7.26120153916556</v>
      </c>
      <c r="I1332">
        <v>-36.7408223268379</v>
      </c>
      <c r="J1332">
        <v>-2.96067838168308</v>
      </c>
      <c r="K1332">
        <v>114.509331681951</v>
      </c>
      <c r="L1332">
        <v>116.360906479306</v>
      </c>
      <c r="M1332">
        <v>23.3140901610391</v>
      </c>
      <c r="N1332">
        <v>0.508985083524093</v>
      </c>
      <c r="O1332">
        <v>57.725537472372899</v>
      </c>
      <c r="P1332">
        <v>23.269349845201202</v>
      </c>
      <c r="Q1332">
        <v>8.9362475220737994E-2</v>
      </c>
    </row>
    <row r="1333" spans="1:17" hidden="1" x14ac:dyDescent="0.3">
      <c r="A1333" t="s">
        <v>2828</v>
      </c>
      <c r="B1333" t="s">
        <v>2829</v>
      </c>
      <c r="C1333" t="s">
        <v>3161</v>
      </c>
      <c r="D1333" t="s">
        <v>526</v>
      </c>
      <c r="E1333">
        <v>1345.0124255999999</v>
      </c>
      <c r="F1333">
        <v>8025.9</v>
      </c>
      <c r="G1333">
        <v>101.485424936371</v>
      </c>
      <c r="H1333">
        <v>23.8393344075239</v>
      </c>
      <c r="I1333">
        <v>28.911552948836999</v>
      </c>
      <c r="J1333">
        <v>8.9428354432016999</v>
      </c>
      <c r="K1333">
        <v>6712.3862095701397</v>
      </c>
      <c r="L1333">
        <v>5687.1997445332299</v>
      </c>
      <c r="M1333">
        <v>82.013308627054897</v>
      </c>
      <c r="N1333">
        <v>2.0056579749206001</v>
      </c>
      <c r="O1333">
        <v>3.41519331165351</v>
      </c>
      <c r="P1333">
        <v>131.83511944308</v>
      </c>
      <c r="Q1333">
        <v>0.20493204793990699</v>
      </c>
    </row>
    <row r="1334" spans="1:17" hidden="1" x14ac:dyDescent="0.3">
      <c r="A1334" t="s">
        <v>2830</v>
      </c>
      <c r="B1334" t="s">
        <v>2831</v>
      </c>
      <c r="C1334" t="s">
        <v>3161</v>
      </c>
      <c r="D1334" t="s">
        <v>2773</v>
      </c>
      <c r="E1334">
        <v>1341.1529866999999</v>
      </c>
      <c r="F1334">
        <v>1278.7</v>
      </c>
      <c r="G1334">
        <v>381.92762431952599</v>
      </c>
      <c r="H1334">
        <v>-14.946944206292301</v>
      </c>
      <c r="I1334">
        <v>81.482471265422504</v>
      </c>
      <c r="J1334">
        <v>-5.1509145567982904</v>
      </c>
      <c r="K1334">
        <v>1452.22993557006</v>
      </c>
      <c r="L1334">
        <v>1023.70085771</v>
      </c>
      <c r="M1334">
        <v>23.5327557769367</v>
      </c>
      <c r="N1334">
        <v>0.51871965913456497</v>
      </c>
      <c r="O1334">
        <v>41.506999296160103</v>
      </c>
      <c r="P1334">
        <v>434.12698412698398</v>
      </c>
    </row>
    <row r="1335" spans="1:17" hidden="1" x14ac:dyDescent="0.3">
      <c r="A1335" t="s">
        <v>2832</v>
      </c>
      <c r="B1335" t="s">
        <v>2833</v>
      </c>
      <c r="C1335" t="s">
        <v>3161</v>
      </c>
      <c r="D1335" t="s">
        <v>168</v>
      </c>
      <c r="E1335">
        <v>1340.3020868999999</v>
      </c>
      <c r="F1335">
        <v>591.6</v>
      </c>
      <c r="G1335">
        <v>-67.854493403654104</v>
      </c>
      <c r="H1335">
        <v>10.6787234800971</v>
      </c>
      <c r="I1335">
        <v>-18.426611702066499</v>
      </c>
      <c r="J1335">
        <v>18.378375207973399</v>
      </c>
      <c r="K1335">
        <v>592.06927950331703</v>
      </c>
      <c r="L1335">
        <v>668.84777195740901</v>
      </c>
      <c r="M1335">
        <v>58.051201858091098</v>
      </c>
      <c r="N1335">
        <v>2.1145918646848698</v>
      </c>
      <c r="O1335">
        <v>86.773157538877598</v>
      </c>
      <c r="P1335">
        <v>30.380165289256201</v>
      </c>
      <c r="Q1335">
        <v>-8.2464065034609998E-3</v>
      </c>
    </row>
    <row r="1336" spans="1:17" hidden="1" x14ac:dyDescent="0.3">
      <c r="A1336" t="s">
        <v>2834</v>
      </c>
      <c r="B1336" t="s">
        <v>2835</v>
      </c>
      <c r="C1336" t="s">
        <v>3161</v>
      </c>
      <c r="D1336" t="s">
        <v>249</v>
      </c>
      <c r="E1336">
        <v>1338.8560379999999</v>
      </c>
      <c r="F1336">
        <v>780</v>
      </c>
      <c r="G1336">
        <v>10.9674567559428</v>
      </c>
      <c r="H1336">
        <v>36.0176081646797</v>
      </c>
      <c r="I1336">
        <v>28.760874589427601</v>
      </c>
      <c r="J1336">
        <v>-8.2425586770705195</v>
      </c>
      <c r="K1336">
        <v>693.399615095032</v>
      </c>
      <c r="L1336">
        <v>606.32762274442302</v>
      </c>
      <c r="M1336">
        <v>45.095207058303401</v>
      </c>
      <c r="N1336">
        <v>1.91556420597055</v>
      </c>
      <c r="O1336">
        <v>20.769230769230699</v>
      </c>
      <c r="P1336">
        <v>76.8707482993197</v>
      </c>
      <c r="Q1336">
        <v>8.8090377154111998E-2</v>
      </c>
    </row>
    <row r="1337" spans="1:17" hidden="1" x14ac:dyDescent="0.3">
      <c r="A1337" t="s">
        <v>2836</v>
      </c>
      <c r="B1337" t="s">
        <v>2837</v>
      </c>
      <c r="C1337" t="s">
        <v>3161</v>
      </c>
      <c r="D1337" t="s">
        <v>249</v>
      </c>
      <c r="E1337">
        <v>1338.122038581</v>
      </c>
      <c r="F1337">
        <v>142.29</v>
      </c>
      <c r="G1337">
        <v>30.944227346109798</v>
      </c>
      <c r="H1337">
        <v>-9.4791379993360394</v>
      </c>
      <c r="I1337">
        <v>17.696453725368499</v>
      </c>
      <c r="J1337">
        <v>-0.28408504197349899</v>
      </c>
      <c r="K1337">
        <v>147.09724290580101</v>
      </c>
      <c r="L1337">
        <v>126.137127116874</v>
      </c>
      <c r="M1337">
        <v>34.977617890392999</v>
      </c>
      <c r="N1337">
        <v>0.27033885991960799</v>
      </c>
      <c r="O1337">
        <v>25.096633635532999</v>
      </c>
      <c r="P1337">
        <v>73.736263736263695</v>
      </c>
      <c r="Q1337">
        <v>8.9487356943769997E-3</v>
      </c>
    </row>
    <row r="1338" spans="1:17" hidden="1" x14ac:dyDescent="0.3">
      <c r="A1338" t="s">
        <v>2838</v>
      </c>
      <c r="B1338" t="s">
        <v>2839</v>
      </c>
      <c r="C1338" t="s">
        <v>3161</v>
      </c>
      <c r="D1338" t="s">
        <v>77</v>
      </c>
      <c r="E1338">
        <v>1337.7165103499999</v>
      </c>
      <c r="F1338">
        <v>90.75</v>
      </c>
      <c r="G1338">
        <v>-23.2093279192061</v>
      </c>
      <c r="H1338">
        <v>-0.63700439340243697</v>
      </c>
      <c r="I1338">
        <v>-31.654983418606701</v>
      </c>
      <c r="J1338">
        <v>0.88303814590441099</v>
      </c>
      <c r="K1338">
        <v>96.919771682518203</v>
      </c>
      <c r="L1338">
        <v>100.396905331762</v>
      </c>
      <c r="M1338">
        <v>34.5868865831387</v>
      </c>
      <c r="N1338">
        <v>0.53599524864044501</v>
      </c>
      <c r="O1338">
        <v>36.528925619834702</v>
      </c>
      <c r="P1338">
        <v>9.0745192307692299</v>
      </c>
      <c r="Q1338">
        <v>-1.0758382463383001E-2</v>
      </c>
    </row>
    <row r="1339" spans="1:17" hidden="1" x14ac:dyDescent="0.3">
      <c r="A1339" t="s">
        <v>2840</v>
      </c>
      <c r="B1339" t="s">
        <v>2841</v>
      </c>
      <c r="C1339" t="s">
        <v>3161</v>
      </c>
      <c r="D1339" t="s">
        <v>406</v>
      </c>
      <c r="E1339">
        <v>1332.5702627999999</v>
      </c>
      <c r="F1339">
        <v>215.53</v>
      </c>
      <c r="G1339">
        <v>-43.071729596676199</v>
      </c>
      <c r="H1339">
        <v>-7.0358602826160102</v>
      </c>
      <c r="I1339">
        <v>-18.347703264613202</v>
      </c>
      <c r="J1339">
        <v>-4.0975899747151399</v>
      </c>
      <c r="K1339">
        <v>242.37574819502299</v>
      </c>
      <c r="L1339">
        <v>247.84473254944501</v>
      </c>
      <c r="M1339">
        <v>22.8328045363961</v>
      </c>
      <c r="N1339">
        <v>0.58748500779250701</v>
      </c>
      <c r="O1339">
        <v>44.7362316150883</v>
      </c>
      <c r="P1339">
        <v>5.1109485491343403</v>
      </c>
      <c r="Q1339">
        <v>9.7996495671117997E-2</v>
      </c>
    </row>
    <row r="1340" spans="1:17" hidden="1" x14ac:dyDescent="0.3">
      <c r="A1340" t="s">
        <v>2842</v>
      </c>
      <c r="B1340" t="s">
        <v>2843</v>
      </c>
      <c r="C1340" t="s">
        <v>3161</v>
      </c>
      <c r="D1340" t="s">
        <v>60</v>
      </c>
      <c r="E1340">
        <v>1331.192708006</v>
      </c>
      <c r="F1340">
        <v>186.97</v>
      </c>
      <c r="G1340">
        <v>-59.099261422687199</v>
      </c>
      <c r="H1340">
        <v>-9.3219473278738505</v>
      </c>
      <c r="I1340">
        <v>-34.264480397971901</v>
      </c>
      <c r="J1340">
        <v>-7.0018783694756799</v>
      </c>
      <c r="K1340">
        <v>218.60829769749799</v>
      </c>
      <c r="M1340">
        <v>11.8278490382335</v>
      </c>
      <c r="N1340">
        <v>0.74223665840075903</v>
      </c>
      <c r="O1340">
        <v>58.608332887628997</v>
      </c>
      <c r="P1340">
        <v>0.46749059645352298</v>
      </c>
    </row>
    <row r="1341" spans="1:17" hidden="1" x14ac:dyDescent="0.3">
      <c r="A1341" t="s">
        <v>2844</v>
      </c>
      <c r="B1341" t="s">
        <v>2845</v>
      </c>
      <c r="C1341" t="s">
        <v>3161</v>
      </c>
      <c r="D1341" t="s">
        <v>1388</v>
      </c>
      <c r="E1341">
        <v>1329.7432578</v>
      </c>
      <c r="F1341">
        <v>192.13</v>
      </c>
      <c r="G1341">
        <v>-54.738451638492101</v>
      </c>
      <c r="H1341">
        <v>-4.6837371305990096</v>
      </c>
      <c r="I1341">
        <v>-37.539995038778997</v>
      </c>
      <c r="J1341">
        <v>-3.2372831434391398</v>
      </c>
      <c r="K1341">
        <v>218.45120926874901</v>
      </c>
      <c r="L1341">
        <v>245.80412808026099</v>
      </c>
      <c r="M1341">
        <v>21.026951159352301</v>
      </c>
      <c r="N1341">
        <v>0.837931317208088</v>
      </c>
      <c r="O1341">
        <v>72.279185967834295</v>
      </c>
      <c r="P1341">
        <v>0.53898482469911801</v>
      </c>
      <c r="Q1341">
        <v>3.5011036864503998E-2</v>
      </c>
    </row>
    <row r="1342" spans="1:17" hidden="1" x14ac:dyDescent="0.3">
      <c r="A1342" t="s">
        <v>2846</v>
      </c>
      <c r="B1342" t="s">
        <v>2847</v>
      </c>
      <c r="C1342" t="s">
        <v>3161</v>
      </c>
      <c r="D1342" t="s">
        <v>278</v>
      </c>
      <c r="E1342">
        <v>1327.9252228559999</v>
      </c>
      <c r="F1342">
        <v>23.96</v>
      </c>
      <c r="G1342">
        <v>-45.722308008676002</v>
      </c>
      <c r="H1342">
        <v>-2.62993379108139</v>
      </c>
      <c r="I1342">
        <v>-32.292381305403097</v>
      </c>
      <c r="J1342">
        <v>-1.96678753536166</v>
      </c>
      <c r="K1342">
        <v>28.020187184819399</v>
      </c>
      <c r="L1342">
        <v>30.575040264121199</v>
      </c>
      <c r="M1342">
        <v>17.7457136908716</v>
      </c>
      <c r="N1342">
        <v>0.48499661957976498</v>
      </c>
      <c r="O1342">
        <v>91.151919866444004</v>
      </c>
      <c r="P1342">
        <v>6.4888888888888996</v>
      </c>
      <c r="Q1342">
        <v>-3.1593164212434001E-2</v>
      </c>
    </row>
    <row r="1343" spans="1:17" hidden="1" x14ac:dyDescent="0.3">
      <c r="A1343" t="s">
        <v>2848</v>
      </c>
      <c r="B1343" t="s">
        <v>2849</v>
      </c>
      <c r="C1343" t="s">
        <v>3161</v>
      </c>
      <c r="D1343" t="s">
        <v>2850</v>
      </c>
      <c r="E1343">
        <v>1326.4473375340001</v>
      </c>
      <c r="F1343">
        <v>38.020000000000003</v>
      </c>
      <c r="G1343">
        <v>-23.769987977861401</v>
      </c>
      <c r="H1343">
        <v>-11.644824073213</v>
      </c>
      <c r="I1343">
        <v>11.7485662137065</v>
      </c>
      <c r="J1343">
        <v>1.2019914941571099</v>
      </c>
      <c r="K1343">
        <v>36.538419191095301</v>
      </c>
      <c r="L1343">
        <v>34.507379160512798</v>
      </c>
      <c r="M1343">
        <v>44.159843317341803</v>
      </c>
      <c r="N1343">
        <v>1.03435080394753</v>
      </c>
      <c r="O1343">
        <v>36.770120988953103</v>
      </c>
      <c r="P1343">
        <v>46.230769230769198</v>
      </c>
      <c r="Q1343">
        <v>0.15996435550456101</v>
      </c>
    </row>
    <row r="1344" spans="1:17" hidden="1" x14ac:dyDescent="0.3">
      <c r="A1344" t="s">
        <v>2851</v>
      </c>
      <c r="B1344" t="s">
        <v>2852</v>
      </c>
      <c r="C1344" t="s">
        <v>3161</v>
      </c>
      <c r="D1344" t="s">
        <v>1388</v>
      </c>
      <c r="E1344">
        <v>1325.7696840000001</v>
      </c>
      <c r="F1344">
        <v>295.8</v>
      </c>
      <c r="G1344">
        <v>-7.9145430890074699</v>
      </c>
      <c r="H1344">
        <v>-2.0798674085784201</v>
      </c>
      <c r="I1344">
        <v>-5.4908325112159204</v>
      </c>
      <c r="J1344">
        <v>0.55321899818061504</v>
      </c>
      <c r="K1344">
        <v>310.69097159699601</v>
      </c>
      <c r="L1344">
        <v>281.63924896528999</v>
      </c>
      <c r="M1344">
        <v>34.488236153094199</v>
      </c>
      <c r="N1344">
        <v>0.31885136886649801</v>
      </c>
      <c r="O1344">
        <v>34.888438133874203</v>
      </c>
      <c r="P1344">
        <v>40.123164377072399</v>
      </c>
    </row>
    <row r="1345" spans="1:17" hidden="1" x14ac:dyDescent="0.3">
      <c r="A1345" t="s">
        <v>2853</v>
      </c>
      <c r="B1345" t="s">
        <v>2854</v>
      </c>
      <c r="C1345" t="s">
        <v>3161</v>
      </c>
      <c r="D1345" t="s">
        <v>373</v>
      </c>
      <c r="E1345">
        <v>1324.8</v>
      </c>
      <c r="F1345">
        <v>220.8</v>
      </c>
      <c r="G1345">
        <v>-10.134148316954899</v>
      </c>
      <c r="H1345">
        <v>-11.704835857811</v>
      </c>
      <c r="I1345">
        <v>41.546178602617097</v>
      </c>
      <c r="J1345">
        <v>-3.1784880862100602</v>
      </c>
      <c r="K1345">
        <v>239.99514925231699</v>
      </c>
      <c r="L1345">
        <v>209.535915761268</v>
      </c>
      <c r="M1345">
        <v>30.1725148279472</v>
      </c>
      <c r="N1345">
        <v>0.45455249112246199</v>
      </c>
      <c r="O1345">
        <v>30.8876811594202</v>
      </c>
      <c r="P1345">
        <v>95.398230088495595</v>
      </c>
      <c r="Q1345">
        <v>-8.0718723437550002E-2</v>
      </c>
    </row>
    <row r="1346" spans="1:17" hidden="1" x14ac:dyDescent="0.3">
      <c r="A1346" t="s">
        <v>2855</v>
      </c>
      <c r="B1346" t="s">
        <v>2856</v>
      </c>
      <c r="C1346" t="s">
        <v>3161</v>
      </c>
      <c r="D1346" t="s">
        <v>2857</v>
      </c>
      <c r="E1346">
        <v>1323.909969</v>
      </c>
      <c r="F1346">
        <v>586.5</v>
      </c>
      <c r="G1346">
        <v>156.59656954130099</v>
      </c>
      <c r="H1346">
        <v>-4.7075978042388398</v>
      </c>
      <c r="I1346">
        <v>81.511071324330601</v>
      </c>
      <c r="J1346">
        <v>-3.0847808358680502</v>
      </c>
      <c r="K1346">
        <v>617.67569930638001</v>
      </c>
      <c r="L1346">
        <v>445.04671820544201</v>
      </c>
      <c r="M1346">
        <v>30.652145675430901</v>
      </c>
      <c r="N1346">
        <v>0.28203597346137299</v>
      </c>
      <c r="O1346">
        <v>28.542199488491001</v>
      </c>
      <c r="P1346">
        <v>215.40736757192701</v>
      </c>
    </row>
    <row r="1347" spans="1:17" hidden="1" x14ac:dyDescent="0.3">
      <c r="A1347" t="s">
        <v>2858</v>
      </c>
      <c r="B1347" t="s">
        <v>2859</v>
      </c>
      <c r="C1347" t="s">
        <v>3161</v>
      </c>
      <c r="D1347" t="s">
        <v>451</v>
      </c>
      <c r="E1347">
        <v>1323.7613021299901</v>
      </c>
      <c r="F1347">
        <v>553.45000000000005</v>
      </c>
      <c r="G1347">
        <v>24.101393803440899</v>
      </c>
      <c r="H1347">
        <v>-0.44141263481830201</v>
      </c>
      <c r="I1347">
        <v>34.386189354838201</v>
      </c>
      <c r="J1347">
        <v>2.2552028875283199</v>
      </c>
      <c r="K1347">
        <v>567.10578377512604</v>
      </c>
      <c r="L1347">
        <v>474.113107771866</v>
      </c>
      <c r="M1347">
        <v>41.987397755304997</v>
      </c>
      <c r="N1347">
        <v>0.78197808458165996</v>
      </c>
      <c r="O1347">
        <v>20.6884090703767</v>
      </c>
      <c r="P1347">
        <v>73.0612883051907</v>
      </c>
      <c r="Q1347">
        <v>0.13387416548362799</v>
      </c>
    </row>
    <row r="1348" spans="1:17" hidden="1" x14ac:dyDescent="0.3">
      <c r="A1348" t="s">
        <v>2860</v>
      </c>
      <c r="B1348" t="s">
        <v>2861</v>
      </c>
      <c r="C1348" t="s">
        <v>3161</v>
      </c>
      <c r="D1348" t="s">
        <v>51</v>
      </c>
      <c r="E1348">
        <v>1323.5644262399901</v>
      </c>
      <c r="F1348">
        <v>660.8</v>
      </c>
      <c r="G1348">
        <v>10.190738962257401</v>
      </c>
      <c r="H1348">
        <v>-5.65996382111142</v>
      </c>
      <c r="I1348">
        <v>-3.5902337707684098E-2</v>
      </c>
      <c r="J1348">
        <v>-2.45213897067649</v>
      </c>
      <c r="K1348">
        <v>687.80285828293904</v>
      </c>
      <c r="L1348">
        <v>637.09675574049197</v>
      </c>
      <c r="M1348">
        <v>33.906854604824503</v>
      </c>
      <c r="N1348">
        <v>0.48554189049695201</v>
      </c>
      <c r="O1348">
        <v>22.858656174334101</v>
      </c>
      <c r="P1348">
        <v>39.999999999999901</v>
      </c>
      <c r="Q1348">
        <v>6.8554956297667002E-2</v>
      </c>
    </row>
    <row r="1349" spans="1:17" hidden="1" x14ac:dyDescent="0.3">
      <c r="A1349" t="s">
        <v>2862</v>
      </c>
      <c r="B1349" t="s">
        <v>2863</v>
      </c>
      <c r="C1349" t="s">
        <v>3161</v>
      </c>
      <c r="D1349" t="s">
        <v>1012</v>
      </c>
      <c r="E1349">
        <v>1321.2216435400001</v>
      </c>
      <c r="F1349">
        <v>202.06</v>
      </c>
      <c r="G1349">
        <v>-49.343075336107098</v>
      </c>
      <c r="H1349">
        <v>-1.15745910428222E-3</v>
      </c>
      <c r="I1349">
        <v>-23.017528110971</v>
      </c>
      <c r="J1349">
        <v>-1.6811743424460099</v>
      </c>
      <c r="K1349">
        <v>215.38243201878399</v>
      </c>
      <c r="L1349">
        <v>227.458191931231</v>
      </c>
      <c r="M1349">
        <v>21.156808553273098</v>
      </c>
      <c r="N1349">
        <v>0.49375390532837699</v>
      </c>
      <c r="O1349">
        <v>42.705137087993599</v>
      </c>
      <c r="P1349">
        <v>5.7352171637885903</v>
      </c>
      <c r="Q1349">
        <v>-3.7795389657749999E-2</v>
      </c>
    </row>
    <row r="1350" spans="1:17" hidden="1" x14ac:dyDescent="0.3">
      <c r="A1350" t="s">
        <v>2864</v>
      </c>
      <c r="B1350" t="s">
        <v>2865</v>
      </c>
      <c r="C1350" t="s">
        <v>3161</v>
      </c>
      <c r="D1350" t="s">
        <v>249</v>
      </c>
      <c r="E1350">
        <v>1318.6558769999999</v>
      </c>
      <c r="F1350">
        <v>221.1</v>
      </c>
      <c r="G1350">
        <v>45.996657402543001</v>
      </c>
      <c r="H1350">
        <v>7.7849993930407697</v>
      </c>
      <c r="I1350">
        <v>52.799027221109903</v>
      </c>
      <c r="J1350">
        <v>0.70091705995779396</v>
      </c>
      <c r="K1350">
        <v>216.24687663123001</v>
      </c>
      <c r="L1350">
        <v>170.73397189093799</v>
      </c>
      <c r="M1350">
        <v>40.727698069184697</v>
      </c>
      <c r="N1350">
        <v>0.448516610049009</v>
      </c>
      <c r="O1350">
        <v>20.949796472184499</v>
      </c>
      <c r="P1350">
        <v>104.43828016643501</v>
      </c>
      <c r="Q1350">
        <v>0.149169985652538</v>
      </c>
    </row>
    <row r="1351" spans="1:17" hidden="1" x14ac:dyDescent="0.3">
      <c r="A1351" t="s">
        <v>2866</v>
      </c>
      <c r="B1351" t="s">
        <v>2867</v>
      </c>
      <c r="C1351" t="s">
        <v>3161</v>
      </c>
      <c r="E1351">
        <v>1318.07986065</v>
      </c>
      <c r="F1351">
        <v>530.25</v>
      </c>
      <c r="G1351">
        <v>119.30756885943801</v>
      </c>
      <c r="H1351">
        <v>37.3153462125454</v>
      </c>
      <c r="I1351">
        <v>134.219076980545</v>
      </c>
      <c r="J1351">
        <v>-6.3782852464534701</v>
      </c>
      <c r="K1351">
        <v>424.01499999999902</v>
      </c>
      <c r="M1351">
        <v>55.307633258860299</v>
      </c>
      <c r="O1351">
        <v>11.2965582272512</v>
      </c>
      <c r="P1351">
        <v>158.40643274853801</v>
      </c>
    </row>
    <row r="1352" spans="1:17" hidden="1" x14ac:dyDescent="0.3">
      <c r="A1352" t="s">
        <v>2868</v>
      </c>
      <c r="B1352" t="s">
        <v>2869</v>
      </c>
      <c r="C1352" t="s">
        <v>3161</v>
      </c>
      <c r="D1352" t="s">
        <v>429</v>
      </c>
      <c r="E1352">
        <v>1317.3783330399999</v>
      </c>
      <c r="F1352">
        <v>186.34</v>
      </c>
      <c r="G1352">
        <v>47.425730711443101</v>
      </c>
      <c r="H1352">
        <v>-9.4611608599766299</v>
      </c>
      <c r="I1352">
        <v>24.9700430043099</v>
      </c>
      <c r="J1352">
        <v>-1.45165650850857</v>
      </c>
      <c r="K1352">
        <v>195.61013086957001</v>
      </c>
      <c r="L1352">
        <v>159.10214518041801</v>
      </c>
      <c r="M1352">
        <v>32.324288615531003</v>
      </c>
      <c r="N1352">
        <v>0.40034471669844302</v>
      </c>
      <c r="O1352">
        <v>33.304711817108497</v>
      </c>
      <c r="P1352">
        <v>84.130434782608603</v>
      </c>
      <c r="Q1352">
        <v>5.4189166312927001E-2</v>
      </c>
    </row>
    <row r="1353" spans="1:17" hidden="1" x14ac:dyDescent="0.3">
      <c r="A1353" t="s">
        <v>2870</v>
      </c>
      <c r="B1353" t="s">
        <v>2871</v>
      </c>
      <c r="C1353" t="s">
        <v>3161</v>
      </c>
      <c r="D1353" t="s">
        <v>429</v>
      </c>
      <c r="E1353">
        <v>1310.9499000000001</v>
      </c>
      <c r="F1353">
        <v>119.34</v>
      </c>
      <c r="G1353">
        <v>2.6307903466245501</v>
      </c>
      <c r="H1353">
        <v>21.205295491960101</v>
      </c>
      <c r="I1353">
        <v>30.1777183623709</v>
      </c>
      <c r="J1353">
        <v>12.0648095667409</v>
      </c>
      <c r="K1353">
        <v>86.095524182645093</v>
      </c>
      <c r="L1353">
        <v>81.699290113209599</v>
      </c>
      <c r="M1353">
        <v>86.169029987061407</v>
      </c>
      <c r="N1353">
        <v>3.2502750223994998</v>
      </c>
      <c r="O1353">
        <v>0</v>
      </c>
      <c r="P1353">
        <v>80.818181818181799</v>
      </c>
      <c r="Q1353">
        <v>1.554427072332E-2</v>
      </c>
    </row>
    <row r="1354" spans="1:17" hidden="1" x14ac:dyDescent="0.3">
      <c r="A1354" t="s">
        <v>2872</v>
      </c>
      <c r="B1354" t="s">
        <v>2873</v>
      </c>
      <c r="C1354" t="s">
        <v>3161</v>
      </c>
      <c r="D1354" t="s">
        <v>263</v>
      </c>
      <c r="E1354">
        <v>1310.55106</v>
      </c>
      <c r="F1354">
        <v>80.36</v>
      </c>
      <c r="G1354">
        <v>-24.967681896252898</v>
      </c>
      <c r="H1354">
        <v>3.2832556795383099E-2</v>
      </c>
      <c r="I1354">
        <v>-24.145293524191899</v>
      </c>
      <c r="J1354">
        <v>1.80211934098113</v>
      </c>
      <c r="K1354">
        <v>83.908785670110305</v>
      </c>
      <c r="L1354">
        <v>84.709076086968196</v>
      </c>
      <c r="M1354">
        <v>31.270389479435501</v>
      </c>
      <c r="N1354">
        <v>0.40100195114191201</v>
      </c>
      <c r="O1354">
        <v>30.599800895968102</v>
      </c>
      <c r="P1354">
        <v>16.463768115941999</v>
      </c>
      <c r="Q1354">
        <v>7.1187709471339997E-3</v>
      </c>
    </row>
    <row r="1355" spans="1:17" hidden="1" x14ac:dyDescent="0.3">
      <c r="A1355" t="s">
        <v>2874</v>
      </c>
      <c r="B1355" t="s">
        <v>2875</v>
      </c>
      <c r="C1355" t="s">
        <v>3161</v>
      </c>
      <c r="D1355" t="s">
        <v>24</v>
      </c>
      <c r="E1355">
        <v>1309.7105742199999</v>
      </c>
      <c r="F1355">
        <v>290.60000000000002</v>
      </c>
      <c r="G1355">
        <v>-60.0006206290156</v>
      </c>
      <c r="H1355">
        <v>4.0510680264842902</v>
      </c>
      <c r="I1355">
        <v>-27.625187663023102</v>
      </c>
      <c r="J1355">
        <v>1.4311226448268799</v>
      </c>
      <c r="K1355">
        <v>303.53808222632898</v>
      </c>
      <c r="M1355">
        <v>33.2825892968144</v>
      </c>
      <c r="N1355">
        <v>0.40695790522702502</v>
      </c>
      <c r="O1355">
        <v>61.390227116311003</v>
      </c>
      <c r="P1355">
        <v>0.88526297517792496</v>
      </c>
    </row>
    <row r="1356" spans="1:17" hidden="1" x14ac:dyDescent="0.3">
      <c r="A1356" t="s">
        <v>2876</v>
      </c>
      <c r="B1356" t="s">
        <v>2877</v>
      </c>
      <c r="C1356" t="s">
        <v>3161</v>
      </c>
      <c r="D1356" t="s">
        <v>77</v>
      </c>
      <c r="E1356">
        <v>1304.49</v>
      </c>
      <c r="F1356">
        <v>44.22</v>
      </c>
      <c r="G1356">
        <v>-37.113639597324301</v>
      </c>
      <c r="H1356">
        <v>-2.1799966314668202</v>
      </c>
      <c r="I1356">
        <v>-10.0981300985604</v>
      </c>
      <c r="J1356">
        <v>-2.2110624062606599</v>
      </c>
      <c r="K1356">
        <v>47.590213374620703</v>
      </c>
      <c r="L1356">
        <v>47.9909745205889</v>
      </c>
      <c r="M1356">
        <v>26.0853516123715</v>
      </c>
      <c r="N1356">
        <v>0.429243279002268</v>
      </c>
      <c r="O1356">
        <v>30.0090456806874</v>
      </c>
      <c r="P1356">
        <v>14.411384217335</v>
      </c>
      <c r="Q1356">
        <v>2.3660831637748E-2</v>
      </c>
    </row>
    <row r="1357" spans="1:17" hidden="1" x14ac:dyDescent="0.3">
      <c r="A1357" t="s">
        <v>2878</v>
      </c>
      <c r="B1357" t="s">
        <v>2879</v>
      </c>
      <c r="C1357" t="s">
        <v>3161</v>
      </c>
      <c r="D1357" t="s">
        <v>51</v>
      </c>
      <c r="E1357">
        <v>1301.0300741599999</v>
      </c>
      <c r="F1357">
        <v>2105.9</v>
      </c>
      <c r="G1357">
        <v>-12.104782600317501</v>
      </c>
      <c r="H1357">
        <v>1.9844960999624199</v>
      </c>
      <c r="I1357">
        <v>-30.547140369749801</v>
      </c>
      <c r="J1357">
        <v>-2.1793310132484498</v>
      </c>
      <c r="K1357">
        <v>2161.74053394665</v>
      </c>
      <c r="L1357">
        <v>2195.9805711508502</v>
      </c>
      <c r="M1357">
        <v>57.473931722736801</v>
      </c>
      <c r="N1357">
        <v>0.38400265516096899</v>
      </c>
      <c r="O1357">
        <v>34.094686357376801</v>
      </c>
      <c r="P1357">
        <v>21.862160754585901</v>
      </c>
      <c r="Q1357">
        <v>-1.9589650504896999E-2</v>
      </c>
    </row>
    <row r="1358" spans="1:17" hidden="1" x14ac:dyDescent="0.3">
      <c r="A1358" t="s">
        <v>2880</v>
      </c>
      <c r="B1358" t="s">
        <v>2881</v>
      </c>
      <c r="C1358" t="s">
        <v>3161</v>
      </c>
      <c r="D1358" t="s">
        <v>643</v>
      </c>
      <c r="E1358">
        <v>1298.6277368599999</v>
      </c>
      <c r="F1358">
        <v>217.64</v>
      </c>
      <c r="G1358">
        <v>-24.698720558642599</v>
      </c>
      <c r="H1358">
        <v>-2.7018466658676998</v>
      </c>
      <c r="I1358">
        <v>-15.656699375540001</v>
      </c>
      <c r="J1358">
        <v>-4.17949361662735</v>
      </c>
      <c r="K1358">
        <v>239.75571507122601</v>
      </c>
      <c r="L1358">
        <v>237.624450228982</v>
      </c>
      <c r="M1358">
        <v>25.232176129552599</v>
      </c>
      <c r="N1358">
        <v>0.325002305100902</v>
      </c>
      <c r="O1358">
        <v>41.518103289836397</v>
      </c>
      <c r="P1358">
        <v>13.3541666666666</v>
      </c>
      <c r="Q1358">
        <v>-3.2268051631397003E-2</v>
      </c>
    </row>
    <row r="1359" spans="1:17" hidden="1" x14ac:dyDescent="0.3">
      <c r="A1359" t="s">
        <v>2882</v>
      </c>
      <c r="B1359" t="s">
        <v>2883</v>
      </c>
      <c r="C1359" t="s">
        <v>3161</v>
      </c>
      <c r="D1359" t="s">
        <v>429</v>
      </c>
      <c r="E1359">
        <v>1292.725419162</v>
      </c>
      <c r="F1359">
        <v>207.82</v>
      </c>
      <c r="G1359">
        <v>-23.3864574443725</v>
      </c>
      <c r="H1359">
        <v>-8.6700119924499202</v>
      </c>
      <c r="I1359">
        <v>-12.4107039859844</v>
      </c>
      <c r="J1359">
        <v>0.85658109789463599</v>
      </c>
      <c r="K1359">
        <v>219.21062395404701</v>
      </c>
      <c r="L1359">
        <v>208.97460506485601</v>
      </c>
      <c r="M1359">
        <v>35.272489422851898</v>
      </c>
      <c r="N1359">
        <v>0.358766188581436</v>
      </c>
      <c r="O1359">
        <v>26.802040227119601</v>
      </c>
      <c r="P1359">
        <v>29.968730456535301</v>
      </c>
      <c r="Q1359">
        <v>-7.8839691917249998E-3</v>
      </c>
    </row>
    <row r="1360" spans="1:17" hidden="1" x14ac:dyDescent="0.3">
      <c r="A1360" t="s">
        <v>2884</v>
      </c>
      <c r="B1360" t="s">
        <v>2885</v>
      </c>
      <c r="C1360" t="s">
        <v>3161</v>
      </c>
      <c r="D1360" t="s">
        <v>188</v>
      </c>
      <c r="E1360">
        <v>1291.6759546999999</v>
      </c>
      <c r="F1360">
        <v>718.6</v>
      </c>
      <c r="G1360">
        <v>-5.42008319502989</v>
      </c>
      <c r="H1360">
        <v>12.815027996421801</v>
      </c>
      <c r="I1360">
        <v>11.2913416466036</v>
      </c>
      <c r="J1360">
        <v>7.3832424199458799</v>
      </c>
      <c r="K1360">
        <v>685.77403568854004</v>
      </c>
      <c r="L1360">
        <v>641.71804542648499</v>
      </c>
      <c r="M1360">
        <v>57.466962029681497</v>
      </c>
      <c r="N1360">
        <v>0.53192808681997805</v>
      </c>
      <c r="O1360">
        <v>5.7612023378792001</v>
      </c>
      <c r="P1360">
        <v>46.623138135074399</v>
      </c>
      <c r="Q1360">
        <v>7.7707766006140003E-2</v>
      </c>
    </row>
    <row r="1361" spans="1:17" hidden="1" x14ac:dyDescent="0.3">
      <c r="A1361" t="s">
        <v>2886</v>
      </c>
      <c r="B1361" t="s">
        <v>2887</v>
      </c>
      <c r="C1361" t="s">
        <v>3161</v>
      </c>
      <c r="D1361" t="s">
        <v>89</v>
      </c>
      <c r="E1361">
        <v>1291.508658</v>
      </c>
      <c r="F1361">
        <v>806.85</v>
      </c>
      <c r="G1361">
        <v>-29.259428570145602</v>
      </c>
      <c r="H1361">
        <v>-0.96252802611464405</v>
      </c>
      <c r="I1361">
        <v>-8.45140251674996</v>
      </c>
      <c r="J1361">
        <v>-1.76383633593939</v>
      </c>
      <c r="K1361">
        <v>837.74055843210897</v>
      </c>
      <c r="L1361">
        <v>820.73513190908795</v>
      </c>
      <c r="M1361">
        <v>38.225851757891498</v>
      </c>
      <c r="N1361">
        <v>0.41389117699807398</v>
      </c>
      <c r="O1361">
        <v>29.689533370514901</v>
      </c>
      <c r="P1361">
        <v>15.6194024503833</v>
      </c>
      <c r="Q1361">
        <v>-7.3359242884962997E-2</v>
      </c>
    </row>
    <row r="1362" spans="1:17" hidden="1" x14ac:dyDescent="0.3">
      <c r="A1362" t="s">
        <v>2888</v>
      </c>
      <c r="B1362" t="s">
        <v>2889</v>
      </c>
      <c r="C1362" t="s">
        <v>3161</v>
      </c>
      <c r="D1362" t="s">
        <v>51</v>
      </c>
      <c r="E1362">
        <v>1290.5950940299999</v>
      </c>
      <c r="F1362">
        <v>487.3</v>
      </c>
      <c r="G1362">
        <v>-6.8544490993957998</v>
      </c>
      <c r="H1362">
        <v>16.515569262740801</v>
      </c>
      <c r="I1362">
        <v>34.1356574864772</v>
      </c>
      <c r="J1362">
        <v>-5.27855759065778E-2</v>
      </c>
      <c r="K1362">
        <v>418.92531962134598</v>
      </c>
      <c r="L1362">
        <v>377.05347368874601</v>
      </c>
      <c r="M1362">
        <v>70.689186782881805</v>
      </c>
      <c r="N1362">
        <v>1.26699324850773</v>
      </c>
      <c r="O1362">
        <v>2.58567617484095</v>
      </c>
      <c r="P1362">
        <v>78.106725146198798</v>
      </c>
      <c r="Q1362">
        <v>9.9926766023451005E-2</v>
      </c>
    </row>
    <row r="1363" spans="1:17" hidden="1" x14ac:dyDescent="0.3">
      <c r="A1363" t="s">
        <v>2890</v>
      </c>
      <c r="B1363" t="s">
        <v>2891</v>
      </c>
      <c r="C1363" t="s">
        <v>3161</v>
      </c>
      <c r="D1363" t="s">
        <v>1012</v>
      </c>
      <c r="E1363">
        <v>1287.9851427999999</v>
      </c>
      <c r="F1363">
        <v>643.4</v>
      </c>
      <c r="G1363">
        <v>-31.929453381407299</v>
      </c>
      <c r="H1363">
        <v>-8.3082050011523307</v>
      </c>
      <c r="I1363">
        <v>-1.85437379722253</v>
      </c>
      <c r="J1363">
        <v>-7.5635148241779699</v>
      </c>
      <c r="K1363">
        <v>719.17375042850904</v>
      </c>
      <c r="L1363">
        <v>656.96973145330401</v>
      </c>
      <c r="M1363">
        <v>23.391439203046399</v>
      </c>
      <c r="N1363">
        <v>0.57521762441084301</v>
      </c>
      <c r="O1363">
        <v>32.887783649362703</v>
      </c>
      <c r="P1363">
        <v>34.1674486497758</v>
      </c>
      <c r="Q1363">
        <v>5.3960346662743998E-2</v>
      </c>
    </row>
    <row r="1364" spans="1:17" hidden="1" x14ac:dyDescent="0.3">
      <c r="A1364" t="s">
        <v>2892</v>
      </c>
      <c r="B1364" t="s">
        <v>2893</v>
      </c>
      <c r="C1364" t="s">
        <v>3161</v>
      </c>
      <c r="D1364" t="s">
        <v>268</v>
      </c>
      <c r="E1364">
        <v>1284.3510040000001</v>
      </c>
      <c r="F1364">
        <v>197.8</v>
      </c>
      <c r="G1364">
        <v>126.784525259578</v>
      </c>
      <c r="H1364">
        <v>5.0835838396368302</v>
      </c>
      <c r="I1364">
        <v>103.57469937699901</v>
      </c>
      <c r="J1364">
        <v>2.2055233207988301</v>
      </c>
      <c r="K1364">
        <v>192.23557784887399</v>
      </c>
      <c r="L1364">
        <v>140.302232689465</v>
      </c>
      <c r="M1364">
        <v>44.576776554219201</v>
      </c>
      <c r="N1364">
        <v>0.97790078711349804</v>
      </c>
      <c r="O1364">
        <v>10.404448938321501</v>
      </c>
      <c r="P1364">
        <v>210.031347962382</v>
      </c>
      <c r="Q1364">
        <v>0.15640395850913599</v>
      </c>
    </row>
    <row r="1365" spans="1:17" hidden="1" x14ac:dyDescent="0.3">
      <c r="A1365" t="s">
        <v>2894</v>
      </c>
      <c r="B1365" t="s">
        <v>2895</v>
      </c>
      <c r="C1365" t="s">
        <v>3161</v>
      </c>
      <c r="D1365" t="s">
        <v>2896</v>
      </c>
      <c r="E1365">
        <v>1283.4979685000001</v>
      </c>
      <c r="F1365">
        <v>518.65</v>
      </c>
      <c r="G1365">
        <v>107.878039588386</v>
      </c>
      <c r="H1365">
        <v>1.1959740121635201</v>
      </c>
      <c r="I1365">
        <v>39.824879815807002</v>
      </c>
      <c r="J1365">
        <v>-0.87772907292732505</v>
      </c>
      <c r="K1365">
        <v>508.45826780656699</v>
      </c>
      <c r="L1365">
        <v>411.84576999228602</v>
      </c>
      <c r="M1365">
        <v>45.931382174848899</v>
      </c>
      <c r="N1365">
        <v>0.78994490358126701</v>
      </c>
      <c r="O1365">
        <v>7.7798129759953696</v>
      </c>
      <c r="P1365">
        <v>146.97619047619</v>
      </c>
    </row>
    <row r="1366" spans="1:17" hidden="1" x14ac:dyDescent="0.3">
      <c r="A1366" t="s">
        <v>2897</v>
      </c>
      <c r="B1366" t="s">
        <v>2898</v>
      </c>
      <c r="C1366" t="s">
        <v>3161</v>
      </c>
      <c r="D1366" t="s">
        <v>589</v>
      </c>
      <c r="E1366">
        <v>1280.6579859850001</v>
      </c>
      <c r="F1366">
        <v>23.03</v>
      </c>
      <c r="G1366">
        <v>-56.377083773590101</v>
      </c>
      <c r="H1366">
        <v>-2.2444792456268399</v>
      </c>
      <c r="I1366">
        <v>-9.3101912780999605</v>
      </c>
      <c r="J1366">
        <v>0.78711510421864905</v>
      </c>
      <c r="K1366">
        <v>23.9389414735065</v>
      </c>
      <c r="L1366">
        <v>24.820749739466301</v>
      </c>
      <c r="M1366">
        <v>27.432032106292802</v>
      </c>
      <c r="N1366">
        <v>0.56822797169704098</v>
      </c>
      <c r="O1366">
        <v>47.199305254016402</v>
      </c>
      <c r="P1366">
        <v>53.533333333333303</v>
      </c>
      <c r="Q1366">
        <v>0.25260514008573298</v>
      </c>
    </row>
    <row r="1367" spans="1:17" hidden="1" x14ac:dyDescent="0.3">
      <c r="A1367" t="s">
        <v>2899</v>
      </c>
      <c r="B1367" t="s">
        <v>2900</v>
      </c>
      <c r="C1367" t="s">
        <v>3161</v>
      </c>
      <c r="D1367" t="s">
        <v>138</v>
      </c>
      <c r="E1367">
        <v>1279.7768731799999</v>
      </c>
      <c r="F1367">
        <v>800.15</v>
      </c>
      <c r="G1367">
        <v>-31.532252919674999</v>
      </c>
      <c r="H1367">
        <v>1.5371752555897</v>
      </c>
      <c r="I1367">
        <v>-26.384760168982801</v>
      </c>
      <c r="J1367">
        <v>0.69345425508289604</v>
      </c>
      <c r="K1367">
        <v>814.76165906893903</v>
      </c>
      <c r="L1367">
        <v>835.09947454173403</v>
      </c>
      <c r="M1367">
        <v>43.046547820588899</v>
      </c>
      <c r="N1367">
        <v>0.430857784149967</v>
      </c>
      <c r="O1367">
        <v>34.974692245203997</v>
      </c>
      <c r="P1367">
        <v>4.1861979166666501</v>
      </c>
      <c r="Q1367">
        <v>0.117751880873483</v>
      </c>
    </row>
    <row r="1368" spans="1:17" hidden="1" x14ac:dyDescent="0.3">
      <c r="A1368" t="s">
        <v>2901</v>
      </c>
      <c r="B1368" t="s">
        <v>2902</v>
      </c>
      <c r="C1368" t="s">
        <v>3161</v>
      </c>
      <c r="D1368" t="s">
        <v>227</v>
      </c>
      <c r="E1368">
        <v>1278.00073765</v>
      </c>
      <c r="F1368">
        <v>809.9</v>
      </c>
      <c r="G1368">
        <v>2.4478937030299699</v>
      </c>
      <c r="H1368">
        <v>29.5724688800831</v>
      </c>
      <c r="I1368">
        <v>45.9046336779369</v>
      </c>
      <c r="J1368">
        <v>0.73366757900195601</v>
      </c>
      <c r="K1368">
        <v>749.78020912657303</v>
      </c>
      <c r="L1368">
        <v>669.45585600817299</v>
      </c>
      <c r="M1368">
        <v>54.441381507048</v>
      </c>
      <c r="N1368">
        <v>1.60322040762503</v>
      </c>
      <c r="O1368">
        <v>18.5269786393382</v>
      </c>
      <c r="P1368">
        <v>86.591406519986094</v>
      </c>
      <c r="Q1368">
        <v>0.21005681040291199</v>
      </c>
    </row>
    <row r="1369" spans="1:17" hidden="1" x14ac:dyDescent="0.3">
      <c r="A1369" t="s">
        <v>2903</v>
      </c>
      <c r="B1369" t="s">
        <v>2904</v>
      </c>
      <c r="C1369" t="s">
        <v>3161</v>
      </c>
      <c r="D1369" t="s">
        <v>979</v>
      </c>
      <c r="E1369">
        <v>1275.226216</v>
      </c>
      <c r="F1369">
        <v>83.74</v>
      </c>
      <c r="G1369">
        <v>-29.715363257701199</v>
      </c>
      <c r="H1369">
        <v>-2.2476545488242001</v>
      </c>
      <c r="I1369">
        <v>-15.5854870923239</v>
      </c>
      <c r="J1369">
        <v>-1.0723866198355401</v>
      </c>
      <c r="K1369">
        <v>87.694982665755404</v>
      </c>
      <c r="L1369">
        <v>88.818004712025299</v>
      </c>
      <c r="M1369">
        <v>32.693194015211603</v>
      </c>
      <c r="N1369">
        <v>0.21293085249635499</v>
      </c>
      <c r="O1369">
        <v>38.106042512538799</v>
      </c>
      <c r="P1369">
        <v>13.162162162162099</v>
      </c>
      <c r="Q1369">
        <v>-1.5582453702619001E-2</v>
      </c>
    </row>
    <row r="1370" spans="1:17" hidden="1" x14ac:dyDescent="0.3">
      <c r="A1370" t="s">
        <v>2905</v>
      </c>
      <c r="B1370" t="s">
        <v>2906</v>
      </c>
      <c r="C1370" t="s">
        <v>3161</v>
      </c>
      <c r="D1370" t="s">
        <v>48</v>
      </c>
      <c r="E1370">
        <v>1273.6331615899901</v>
      </c>
      <c r="F1370">
        <v>56.9</v>
      </c>
      <c r="G1370">
        <v>-47.8870491207336</v>
      </c>
      <c r="H1370">
        <v>-10.5923272726181</v>
      </c>
      <c r="I1370">
        <v>-32.090063645242701</v>
      </c>
      <c r="J1370">
        <v>-4.6196645567982904</v>
      </c>
      <c r="K1370">
        <v>65.402116006621398</v>
      </c>
      <c r="L1370">
        <v>67.742030499256799</v>
      </c>
      <c r="M1370">
        <v>25.003336744188299</v>
      </c>
      <c r="N1370">
        <v>0.57701355180651803</v>
      </c>
      <c r="O1370">
        <v>63.708260105448097</v>
      </c>
      <c r="P1370">
        <v>6.05778191985089</v>
      </c>
      <c r="Q1370">
        <v>8.1785781655264997E-2</v>
      </c>
    </row>
    <row r="1371" spans="1:17" hidden="1" x14ac:dyDescent="0.3">
      <c r="A1371" t="s">
        <v>2907</v>
      </c>
      <c r="B1371" t="s">
        <v>2908</v>
      </c>
      <c r="C1371" t="s">
        <v>3161</v>
      </c>
      <c r="D1371" t="s">
        <v>69</v>
      </c>
      <c r="E1371">
        <v>1268.136</v>
      </c>
      <c r="F1371">
        <v>834.3</v>
      </c>
      <c r="G1371">
        <v>75.793130382802403</v>
      </c>
      <c r="H1371">
        <v>3.0144637451893002</v>
      </c>
      <c r="I1371">
        <v>16.0467897142669</v>
      </c>
      <c r="J1371">
        <v>2.7930319794353</v>
      </c>
      <c r="K1371">
        <v>863.90590665327795</v>
      </c>
      <c r="L1371">
        <v>710.30278722913101</v>
      </c>
      <c r="M1371">
        <v>40.212702887028001</v>
      </c>
      <c r="N1371">
        <v>0.16310006667271201</v>
      </c>
      <c r="O1371">
        <v>29.240081505453599</v>
      </c>
      <c r="P1371">
        <v>106.74018089456</v>
      </c>
      <c r="Q1371">
        <v>0.16460673885225099</v>
      </c>
    </row>
    <row r="1372" spans="1:17" hidden="1" x14ac:dyDescent="0.3">
      <c r="A1372" t="s">
        <v>2909</v>
      </c>
      <c r="B1372" t="s">
        <v>2910</v>
      </c>
      <c r="C1372" t="s">
        <v>3161</v>
      </c>
      <c r="D1372" t="s">
        <v>117</v>
      </c>
      <c r="E1372">
        <v>1266.8610541</v>
      </c>
      <c r="F1372">
        <v>664.25</v>
      </c>
      <c r="G1372">
        <v>-24.162863389270299</v>
      </c>
      <c r="H1372">
        <v>-6.0575250677292702</v>
      </c>
      <c r="I1372">
        <v>-7.0314479942024999</v>
      </c>
      <c r="J1372">
        <v>-2.1087926359718798</v>
      </c>
      <c r="K1372">
        <v>690.159221632955</v>
      </c>
      <c r="L1372">
        <v>662.34546365406095</v>
      </c>
      <c r="M1372">
        <v>30.863753290659201</v>
      </c>
      <c r="N1372">
        <v>0.62985206088480306</v>
      </c>
      <c r="O1372">
        <v>27.2111403838916</v>
      </c>
      <c r="P1372">
        <v>20.992714025500899</v>
      </c>
      <c r="Q1372">
        <v>5.0305600002443003E-2</v>
      </c>
    </row>
    <row r="1373" spans="1:17" hidden="1" x14ac:dyDescent="0.3">
      <c r="A1373" t="s">
        <v>2911</v>
      </c>
      <c r="B1373" t="s">
        <v>2912</v>
      </c>
      <c r="C1373" t="s">
        <v>3161</v>
      </c>
      <c r="D1373" t="s">
        <v>89</v>
      </c>
      <c r="E1373">
        <v>1266.4177500000001</v>
      </c>
      <c r="F1373">
        <v>125.45</v>
      </c>
      <c r="G1373">
        <v>-60.587218858008697</v>
      </c>
      <c r="H1373">
        <v>-5.6582039136911302</v>
      </c>
      <c r="I1373">
        <v>-18.864418403347599</v>
      </c>
      <c r="J1373">
        <v>1.69041296258155</v>
      </c>
      <c r="K1373">
        <v>139.84361700255499</v>
      </c>
      <c r="L1373">
        <v>146.566028444008</v>
      </c>
      <c r="M1373">
        <v>31.373026467994102</v>
      </c>
      <c r="N1373">
        <v>0.63480996740844098</v>
      </c>
      <c r="O1373">
        <v>58.549222797927399</v>
      </c>
      <c r="P1373">
        <v>10.577346848832001</v>
      </c>
      <c r="Q1373">
        <v>6.9133226572916998E-2</v>
      </c>
    </row>
    <row r="1374" spans="1:17" hidden="1" x14ac:dyDescent="0.3">
      <c r="A1374" t="s">
        <v>2913</v>
      </c>
      <c r="B1374" t="s">
        <v>2914</v>
      </c>
      <c r="C1374" t="s">
        <v>3161</v>
      </c>
      <c r="D1374" t="s">
        <v>21</v>
      </c>
      <c r="E1374">
        <v>1266.3147990289999</v>
      </c>
      <c r="F1374">
        <v>193.94</v>
      </c>
      <c r="G1374">
        <v>29.661098733166899</v>
      </c>
      <c r="H1374">
        <v>-7.2921208194271596</v>
      </c>
      <c r="I1374">
        <v>27.983678900210201</v>
      </c>
      <c r="J1374">
        <v>-0.52418716986362002</v>
      </c>
      <c r="K1374">
        <v>203.41008332031501</v>
      </c>
      <c r="L1374">
        <v>173.27212509811599</v>
      </c>
      <c r="M1374">
        <v>37.167362794971403</v>
      </c>
      <c r="N1374">
        <v>0.17269683099201999</v>
      </c>
      <c r="O1374">
        <v>28.854284830359902</v>
      </c>
      <c r="P1374">
        <v>64.844878878027998</v>
      </c>
      <c r="Q1374">
        <v>0.101122808517132</v>
      </c>
    </row>
    <row r="1375" spans="1:17" hidden="1" x14ac:dyDescent="0.3">
      <c r="A1375" t="s">
        <v>2915</v>
      </c>
      <c r="B1375" t="s">
        <v>2916</v>
      </c>
      <c r="C1375" t="s">
        <v>3161</v>
      </c>
      <c r="D1375" t="s">
        <v>130</v>
      </c>
      <c r="E1375">
        <v>1261.1897798489999</v>
      </c>
      <c r="F1375">
        <v>49.11</v>
      </c>
      <c r="G1375">
        <v>62.808681283734501</v>
      </c>
      <c r="H1375">
        <v>-14.5153432430332</v>
      </c>
      <c r="I1375">
        <v>29.0245107378576</v>
      </c>
      <c r="J1375">
        <v>-5.8639041881346996</v>
      </c>
      <c r="K1375">
        <v>51.648749095390599</v>
      </c>
      <c r="L1375">
        <v>41.037612023421097</v>
      </c>
      <c r="M1375">
        <v>26.0442188637724</v>
      </c>
      <c r="N1375">
        <v>0.247403729613839</v>
      </c>
      <c r="O1375">
        <v>40.297291793931997</v>
      </c>
      <c r="P1375">
        <v>105.911949685534</v>
      </c>
      <c r="Q1375">
        <v>9.0716972124277998E-2</v>
      </c>
    </row>
    <row r="1376" spans="1:17" hidden="1" x14ac:dyDescent="0.3">
      <c r="A1376" t="s">
        <v>2917</v>
      </c>
      <c r="B1376" t="s">
        <v>2918</v>
      </c>
      <c r="C1376" t="s">
        <v>3161</v>
      </c>
      <c r="D1376" t="s">
        <v>21</v>
      </c>
      <c r="E1376">
        <v>1258.5277796519999</v>
      </c>
      <c r="F1376">
        <v>112.97</v>
      </c>
      <c r="G1376">
        <v>4.8614483365016303</v>
      </c>
      <c r="H1376">
        <v>-5.95312206788252E-2</v>
      </c>
      <c r="I1376">
        <v>-18.607170159511799</v>
      </c>
      <c r="J1376">
        <v>1.15567459467495</v>
      </c>
      <c r="K1376">
        <v>119.84367180979299</v>
      </c>
      <c r="L1376">
        <v>117.897469213991</v>
      </c>
      <c r="M1376">
        <v>36.199069686738198</v>
      </c>
      <c r="N1376">
        <v>0.43915554879936303</v>
      </c>
      <c r="O1376">
        <v>56.236168894396698</v>
      </c>
      <c r="P1376">
        <v>39.469135802469097</v>
      </c>
      <c r="Q1376">
        <v>7.6215887620629998E-3</v>
      </c>
    </row>
    <row r="1377" spans="1:17" hidden="1" x14ac:dyDescent="0.3">
      <c r="A1377" t="s">
        <v>2919</v>
      </c>
      <c r="B1377" t="s">
        <v>2920</v>
      </c>
      <c r="C1377" t="s">
        <v>3161</v>
      </c>
      <c r="D1377" t="s">
        <v>446</v>
      </c>
      <c r="E1377">
        <v>1257.002986385</v>
      </c>
      <c r="F1377">
        <v>75.23</v>
      </c>
      <c r="G1377">
        <v>24.2590386979474</v>
      </c>
      <c r="H1377">
        <v>-5.4531631119923096</v>
      </c>
      <c r="I1377">
        <v>-3.0225090513152302</v>
      </c>
      <c r="J1377">
        <v>-0.67542711622267704</v>
      </c>
      <c r="K1377">
        <v>79.530057725367797</v>
      </c>
      <c r="L1377">
        <v>72.527472691578595</v>
      </c>
      <c r="M1377">
        <v>32.448801632254003</v>
      </c>
      <c r="N1377">
        <v>0.34263903305101301</v>
      </c>
      <c r="O1377">
        <v>21.826399042934899</v>
      </c>
      <c r="P1377">
        <v>63.188720173535799</v>
      </c>
      <c r="Q1377">
        <v>6.6504912576515002E-2</v>
      </c>
    </row>
    <row r="1378" spans="1:17" hidden="1" x14ac:dyDescent="0.3">
      <c r="A1378" t="s">
        <v>2921</v>
      </c>
      <c r="B1378" t="s">
        <v>2922</v>
      </c>
      <c r="C1378" t="s">
        <v>3161</v>
      </c>
      <c r="D1378" t="s">
        <v>1599</v>
      </c>
      <c r="E1378">
        <v>1256.3724975799901</v>
      </c>
      <c r="F1378">
        <v>1659.8</v>
      </c>
      <c r="G1378">
        <v>35.968146384947197</v>
      </c>
      <c r="H1378">
        <v>-1.4233681345157301</v>
      </c>
      <c r="I1378">
        <v>23.181159582608998</v>
      </c>
      <c r="J1378">
        <v>-1.75212618272211</v>
      </c>
      <c r="K1378">
        <v>1716.9559790375899</v>
      </c>
      <c r="L1378">
        <v>1469.9197429251201</v>
      </c>
      <c r="M1378">
        <v>26.9227271359442</v>
      </c>
      <c r="N1378">
        <v>0.23612569937925401</v>
      </c>
      <c r="O1378">
        <v>24.008916736956198</v>
      </c>
      <c r="P1378">
        <v>70.227167837546702</v>
      </c>
      <c r="Q1378">
        <v>7.5100719110747005E-2</v>
      </c>
    </row>
    <row r="1379" spans="1:17" hidden="1" x14ac:dyDescent="0.3">
      <c r="A1379" t="s">
        <v>2923</v>
      </c>
      <c r="B1379" t="s">
        <v>2924</v>
      </c>
      <c r="C1379" t="s">
        <v>3161</v>
      </c>
      <c r="D1379" t="s">
        <v>1012</v>
      </c>
      <c r="E1379">
        <v>1253.93504749</v>
      </c>
      <c r="F1379">
        <v>67.67</v>
      </c>
      <c r="G1379">
        <v>-52.196618550672198</v>
      </c>
      <c r="H1379">
        <v>-2.59922455393784</v>
      </c>
      <c r="I1379">
        <v>-19.825682998173299</v>
      </c>
      <c r="J1379">
        <v>-3.0330417497807498</v>
      </c>
      <c r="K1379">
        <v>72.9293649095315</v>
      </c>
      <c r="L1379">
        <v>76.667454958556704</v>
      </c>
      <c r="M1379">
        <v>25.819271746007502</v>
      </c>
      <c r="N1379">
        <v>0.50819579912086799</v>
      </c>
      <c r="O1379">
        <v>47.923747598640396</v>
      </c>
      <c r="P1379">
        <v>9.1451612903225907</v>
      </c>
      <c r="Q1379">
        <v>-1.32307018927E-2</v>
      </c>
    </row>
    <row r="1380" spans="1:17" hidden="1" x14ac:dyDescent="0.3">
      <c r="A1380" t="s">
        <v>2925</v>
      </c>
      <c r="B1380" t="s">
        <v>2926</v>
      </c>
      <c r="C1380" t="s">
        <v>3161</v>
      </c>
      <c r="D1380" t="s">
        <v>283</v>
      </c>
      <c r="E1380">
        <v>1253.9123278980001</v>
      </c>
      <c r="F1380">
        <v>19.02</v>
      </c>
      <c r="G1380">
        <v>-32.646802488580803</v>
      </c>
      <c r="H1380">
        <v>-1.39776245364689</v>
      </c>
      <c r="I1380">
        <v>-44.327102749022103</v>
      </c>
      <c r="J1380">
        <v>5.22860372247602</v>
      </c>
      <c r="K1380">
        <v>19.475578506909301</v>
      </c>
      <c r="L1380">
        <v>22.545504371438</v>
      </c>
      <c r="M1380">
        <v>56.246098647236401</v>
      </c>
      <c r="N1380">
        <v>3.26275469007994</v>
      </c>
      <c r="O1380">
        <v>120.820189274447</v>
      </c>
      <c r="P1380">
        <v>28.861788617886099</v>
      </c>
      <c r="Q1380">
        <v>5.9782205248756E-2</v>
      </c>
    </row>
    <row r="1381" spans="1:17" hidden="1" x14ac:dyDescent="0.3">
      <c r="A1381" t="s">
        <v>2927</v>
      </c>
      <c r="B1381" t="s">
        <v>2928</v>
      </c>
      <c r="C1381" t="s">
        <v>3161</v>
      </c>
      <c r="D1381" t="s">
        <v>159</v>
      </c>
      <c r="E1381">
        <v>1251.7059961370001</v>
      </c>
      <c r="F1381">
        <v>188.47</v>
      </c>
      <c r="G1381">
        <v>39.540765782809302</v>
      </c>
      <c r="H1381">
        <v>-2.4814641702499598</v>
      </c>
      <c r="I1381">
        <v>45.361191751726601</v>
      </c>
      <c r="J1381">
        <v>-2.5893505907210601</v>
      </c>
      <c r="K1381">
        <v>196.750039577769</v>
      </c>
      <c r="L1381">
        <v>174.21941165271201</v>
      </c>
      <c r="M1381">
        <v>44.0516187100257</v>
      </c>
      <c r="N1381">
        <v>0.41268043210330702</v>
      </c>
      <c r="O1381">
        <v>35.188624184220302</v>
      </c>
      <c r="P1381">
        <v>95.609756097560904</v>
      </c>
      <c r="Q1381">
        <v>0.18309156261986601</v>
      </c>
    </row>
    <row r="1382" spans="1:17" hidden="1" x14ac:dyDescent="0.3">
      <c r="A1382" t="s">
        <v>2929</v>
      </c>
      <c r="B1382" t="s">
        <v>2930</v>
      </c>
      <c r="C1382" t="s">
        <v>3161</v>
      </c>
      <c r="D1382" t="s">
        <v>171</v>
      </c>
      <c r="E1382">
        <v>1251.5237529599999</v>
      </c>
      <c r="F1382">
        <v>231.4</v>
      </c>
      <c r="G1382">
        <v>87.255836248928404</v>
      </c>
      <c r="H1382">
        <v>74.736274808996399</v>
      </c>
      <c r="I1382">
        <v>38.9537474180609</v>
      </c>
      <c r="J1382">
        <v>14.543126140876099</v>
      </c>
      <c r="K1382">
        <v>168.73261816424099</v>
      </c>
      <c r="L1382">
        <v>144.78888591184801</v>
      </c>
      <c r="M1382">
        <v>65.436908020057203</v>
      </c>
      <c r="N1382">
        <v>2.5901772961889402</v>
      </c>
      <c r="O1382">
        <v>9.8833189282627494</v>
      </c>
      <c r="P1382">
        <v>125.097276264591</v>
      </c>
      <c r="Q1382">
        <v>0.16673260051848901</v>
      </c>
    </row>
    <row r="1383" spans="1:17" hidden="1" x14ac:dyDescent="0.3">
      <c r="A1383" t="s">
        <v>2931</v>
      </c>
      <c r="B1383" t="s">
        <v>2932</v>
      </c>
      <c r="C1383" t="s">
        <v>3161</v>
      </c>
      <c r="D1383" t="s">
        <v>429</v>
      </c>
      <c r="E1383">
        <v>1251.1488605899999</v>
      </c>
      <c r="F1383">
        <v>542.04999999999995</v>
      </c>
      <c r="G1383">
        <v>0.67596699438811203</v>
      </c>
      <c r="H1383">
        <v>4.8670132916865798</v>
      </c>
      <c r="I1383">
        <v>4.9651881417022699</v>
      </c>
      <c r="J1383">
        <v>-11.7657319725286</v>
      </c>
      <c r="K1383">
        <v>552.10640737118797</v>
      </c>
      <c r="L1383">
        <v>499.20866880398899</v>
      </c>
      <c r="M1383">
        <v>35.029592642002299</v>
      </c>
      <c r="N1383">
        <v>2.6495429671227599</v>
      </c>
      <c r="O1383">
        <v>35.393413891707397</v>
      </c>
      <c r="P1383">
        <v>53.121468926553597</v>
      </c>
      <c r="Q1383">
        <v>-7.0479724373799998E-3</v>
      </c>
    </row>
    <row r="1384" spans="1:17" hidden="1" x14ac:dyDescent="0.3">
      <c r="A1384" t="s">
        <v>2933</v>
      </c>
      <c r="B1384" t="s">
        <v>2934</v>
      </c>
      <c r="C1384" t="s">
        <v>3161</v>
      </c>
      <c r="D1384" t="s">
        <v>1012</v>
      </c>
      <c r="E1384">
        <v>1249.976883</v>
      </c>
      <c r="F1384">
        <v>327.75</v>
      </c>
      <c r="G1384">
        <v>-51.278083867669302</v>
      </c>
      <c r="H1384">
        <v>-1.8396729570249399</v>
      </c>
      <c r="I1384">
        <v>-15.5108253391855</v>
      </c>
      <c r="J1384">
        <v>-6.7351702362837296</v>
      </c>
      <c r="K1384">
        <v>348.73850736343701</v>
      </c>
      <c r="L1384">
        <v>348.151922544549</v>
      </c>
      <c r="M1384">
        <v>27.821733855302</v>
      </c>
      <c r="N1384">
        <v>0.77315090153157096</v>
      </c>
      <c r="O1384">
        <v>63.478260869565197</v>
      </c>
      <c r="P1384">
        <v>19.181818181818102</v>
      </c>
      <c r="Q1384">
        <v>6.8294301125637003E-2</v>
      </c>
    </row>
    <row r="1385" spans="1:17" hidden="1" x14ac:dyDescent="0.3">
      <c r="A1385" t="s">
        <v>2935</v>
      </c>
      <c r="B1385" t="s">
        <v>2936</v>
      </c>
      <c r="C1385" t="s">
        <v>3161</v>
      </c>
      <c r="D1385" t="s">
        <v>589</v>
      </c>
      <c r="E1385">
        <v>1249.19817313</v>
      </c>
      <c r="F1385">
        <v>571.70000000000005</v>
      </c>
      <c r="G1385">
        <v>0.99180860623823297</v>
      </c>
      <c r="H1385">
        <v>-15.1223570336696</v>
      </c>
      <c r="I1385">
        <v>18.259960821107398</v>
      </c>
      <c r="J1385">
        <v>-3.8051359632897901</v>
      </c>
      <c r="K1385">
        <v>671.53379387315101</v>
      </c>
      <c r="L1385">
        <v>588.22631758496698</v>
      </c>
      <c r="M1385">
        <v>20.3789580534912</v>
      </c>
      <c r="N1385">
        <v>0.34148197431674998</v>
      </c>
      <c r="O1385">
        <v>51.2856393213223</v>
      </c>
      <c r="P1385">
        <v>51.343481138319</v>
      </c>
      <c r="Q1385">
        <v>2.7101769543235999E-2</v>
      </c>
    </row>
    <row r="1386" spans="1:17" hidden="1" x14ac:dyDescent="0.3">
      <c r="A1386" t="s">
        <v>2937</v>
      </c>
      <c r="B1386" t="s">
        <v>2938</v>
      </c>
      <c r="C1386" t="s">
        <v>3161</v>
      </c>
      <c r="D1386" t="s">
        <v>174</v>
      </c>
      <c r="E1386">
        <v>1247.98211707</v>
      </c>
      <c r="F1386">
        <v>562.9</v>
      </c>
      <c r="G1386">
        <v>-19.320016878952501</v>
      </c>
      <c r="H1386">
        <v>2.49695683143094</v>
      </c>
      <c r="I1386">
        <v>9.32950503806196</v>
      </c>
      <c r="J1386">
        <v>2.1681599731927399</v>
      </c>
      <c r="K1386">
        <v>557.30268815721001</v>
      </c>
      <c r="L1386">
        <v>516.36033480224705</v>
      </c>
      <c r="M1386">
        <v>61.028683840427497</v>
      </c>
      <c r="N1386">
        <v>0.293278053754711</v>
      </c>
      <c r="O1386">
        <v>24.3204832119381</v>
      </c>
      <c r="P1386">
        <v>44.222393031001701</v>
      </c>
      <c r="Q1386">
        <v>4.5710928053680003E-2</v>
      </c>
    </row>
    <row r="1387" spans="1:17" hidden="1" x14ac:dyDescent="0.3">
      <c r="A1387" t="s">
        <v>2939</v>
      </c>
      <c r="B1387" t="s">
        <v>2940</v>
      </c>
      <c r="C1387" t="s">
        <v>3161</v>
      </c>
      <c r="D1387" t="s">
        <v>398</v>
      </c>
      <c r="E1387">
        <v>1246.508653548</v>
      </c>
      <c r="F1387">
        <v>98.26</v>
      </c>
      <c r="G1387">
        <v>21.623784690983001</v>
      </c>
      <c r="H1387">
        <v>0.76967705103816098</v>
      </c>
      <c r="I1387">
        <v>33.353887721467103</v>
      </c>
      <c r="J1387">
        <v>-0.34693728407101798</v>
      </c>
      <c r="K1387">
        <v>96.278154091085597</v>
      </c>
      <c r="L1387">
        <v>79.319140916315106</v>
      </c>
      <c r="M1387">
        <v>49.567878919945102</v>
      </c>
      <c r="N1387">
        <v>0.28964904211982601</v>
      </c>
      <c r="O1387">
        <v>38.102992061876598</v>
      </c>
      <c r="P1387">
        <v>110.858369098712</v>
      </c>
      <c r="Q1387">
        <v>7.0157798566949994E-2</v>
      </c>
    </row>
    <row r="1388" spans="1:17" hidden="1" x14ac:dyDescent="0.3">
      <c r="A1388" t="s">
        <v>2941</v>
      </c>
      <c r="B1388" t="s">
        <v>2942</v>
      </c>
      <c r="C1388" t="s">
        <v>3161</v>
      </c>
      <c r="D1388" t="s">
        <v>589</v>
      </c>
      <c r="E1388">
        <v>1246.4671564799901</v>
      </c>
      <c r="F1388">
        <v>245.7</v>
      </c>
      <c r="G1388">
        <v>242.94647467209199</v>
      </c>
      <c r="H1388">
        <v>26.148245494435798</v>
      </c>
      <c r="I1388">
        <v>148.38171351975501</v>
      </c>
      <c r="J1388">
        <v>9.85715663525467</v>
      </c>
      <c r="K1388">
        <v>189.186013974746</v>
      </c>
      <c r="L1388">
        <v>130.12238300040099</v>
      </c>
      <c r="M1388">
        <v>89.148812160934796</v>
      </c>
      <c r="N1388">
        <v>0.26735893676790801</v>
      </c>
      <c r="O1388">
        <v>0</v>
      </c>
      <c r="P1388">
        <v>281.22575640030999</v>
      </c>
      <c r="Q1388">
        <v>8.9786976524385997E-2</v>
      </c>
    </row>
    <row r="1389" spans="1:17" hidden="1" x14ac:dyDescent="0.3">
      <c r="A1389" t="s">
        <v>2943</v>
      </c>
      <c r="B1389" t="s">
        <v>2944</v>
      </c>
      <c r="C1389" t="s">
        <v>3161</v>
      </c>
      <c r="D1389" t="s">
        <v>777</v>
      </c>
      <c r="E1389">
        <v>1241.184878949</v>
      </c>
      <c r="F1389">
        <v>245.89</v>
      </c>
      <c r="G1389">
        <v>-33.168508505336398</v>
      </c>
      <c r="H1389">
        <v>0.92974800052398898</v>
      </c>
      <c r="I1389">
        <v>-23.5870124177127</v>
      </c>
      <c r="J1389">
        <v>2.9680905452425099</v>
      </c>
      <c r="K1389">
        <v>252.060975326266</v>
      </c>
      <c r="M1389">
        <v>50.437740540393698</v>
      </c>
      <c r="N1389">
        <v>0.37730894482006799</v>
      </c>
      <c r="O1389">
        <v>30.424173410874701</v>
      </c>
      <c r="P1389">
        <v>10.951177691544</v>
      </c>
    </row>
    <row r="1390" spans="1:17" hidden="1" x14ac:dyDescent="0.3">
      <c r="A1390" t="s">
        <v>2945</v>
      </c>
      <c r="B1390" t="s">
        <v>2946</v>
      </c>
      <c r="C1390" t="s">
        <v>3161</v>
      </c>
      <c r="D1390" t="s">
        <v>117</v>
      </c>
      <c r="E1390">
        <v>1238.6015207999999</v>
      </c>
      <c r="F1390">
        <v>972</v>
      </c>
      <c r="G1390">
        <v>629.61501513286998</v>
      </c>
      <c r="H1390">
        <v>6.1456770205430802</v>
      </c>
      <c r="I1390">
        <v>24.872857963166901</v>
      </c>
      <c r="J1390">
        <v>3.87034944953048</v>
      </c>
      <c r="K1390">
        <v>941.97782930169103</v>
      </c>
      <c r="L1390">
        <v>722.03051810950205</v>
      </c>
      <c r="M1390">
        <v>52.068529540162302</v>
      </c>
      <c r="N1390">
        <v>0.60086680310126195</v>
      </c>
      <c r="O1390">
        <v>11.903292181069901</v>
      </c>
      <c r="P1390">
        <v>710</v>
      </c>
      <c r="Q1390">
        <v>0.18066658476446701</v>
      </c>
    </row>
    <row r="1391" spans="1:17" hidden="1" x14ac:dyDescent="0.3">
      <c r="A1391" t="s">
        <v>2947</v>
      </c>
      <c r="B1391" t="s">
        <v>2948</v>
      </c>
      <c r="C1391" t="s">
        <v>3161</v>
      </c>
      <c r="D1391" t="s">
        <v>300</v>
      </c>
      <c r="E1391">
        <v>1238.1474089999999</v>
      </c>
      <c r="F1391">
        <v>59.05</v>
      </c>
      <c r="G1391">
        <v>218.617419868138</v>
      </c>
      <c r="H1391">
        <v>-1.4085533197009099</v>
      </c>
      <c r="I1391">
        <v>134.55871049211001</v>
      </c>
      <c r="J1391">
        <v>-2.6853408664151801</v>
      </c>
      <c r="K1391">
        <v>51.6429647568443</v>
      </c>
      <c r="L1391">
        <v>35.600383690491697</v>
      </c>
      <c r="M1391">
        <v>44.489742240817101</v>
      </c>
      <c r="N1391">
        <v>1.08501414870222</v>
      </c>
      <c r="O1391">
        <v>21.591871295512199</v>
      </c>
      <c r="P1391">
        <v>292.750249418024</v>
      </c>
    </row>
    <row r="1392" spans="1:17" hidden="1" x14ac:dyDescent="0.3">
      <c r="A1392" t="s">
        <v>2949</v>
      </c>
      <c r="B1392" t="s">
        <v>2950</v>
      </c>
      <c r="C1392" t="s">
        <v>3161</v>
      </c>
      <c r="D1392" t="s">
        <v>777</v>
      </c>
      <c r="E1392">
        <v>1232.8242499999999</v>
      </c>
      <c r="F1392">
        <v>230.65</v>
      </c>
      <c r="G1392">
        <v>-56.172849627056699</v>
      </c>
      <c r="H1392">
        <v>4.52553879716032</v>
      </c>
      <c r="I1392">
        <v>-43.145573100264798</v>
      </c>
      <c r="J1392">
        <v>-2.2608906419659598</v>
      </c>
      <c r="K1392">
        <v>243.53754622672199</v>
      </c>
      <c r="M1392">
        <v>31.616943200590299</v>
      </c>
      <c r="N1392">
        <v>0.45154153249629497</v>
      </c>
      <c r="O1392">
        <v>102.037719488402</v>
      </c>
      <c r="P1392">
        <v>8.8023019953771495</v>
      </c>
    </row>
    <row r="1393" spans="1:17" hidden="1" x14ac:dyDescent="0.3">
      <c r="A1393" t="s">
        <v>2951</v>
      </c>
      <c r="B1393" t="s">
        <v>2952</v>
      </c>
      <c r="C1393" t="s">
        <v>3161</v>
      </c>
      <c r="D1393" t="s">
        <v>278</v>
      </c>
      <c r="E1393">
        <v>1232.48789388</v>
      </c>
      <c r="F1393">
        <v>735.4</v>
      </c>
      <c r="G1393">
        <v>10.537203931483999</v>
      </c>
      <c r="H1393">
        <v>-4.8320411582694298</v>
      </c>
      <c r="I1393">
        <v>24.0146246643483</v>
      </c>
      <c r="J1393">
        <v>4.4926041936191297</v>
      </c>
      <c r="K1393">
        <v>755.053365087766</v>
      </c>
      <c r="L1393">
        <v>628.15082432875204</v>
      </c>
      <c r="M1393">
        <v>41.6178180680728</v>
      </c>
      <c r="N1393">
        <v>0.65907133554828801</v>
      </c>
      <c r="O1393">
        <v>37.367419091650802</v>
      </c>
      <c r="P1393">
        <v>119.522388059701</v>
      </c>
      <c r="Q1393">
        <v>0.18839947220736</v>
      </c>
    </row>
    <row r="1394" spans="1:17" hidden="1" x14ac:dyDescent="0.3">
      <c r="A1394" t="s">
        <v>2953</v>
      </c>
      <c r="B1394" t="s">
        <v>2954</v>
      </c>
      <c r="C1394" t="s">
        <v>3161</v>
      </c>
      <c r="D1394" t="s">
        <v>77</v>
      </c>
      <c r="E1394">
        <v>1229.76257586</v>
      </c>
      <c r="F1394">
        <v>108.87</v>
      </c>
      <c r="G1394">
        <v>12.915007542524901</v>
      </c>
      <c r="H1394">
        <v>-5.5719643469379303</v>
      </c>
      <c r="I1394">
        <v>-27.004821320168698</v>
      </c>
      <c r="J1394">
        <v>2.1856451777149699</v>
      </c>
      <c r="K1394">
        <v>120.656158325348</v>
      </c>
      <c r="L1394">
        <v>115.212195330843</v>
      </c>
      <c r="M1394">
        <v>25.952991841333599</v>
      </c>
      <c r="N1394">
        <v>0.49729181935560801</v>
      </c>
      <c r="O1394">
        <v>36.731882061173799</v>
      </c>
      <c r="P1394">
        <v>44.966711051930702</v>
      </c>
    </row>
    <row r="1395" spans="1:17" hidden="1" x14ac:dyDescent="0.3">
      <c r="A1395" t="s">
        <v>2955</v>
      </c>
      <c r="B1395" t="s">
        <v>2956</v>
      </c>
      <c r="C1395" t="s">
        <v>3161</v>
      </c>
      <c r="D1395" t="s">
        <v>429</v>
      </c>
      <c r="E1395">
        <v>1222.5705197319901</v>
      </c>
      <c r="F1395">
        <v>71.08</v>
      </c>
      <c r="G1395">
        <v>-17.619350434619701</v>
      </c>
      <c r="H1395">
        <v>-9.3415131035190608</v>
      </c>
      <c r="I1395">
        <v>-21.919026664753801</v>
      </c>
      <c r="J1395">
        <v>-2.3125831537539399</v>
      </c>
      <c r="K1395">
        <v>82.5738822072734</v>
      </c>
      <c r="L1395">
        <v>81.819176599992304</v>
      </c>
      <c r="M1395">
        <v>24.5879268338626</v>
      </c>
      <c r="N1395">
        <v>0.53273281259893401</v>
      </c>
      <c r="O1395">
        <v>47.650534608891299</v>
      </c>
      <c r="P1395">
        <v>27.042001787309999</v>
      </c>
      <c r="Q1395">
        <v>-7.3244310121949999E-2</v>
      </c>
    </row>
    <row r="1396" spans="1:17" hidden="1" x14ac:dyDescent="0.3">
      <c r="A1396" t="s">
        <v>2957</v>
      </c>
      <c r="B1396" t="s">
        <v>2958</v>
      </c>
      <c r="C1396" t="s">
        <v>3161</v>
      </c>
      <c r="D1396" t="s">
        <v>268</v>
      </c>
      <c r="E1396">
        <v>1221.2078111999999</v>
      </c>
      <c r="F1396">
        <v>1220.7</v>
      </c>
      <c r="G1396">
        <v>149.80932959641501</v>
      </c>
      <c r="H1396">
        <v>4.4701958732321003</v>
      </c>
      <c r="I1396">
        <v>-8.0926898008943802</v>
      </c>
      <c r="J1396">
        <v>1.5381886397289299</v>
      </c>
      <c r="K1396">
        <v>1332.8266613144001</v>
      </c>
      <c r="L1396">
        <v>1190.55682163201</v>
      </c>
      <c r="M1396">
        <v>33.6239099631333</v>
      </c>
      <c r="N1396">
        <v>0.72310883625950195</v>
      </c>
      <c r="O1396">
        <v>42.291308265749102</v>
      </c>
      <c r="P1396">
        <v>197.00729927007299</v>
      </c>
      <c r="Q1396">
        <v>0.16454246339523201</v>
      </c>
    </row>
    <row r="1397" spans="1:17" hidden="1" x14ac:dyDescent="0.3">
      <c r="A1397" t="s">
        <v>2959</v>
      </c>
      <c r="B1397" t="s">
        <v>2960</v>
      </c>
      <c r="C1397" t="s">
        <v>3161</v>
      </c>
      <c r="D1397" t="s">
        <v>451</v>
      </c>
      <c r="E1397">
        <v>1220.58982421</v>
      </c>
      <c r="F1397">
        <v>503.35</v>
      </c>
      <c r="G1397">
        <v>-54.1560157610663</v>
      </c>
      <c r="H1397">
        <v>-4.8529870920671403</v>
      </c>
      <c r="I1397">
        <v>-39.134242154706598</v>
      </c>
      <c r="J1397">
        <v>0.322643135509394</v>
      </c>
      <c r="K1397">
        <v>558.73863748428096</v>
      </c>
      <c r="L1397">
        <v>643.07378025546905</v>
      </c>
      <c r="M1397">
        <v>40.5004010325164</v>
      </c>
      <c r="N1397">
        <v>0.79873768037050696</v>
      </c>
      <c r="O1397">
        <v>65.838879507301002</v>
      </c>
      <c r="P1397">
        <v>3.29365893699979</v>
      </c>
      <c r="Q1397">
        <v>-2.3465836246645999E-2</v>
      </c>
    </row>
    <row r="1398" spans="1:17" hidden="1" x14ac:dyDescent="0.3">
      <c r="A1398" t="s">
        <v>2961</v>
      </c>
      <c r="B1398" t="s">
        <v>2962</v>
      </c>
      <c r="C1398" t="s">
        <v>3161</v>
      </c>
      <c r="D1398" t="s">
        <v>398</v>
      </c>
      <c r="E1398">
        <v>1218.5362112</v>
      </c>
      <c r="F1398">
        <v>117.04</v>
      </c>
      <c r="G1398">
        <v>45.947549197510199</v>
      </c>
      <c r="H1398">
        <v>10.3758168512775</v>
      </c>
      <c r="I1398">
        <v>84.647011873226106</v>
      </c>
      <c r="J1398">
        <v>6.9596200134099302</v>
      </c>
      <c r="K1398">
        <v>101.510926410206</v>
      </c>
      <c r="L1398">
        <v>80.311572632558807</v>
      </c>
      <c r="M1398">
        <v>61.329474730864803</v>
      </c>
      <c r="N1398">
        <v>0.60243350953219699</v>
      </c>
      <c r="O1398">
        <v>6.63021189336978</v>
      </c>
      <c r="P1398">
        <v>137.88617886178801</v>
      </c>
      <c r="Q1398">
        <v>0.1321905625035</v>
      </c>
    </row>
    <row r="1399" spans="1:17" hidden="1" x14ac:dyDescent="0.3">
      <c r="A1399" t="s">
        <v>2963</v>
      </c>
      <c r="B1399" t="s">
        <v>2964</v>
      </c>
      <c r="C1399" t="s">
        <v>3161</v>
      </c>
      <c r="D1399" t="s">
        <v>21</v>
      </c>
      <c r="E1399">
        <v>1213.0239444599999</v>
      </c>
      <c r="F1399">
        <v>291.3</v>
      </c>
      <c r="G1399">
        <v>-30.475853250799901</v>
      </c>
      <c r="H1399">
        <v>-0.139853838460721</v>
      </c>
      <c r="I1399">
        <v>-15.5643451296925</v>
      </c>
      <c r="J1399">
        <v>8.10134993595533</v>
      </c>
      <c r="M1399">
        <v>59.463146118159798</v>
      </c>
      <c r="O1399">
        <v>19.739100583590801</v>
      </c>
      <c r="P1399">
        <v>17.9113539769277</v>
      </c>
    </row>
    <row r="1400" spans="1:17" hidden="1" x14ac:dyDescent="0.3">
      <c r="A1400" t="s">
        <v>2965</v>
      </c>
      <c r="B1400" t="s">
        <v>2966</v>
      </c>
      <c r="C1400" t="s">
        <v>3161</v>
      </c>
      <c r="D1400" t="s">
        <v>2773</v>
      </c>
      <c r="E1400">
        <v>1210.8855900000001</v>
      </c>
      <c r="F1400">
        <v>1477.05</v>
      </c>
      <c r="G1400">
        <v>464.48781609737699</v>
      </c>
      <c r="H1400">
        <v>-12.0733060612693</v>
      </c>
      <c r="I1400">
        <v>22.1337840062683</v>
      </c>
      <c r="J1400">
        <v>4.0989146781743697</v>
      </c>
      <c r="K1400">
        <v>1650.8824141724799</v>
      </c>
      <c r="L1400">
        <v>1297.8039323437599</v>
      </c>
      <c r="M1400">
        <v>37.954217839504501</v>
      </c>
      <c r="N1400">
        <v>1.04361032761987</v>
      </c>
      <c r="O1400">
        <v>49.622558478047402</v>
      </c>
      <c r="P1400">
        <v>504.72876151484098</v>
      </c>
    </row>
    <row r="1401" spans="1:17" hidden="1" x14ac:dyDescent="0.3">
      <c r="A1401" t="s">
        <v>2967</v>
      </c>
      <c r="B1401" t="s">
        <v>2968</v>
      </c>
      <c r="C1401" t="s">
        <v>3161</v>
      </c>
      <c r="D1401" t="s">
        <v>51</v>
      </c>
      <c r="E1401">
        <v>1197.7948320999999</v>
      </c>
      <c r="F1401">
        <v>379.25</v>
      </c>
      <c r="G1401">
        <v>-30.561086874765898</v>
      </c>
      <c r="H1401">
        <v>5.1605538669559197</v>
      </c>
      <c r="I1401">
        <v>7.498702824155</v>
      </c>
      <c r="J1401">
        <v>1.9592828116227501</v>
      </c>
      <c r="K1401">
        <v>378.95400342785803</v>
      </c>
      <c r="L1401">
        <v>360.31194326769298</v>
      </c>
      <c r="M1401">
        <v>50.551592466486298</v>
      </c>
      <c r="N1401">
        <v>0.257242661524621</v>
      </c>
      <c r="O1401">
        <v>16.730388925510798</v>
      </c>
      <c r="P1401">
        <v>44.037219901253302</v>
      </c>
      <c r="Q1401">
        <v>-1.2926480622971E-2</v>
      </c>
    </row>
    <row r="1402" spans="1:17" hidden="1" x14ac:dyDescent="0.3">
      <c r="A1402" t="s">
        <v>2969</v>
      </c>
      <c r="B1402" t="s">
        <v>2970</v>
      </c>
      <c r="C1402" t="s">
        <v>3161</v>
      </c>
      <c r="D1402" t="s">
        <v>234</v>
      </c>
      <c r="E1402">
        <v>1196.22924096</v>
      </c>
      <c r="F1402">
        <v>255.7</v>
      </c>
      <c r="G1402">
        <v>24.273068228180598</v>
      </c>
      <c r="H1402">
        <v>-3.3206246745008299</v>
      </c>
      <c r="I1402">
        <v>30.319860424980099</v>
      </c>
      <c r="J1402">
        <v>-4.1042896242322104</v>
      </c>
      <c r="K1402">
        <v>257.35416595017398</v>
      </c>
      <c r="L1402">
        <v>215.13634198345099</v>
      </c>
      <c r="M1402">
        <v>27.6505049662475</v>
      </c>
      <c r="N1402">
        <v>0.35712699851838697</v>
      </c>
      <c r="O1402">
        <v>21.040281579976501</v>
      </c>
      <c r="P1402">
        <v>77.5694444444444</v>
      </c>
      <c r="Q1402">
        <v>0.12463228665445999</v>
      </c>
    </row>
    <row r="1403" spans="1:17" hidden="1" x14ac:dyDescent="0.3">
      <c r="A1403" t="s">
        <v>2971</v>
      </c>
      <c r="B1403" t="s">
        <v>2972</v>
      </c>
      <c r="C1403" t="s">
        <v>3161</v>
      </c>
      <c r="D1403" t="s">
        <v>89</v>
      </c>
      <c r="E1403">
        <v>1196.0295928850001</v>
      </c>
      <c r="F1403">
        <v>244.85</v>
      </c>
      <c r="G1403">
        <v>-32.232024046657799</v>
      </c>
      <c r="H1403">
        <v>-6.4736764600918297</v>
      </c>
      <c r="I1403">
        <v>-17.0089979439927</v>
      </c>
      <c r="J1403">
        <v>-0.93180328512199695</v>
      </c>
      <c r="K1403">
        <v>259.58247511233702</v>
      </c>
      <c r="L1403">
        <v>265.49429779923599</v>
      </c>
      <c r="M1403">
        <v>31.2203162482229</v>
      </c>
      <c r="N1403">
        <v>0.53507622785857401</v>
      </c>
      <c r="O1403">
        <v>56.013886052685301</v>
      </c>
      <c r="P1403">
        <v>48.393939393939299</v>
      </c>
    </row>
    <row r="1404" spans="1:17" hidden="1" x14ac:dyDescent="0.3">
      <c r="A1404" t="s">
        <v>2973</v>
      </c>
      <c r="B1404" t="s">
        <v>2974</v>
      </c>
      <c r="C1404" t="s">
        <v>3161</v>
      </c>
      <c r="D1404" t="s">
        <v>2277</v>
      </c>
      <c r="E1404">
        <v>1195.1868087749999</v>
      </c>
      <c r="F1404">
        <v>436.65</v>
      </c>
      <c r="G1404">
        <v>98.737137041735707</v>
      </c>
      <c r="H1404">
        <v>-13.1616105040842</v>
      </c>
      <c r="I1404">
        <v>-61.698285447590798</v>
      </c>
      <c r="J1404">
        <v>-2.18659699490152</v>
      </c>
      <c r="K1404">
        <v>590.816159642358</v>
      </c>
      <c r="L1404">
        <v>624.737681584558</v>
      </c>
      <c r="M1404">
        <v>17.950989703592601</v>
      </c>
      <c r="N1404">
        <v>0.63927562504025803</v>
      </c>
      <c r="O1404">
        <v>124.436047177373</v>
      </c>
      <c r="P1404">
        <v>138.67176824268901</v>
      </c>
      <c r="Q1404">
        <v>0.25354597491542502</v>
      </c>
    </row>
    <row r="1405" spans="1:17" hidden="1" x14ac:dyDescent="0.3">
      <c r="A1405" t="s">
        <v>2975</v>
      </c>
      <c r="B1405" t="s">
        <v>2976</v>
      </c>
      <c r="C1405" t="s">
        <v>3161</v>
      </c>
      <c r="D1405" t="s">
        <v>2977</v>
      </c>
      <c r="E1405">
        <v>1192.10780505</v>
      </c>
      <c r="F1405">
        <v>183.5</v>
      </c>
      <c r="G1405">
        <v>-68.028792961811405</v>
      </c>
      <c r="H1405">
        <v>-1.2744792456268399</v>
      </c>
      <c r="I1405">
        <v>-12.731321665420801</v>
      </c>
      <c r="J1405">
        <v>-2.5657665779725001</v>
      </c>
      <c r="K1405">
        <v>193.17132734978401</v>
      </c>
      <c r="L1405">
        <v>200.17233820911301</v>
      </c>
      <c r="M1405">
        <v>30.240360122357099</v>
      </c>
      <c r="N1405">
        <v>0.37619666630453202</v>
      </c>
      <c r="O1405">
        <v>77.002724795640304</v>
      </c>
      <c r="P1405">
        <v>26.3774104683195</v>
      </c>
    </row>
    <row r="1406" spans="1:17" hidden="1" x14ac:dyDescent="0.3">
      <c r="A1406" t="s">
        <v>2978</v>
      </c>
      <c r="B1406" t="s">
        <v>2979</v>
      </c>
      <c r="C1406" t="s">
        <v>3161</v>
      </c>
      <c r="D1406" t="s">
        <v>2980</v>
      </c>
      <c r="E1406">
        <v>1192.00412295</v>
      </c>
      <c r="F1406">
        <v>1388.85</v>
      </c>
      <c r="G1406">
        <v>68.203206269666396</v>
      </c>
      <c r="H1406">
        <v>4.9042529385385096</v>
      </c>
      <c r="I1406">
        <v>76.808735443116205</v>
      </c>
      <c r="J1406">
        <v>-3.4473720110880302</v>
      </c>
      <c r="K1406">
        <v>1330.04293064492</v>
      </c>
      <c r="L1406">
        <v>1071.8433324810201</v>
      </c>
      <c r="M1406">
        <v>59.502202259872703</v>
      </c>
      <c r="N1406">
        <v>0.69207125993960295</v>
      </c>
      <c r="O1406">
        <v>11.603124887496801</v>
      </c>
      <c r="P1406">
        <v>110.431818181818</v>
      </c>
      <c r="Q1406">
        <v>0.103145210070188</v>
      </c>
    </row>
    <row r="1407" spans="1:17" hidden="1" x14ac:dyDescent="0.3">
      <c r="A1407" t="s">
        <v>2981</v>
      </c>
      <c r="B1407" t="s">
        <v>2982</v>
      </c>
      <c r="C1407" t="s">
        <v>3161</v>
      </c>
      <c r="D1407" t="s">
        <v>406</v>
      </c>
      <c r="E1407">
        <v>1191.80721431299</v>
      </c>
      <c r="F1407">
        <v>171.37</v>
      </c>
      <c r="G1407">
        <v>-17.478264582158602</v>
      </c>
      <c r="H1407">
        <v>-3.5114339221598501</v>
      </c>
      <c r="I1407">
        <v>6.9481760600130897</v>
      </c>
      <c r="J1407">
        <v>1.36270601380756</v>
      </c>
      <c r="K1407">
        <v>171.96877606405499</v>
      </c>
      <c r="L1407">
        <v>162.92843240470401</v>
      </c>
      <c r="M1407">
        <v>51.864241160770099</v>
      </c>
      <c r="N1407">
        <v>0.364223663227563</v>
      </c>
      <c r="O1407">
        <v>14.0806442201085</v>
      </c>
      <c r="P1407">
        <v>30.269859369061098</v>
      </c>
      <c r="Q1407">
        <v>2.4007575434436001E-2</v>
      </c>
    </row>
    <row r="1408" spans="1:17" hidden="1" x14ac:dyDescent="0.3">
      <c r="A1408" t="s">
        <v>2983</v>
      </c>
      <c r="B1408" t="s">
        <v>2984</v>
      </c>
      <c r="C1408" t="s">
        <v>3161</v>
      </c>
      <c r="D1408" t="s">
        <v>2985</v>
      </c>
      <c r="E1408">
        <v>1189.7870301</v>
      </c>
      <c r="F1408">
        <v>523.35</v>
      </c>
      <c r="G1408">
        <v>421.32004350477399</v>
      </c>
      <c r="H1408">
        <v>-3.9069480389694302</v>
      </c>
      <c r="I1408">
        <v>-3.4498643739975599</v>
      </c>
      <c r="J1408">
        <v>8.3438547565064205</v>
      </c>
      <c r="K1408">
        <v>545.32221595515603</v>
      </c>
      <c r="L1408">
        <v>473.86024611828299</v>
      </c>
      <c r="M1408">
        <v>69.935137642547602</v>
      </c>
      <c r="N1408">
        <v>0.87606472198394703</v>
      </c>
      <c r="O1408">
        <v>52.479220406993399</v>
      </c>
      <c r="P1408">
        <v>448.12526183493901</v>
      </c>
    </row>
    <row r="1409" spans="1:17" hidden="1" x14ac:dyDescent="0.3">
      <c r="A1409" t="s">
        <v>2986</v>
      </c>
      <c r="B1409" t="s">
        <v>2987</v>
      </c>
      <c r="C1409" t="s">
        <v>3161</v>
      </c>
      <c r="D1409" t="s">
        <v>1023</v>
      </c>
      <c r="E1409">
        <v>1188.442003375</v>
      </c>
      <c r="F1409">
        <v>842.05</v>
      </c>
      <c r="G1409">
        <v>36.335341584588399</v>
      </c>
      <c r="H1409">
        <v>2.2206055001358598</v>
      </c>
      <c r="I1409">
        <v>-3.1298249081018401</v>
      </c>
      <c r="J1409">
        <v>-3.0152689524026899</v>
      </c>
      <c r="K1409">
        <v>824.77530225823705</v>
      </c>
      <c r="L1409">
        <v>758.52501820676298</v>
      </c>
      <c r="M1409">
        <v>40.755294098322501</v>
      </c>
      <c r="N1409">
        <v>0.43621993331291398</v>
      </c>
      <c r="O1409">
        <v>18.128377174752099</v>
      </c>
      <c r="P1409">
        <v>66.478845393436103</v>
      </c>
      <c r="Q1409">
        <v>8.2284420927854998E-2</v>
      </c>
    </row>
    <row r="1410" spans="1:17" hidden="1" x14ac:dyDescent="0.3">
      <c r="A1410" t="s">
        <v>2988</v>
      </c>
      <c r="B1410" t="s">
        <v>2989</v>
      </c>
      <c r="C1410" t="s">
        <v>3161</v>
      </c>
      <c r="D1410" t="s">
        <v>83</v>
      </c>
      <c r="E1410">
        <v>1184.3723945199999</v>
      </c>
      <c r="F1410">
        <v>464.45</v>
      </c>
      <c r="G1410">
        <v>88.7668401520814</v>
      </c>
      <c r="H1410">
        <v>3.5001521147054402</v>
      </c>
      <c r="I1410">
        <v>-16.923870724342301</v>
      </c>
      <c r="J1410">
        <v>-0.55237751313329897</v>
      </c>
      <c r="K1410">
        <v>517.47933756051805</v>
      </c>
      <c r="L1410">
        <v>474.372237155086</v>
      </c>
      <c r="M1410">
        <v>31.060844739597201</v>
      </c>
      <c r="N1410">
        <v>0.50745698729058297</v>
      </c>
      <c r="O1410">
        <v>52.868984820755699</v>
      </c>
      <c r="P1410">
        <v>133.040642247867</v>
      </c>
      <c r="Q1410">
        <v>0.15588915777956799</v>
      </c>
    </row>
    <row r="1411" spans="1:17" hidden="1" x14ac:dyDescent="0.3">
      <c r="A1411" t="s">
        <v>2990</v>
      </c>
      <c r="B1411" t="s">
        <v>2991</v>
      </c>
      <c r="C1411" t="s">
        <v>3161</v>
      </c>
      <c r="D1411" t="s">
        <v>268</v>
      </c>
      <c r="E1411">
        <v>1182.9669615</v>
      </c>
      <c r="F1411">
        <v>1108.55</v>
      </c>
      <c r="G1411">
        <v>99.429475547385906</v>
      </c>
      <c r="H1411">
        <v>24.771135727635102</v>
      </c>
      <c r="I1411">
        <v>40.379641439293898</v>
      </c>
      <c r="J1411">
        <v>6.9878120787157201</v>
      </c>
      <c r="K1411">
        <v>969.11399018178997</v>
      </c>
      <c r="L1411">
        <v>802.31387148209296</v>
      </c>
      <c r="M1411">
        <v>66.678404629722394</v>
      </c>
      <c r="N1411">
        <v>2.48774509803921</v>
      </c>
      <c r="O1411">
        <v>10.504713364304701</v>
      </c>
      <c r="P1411">
        <v>126.234693877551</v>
      </c>
      <c r="Q1411">
        <v>0.17113179335350001</v>
      </c>
    </row>
    <row r="1412" spans="1:17" hidden="1" x14ac:dyDescent="0.3">
      <c r="A1412" t="s">
        <v>2992</v>
      </c>
      <c r="B1412" t="s">
        <v>2993</v>
      </c>
      <c r="C1412" t="s">
        <v>3161</v>
      </c>
      <c r="D1412" t="s">
        <v>271</v>
      </c>
      <c r="E1412">
        <v>1177.9743874999999</v>
      </c>
      <c r="F1412">
        <v>317.14999999999998</v>
      </c>
      <c r="G1412">
        <v>205.38409831919199</v>
      </c>
      <c r="H1412">
        <v>-1.7244849282522099</v>
      </c>
      <c r="I1412">
        <v>68.697375395437604</v>
      </c>
      <c r="J1412">
        <v>-3.3528831454385699</v>
      </c>
      <c r="K1412">
        <v>320.748440849357</v>
      </c>
      <c r="L1412">
        <v>248.017173184228</v>
      </c>
      <c r="M1412">
        <v>36.814905296446902</v>
      </c>
      <c r="N1412">
        <v>0.43779585977758601</v>
      </c>
      <c r="O1412">
        <v>30.443008040359398</v>
      </c>
      <c r="P1412">
        <v>305.57997963002902</v>
      </c>
    </row>
    <row r="1413" spans="1:17" hidden="1" x14ac:dyDescent="0.3">
      <c r="A1413" t="s">
        <v>2994</v>
      </c>
      <c r="B1413" t="s">
        <v>2995</v>
      </c>
      <c r="C1413" t="s">
        <v>3161</v>
      </c>
      <c r="D1413" t="s">
        <v>592</v>
      </c>
      <c r="E1413">
        <v>1171.7991961600001</v>
      </c>
      <c r="F1413">
        <v>217.6</v>
      </c>
      <c r="G1413">
        <v>-13.8249483405492</v>
      </c>
      <c r="H1413">
        <v>-6.1893333001185598</v>
      </c>
      <c r="I1413">
        <v>-9.7100990327251804</v>
      </c>
      <c r="J1413">
        <v>1.13325547914061</v>
      </c>
      <c r="K1413">
        <v>233.35293135914199</v>
      </c>
      <c r="L1413">
        <v>228.56533699013701</v>
      </c>
      <c r="M1413">
        <v>36.263425680218504</v>
      </c>
      <c r="N1413">
        <v>0.35306513628299002</v>
      </c>
      <c r="O1413">
        <v>34.375</v>
      </c>
      <c r="P1413">
        <v>20.220994475138099</v>
      </c>
      <c r="Q1413">
        <v>2.7800934188335E-2</v>
      </c>
    </row>
    <row r="1414" spans="1:17" hidden="1" x14ac:dyDescent="0.3">
      <c r="A1414" t="s">
        <v>2996</v>
      </c>
      <c r="B1414" t="s">
        <v>2997</v>
      </c>
      <c r="C1414" t="s">
        <v>3161</v>
      </c>
      <c r="D1414" t="s">
        <v>21</v>
      </c>
      <c r="E1414">
        <v>1167.4603199999999</v>
      </c>
      <c r="F1414">
        <v>984.7</v>
      </c>
      <c r="G1414">
        <v>-34.587574576653097</v>
      </c>
      <c r="H1414">
        <v>3.0369652743226698</v>
      </c>
      <c r="I1414">
        <v>-21.384036051237899</v>
      </c>
      <c r="J1414">
        <v>1.3852326028491</v>
      </c>
      <c r="K1414">
        <v>1035.03907023639</v>
      </c>
      <c r="L1414">
        <v>1072.1060769042199</v>
      </c>
      <c r="M1414">
        <v>28.029767375853702</v>
      </c>
      <c r="N1414">
        <v>0.77467091507674102</v>
      </c>
      <c r="O1414">
        <v>49.0200060932263</v>
      </c>
      <c r="P1414">
        <v>3.0505991313903098</v>
      </c>
      <c r="Q1414">
        <v>0.12223322301092999</v>
      </c>
    </row>
    <row r="1415" spans="1:17" hidden="1" x14ac:dyDescent="0.3">
      <c r="A1415" t="s">
        <v>2998</v>
      </c>
      <c r="B1415" t="s">
        <v>2999</v>
      </c>
      <c r="C1415" t="s">
        <v>3161</v>
      </c>
      <c r="D1415" t="s">
        <v>1327</v>
      </c>
      <c r="E1415">
        <v>1165.76952957</v>
      </c>
      <c r="F1415">
        <v>772.65</v>
      </c>
      <c r="G1415">
        <v>69.797835104949399</v>
      </c>
      <c r="H1415">
        <v>-2.10212630445037</v>
      </c>
      <c r="I1415">
        <v>74.107734181890805</v>
      </c>
      <c r="J1415">
        <v>1.2365854432017001</v>
      </c>
      <c r="K1415">
        <v>796.97743992486301</v>
      </c>
      <c r="L1415">
        <v>626.87379308365701</v>
      </c>
      <c r="M1415">
        <v>33.078329702199703</v>
      </c>
      <c r="N1415">
        <v>0.17403224572232301</v>
      </c>
      <c r="O1415">
        <v>32.919174270368202</v>
      </c>
      <c r="P1415">
        <v>130.607372034024</v>
      </c>
      <c r="Q1415">
        <v>0.15737087192604601</v>
      </c>
    </row>
    <row r="1416" spans="1:17" hidden="1" x14ac:dyDescent="0.3">
      <c r="A1416" t="s">
        <v>3000</v>
      </c>
      <c r="B1416" t="s">
        <v>3001</v>
      </c>
      <c r="C1416" t="s">
        <v>3161</v>
      </c>
      <c r="D1416" t="s">
        <v>21</v>
      </c>
      <c r="E1416">
        <v>1161.63312208</v>
      </c>
      <c r="F1416">
        <v>672.2</v>
      </c>
      <c r="G1416">
        <v>525.49948812301295</v>
      </c>
      <c r="H1416">
        <v>-11.8523363884839</v>
      </c>
      <c r="I1416">
        <v>145.654182511248</v>
      </c>
      <c r="J1416">
        <v>-17.849116611592802</v>
      </c>
      <c r="K1416">
        <v>791.04626390975795</v>
      </c>
      <c r="L1416">
        <v>504.60512064676601</v>
      </c>
      <c r="M1416">
        <v>22.6276419635842</v>
      </c>
      <c r="N1416">
        <v>1.7241034719049699</v>
      </c>
      <c r="O1416">
        <v>48.4677179410889</v>
      </c>
      <c r="P1416">
        <v>620.85790884718494</v>
      </c>
    </row>
    <row r="1417" spans="1:17" hidden="1" x14ac:dyDescent="0.3">
      <c r="A1417" t="s">
        <v>3002</v>
      </c>
      <c r="B1417" t="s">
        <v>3003</v>
      </c>
      <c r="C1417" t="s">
        <v>3161</v>
      </c>
      <c r="D1417" t="s">
        <v>188</v>
      </c>
      <c r="E1417">
        <v>1159.814898138</v>
      </c>
      <c r="F1417">
        <v>179.79</v>
      </c>
      <c r="G1417">
        <v>-57.604648683115201</v>
      </c>
      <c r="H1417">
        <v>-11.346857483271</v>
      </c>
      <c r="I1417">
        <v>-42.693140562007798</v>
      </c>
      <c r="J1417">
        <v>-4.2252251128538898</v>
      </c>
      <c r="M1417">
        <v>17.884402840651202</v>
      </c>
      <c r="O1417">
        <v>50.670226375215499</v>
      </c>
      <c r="P1417">
        <v>0.717046664052434</v>
      </c>
    </row>
    <row r="1418" spans="1:17" hidden="1" x14ac:dyDescent="0.3">
      <c r="A1418" t="s">
        <v>3004</v>
      </c>
      <c r="B1418" t="s">
        <v>3005</v>
      </c>
      <c r="C1418" t="s">
        <v>3161</v>
      </c>
      <c r="D1418" t="s">
        <v>130</v>
      </c>
      <c r="E1418">
        <v>1159.4278116</v>
      </c>
      <c r="F1418">
        <v>949.05</v>
      </c>
      <c r="G1418">
        <v>36.767687564353999</v>
      </c>
      <c r="H1418">
        <v>-0.62883271687339504</v>
      </c>
      <c r="I1418">
        <v>-8.4493808178101801</v>
      </c>
      <c r="J1418">
        <v>5.6234971806759102</v>
      </c>
      <c r="K1418">
        <v>958.04422265395203</v>
      </c>
      <c r="L1418">
        <v>884.73610366181595</v>
      </c>
      <c r="M1418">
        <v>41.011072277330904</v>
      </c>
      <c r="N1418">
        <v>0.59661886973023803</v>
      </c>
      <c r="O1418">
        <v>25.356935883251602</v>
      </c>
      <c r="P1418">
        <v>67.973451327433594</v>
      </c>
    </row>
    <row r="1419" spans="1:17" hidden="1" x14ac:dyDescent="0.3">
      <c r="A1419" t="s">
        <v>3006</v>
      </c>
      <c r="B1419" t="s">
        <v>3007</v>
      </c>
      <c r="C1419" t="s">
        <v>3161</v>
      </c>
      <c r="D1419" t="s">
        <v>249</v>
      </c>
      <c r="E1419">
        <v>1156.2218045699999</v>
      </c>
      <c r="F1419">
        <v>419.3</v>
      </c>
      <c r="G1419">
        <v>-31.994590857016298</v>
      </c>
      <c r="H1419">
        <v>-0.87899979357205404</v>
      </c>
      <c r="I1419">
        <v>-11.1004409782884</v>
      </c>
      <c r="J1419">
        <v>5.6564044604560202</v>
      </c>
      <c r="K1419">
        <v>408.614757161211</v>
      </c>
      <c r="L1419">
        <v>426.16847636596702</v>
      </c>
      <c r="M1419">
        <v>67.195757333205293</v>
      </c>
      <c r="N1419">
        <v>0.79547628576501095</v>
      </c>
      <c r="O1419">
        <v>23.288814691151899</v>
      </c>
      <c r="P1419">
        <v>13.9092637870144</v>
      </c>
      <c r="Q1419">
        <v>-0.12996615879642401</v>
      </c>
    </row>
    <row r="1420" spans="1:17" hidden="1" x14ac:dyDescent="0.3">
      <c r="A1420" t="s">
        <v>3008</v>
      </c>
      <c r="B1420" t="s">
        <v>3009</v>
      </c>
      <c r="C1420" t="s">
        <v>3161</v>
      </c>
      <c r="D1420" t="s">
        <v>589</v>
      </c>
      <c r="E1420">
        <v>1153.8075061500001</v>
      </c>
      <c r="F1420">
        <v>160.55000000000001</v>
      </c>
      <c r="G1420">
        <v>-21.767599749857499</v>
      </c>
      <c r="H1420">
        <v>-3.4845359510421998</v>
      </c>
      <c r="I1420">
        <v>17.1139233787286</v>
      </c>
      <c r="J1420">
        <v>-2.6737186108523301</v>
      </c>
      <c r="K1420">
        <v>173.05689791800299</v>
      </c>
      <c r="L1420">
        <v>158.24074411305801</v>
      </c>
      <c r="M1420">
        <v>31.1707119440246</v>
      </c>
      <c r="N1420">
        <v>0.42286461790136798</v>
      </c>
      <c r="O1420">
        <v>37.620678916225401</v>
      </c>
      <c r="P1420">
        <v>65.174897119341495</v>
      </c>
      <c r="Q1420">
        <v>0.13620895242841999</v>
      </c>
    </row>
    <row r="1421" spans="1:17" hidden="1" x14ac:dyDescent="0.3">
      <c r="A1421" t="s">
        <v>3010</v>
      </c>
      <c r="B1421" t="s">
        <v>3011</v>
      </c>
      <c r="C1421" t="s">
        <v>3161</v>
      </c>
      <c r="D1421" t="s">
        <v>1388</v>
      </c>
      <c r="E1421">
        <v>1151.8799160000001</v>
      </c>
      <c r="F1421">
        <v>132</v>
      </c>
      <c r="G1421">
        <v>-52.228947143724298</v>
      </c>
      <c r="H1421">
        <v>-1.0386076859938</v>
      </c>
      <c r="I1421">
        <v>-23.1243759790643</v>
      </c>
      <c r="J1421">
        <v>-1.02546165824756</v>
      </c>
      <c r="K1421">
        <v>143.109889733203</v>
      </c>
      <c r="L1421">
        <v>154.97981733500799</v>
      </c>
      <c r="M1421">
        <v>32.404572952628797</v>
      </c>
      <c r="N1421">
        <v>0.69108689398615297</v>
      </c>
      <c r="O1421">
        <v>44.696969696969703</v>
      </c>
      <c r="P1421">
        <v>4.43037974683544</v>
      </c>
      <c r="Q1421">
        <v>4.5000166308426001E-2</v>
      </c>
    </row>
    <row r="1422" spans="1:17" hidden="1" x14ac:dyDescent="0.3">
      <c r="A1422" t="s">
        <v>3012</v>
      </c>
      <c r="B1422" t="s">
        <v>3013</v>
      </c>
      <c r="C1422" t="s">
        <v>3161</v>
      </c>
      <c r="D1422" t="s">
        <v>263</v>
      </c>
      <c r="E1422">
        <v>1145.96803656</v>
      </c>
      <c r="F1422">
        <v>265.45</v>
      </c>
      <c r="G1422">
        <v>69.533539066284604</v>
      </c>
      <c r="H1422">
        <v>15.6655207543731</v>
      </c>
      <c r="I1422">
        <v>4.8902757126317304</v>
      </c>
      <c r="J1422">
        <v>0.65851423276306098</v>
      </c>
      <c r="K1422">
        <v>264.87527220859999</v>
      </c>
      <c r="L1422">
        <v>246.18680455953199</v>
      </c>
      <c r="M1422">
        <v>54.882963707500302</v>
      </c>
      <c r="N1422">
        <v>0.76165938873969397</v>
      </c>
      <c r="O1422">
        <v>27.3309474477302</v>
      </c>
      <c r="P1422">
        <v>105.297757153905</v>
      </c>
      <c r="Q1422">
        <v>0.105406268814696</v>
      </c>
    </row>
    <row r="1423" spans="1:17" hidden="1" x14ac:dyDescent="0.3">
      <c r="A1423" t="s">
        <v>3014</v>
      </c>
      <c r="B1423" t="s">
        <v>3015</v>
      </c>
      <c r="C1423" t="s">
        <v>3161</v>
      </c>
      <c r="D1423" t="s">
        <v>95</v>
      </c>
      <c r="E1423">
        <v>1143.1427515</v>
      </c>
      <c r="F1423">
        <v>43.85</v>
      </c>
      <c r="G1423">
        <v>-13.0863386621152</v>
      </c>
      <c r="H1423">
        <v>-4.1004313891961299</v>
      </c>
      <c r="I1423">
        <v>-42.9146320275254</v>
      </c>
      <c r="J1423">
        <v>-5.2201909791509902</v>
      </c>
      <c r="K1423">
        <v>51.156043233035703</v>
      </c>
      <c r="L1423">
        <v>55.6273814498715</v>
      </c>
      <c r="M1423">
        <v>20.550780017637901</v>
      </c>
      <c r="N1423">
        <v>0.57598566723890299</v>
      </c>
      <c r="O1423">
        <v>97.263397947548398</v>
      </c>
      <c r="P1423">
        <v>19.776017481562398</v>
      </c>
      <c r="Q1423">
        <v>-3.7207625550718999E-2</v>
      </c>
    </row>
    <row r="1424" spans="1:17" hidden="1" x14ac:dyDescent="0.3">
      <c r="A1424" t="s">
        <v>3016</v>
      </c>
      <c r="B1424" t="s">
        <v>3017</v>
      </c>
      <c r="C1424" t="s">
        <v>3161</v>
      </c>
      <c r="D1424" t="s">
        <v>589</v>
      </c>
      <c r="E1424">
        <v>1142.3700356249999</v>
      </c>
      <c r="F1424">
        <v>43.75</v>
      </c>
      <c r="G1424">
        <v>-46.085661134593003</v>
      </c>
      <c r="H1424">
        <v>-4.78541004287493</v>
      </c>
      <c r="I1424">
        <v>-14.4549574250932</v>
      </c>
      <c r="J1424">
        <v>-3.55013231912447</v>
      </c>
      <c r="K1424">
        <v>47.451502181196901</v>
      </c>
      <c r="L1424">
        <v>47.498107172516796</v>
      </c>
      <c r="M1424">
        <v>32.326931284142198</v>
      </c>
      <c r="N1424">
        <v>0.42743357039493002</v>
      </c>
      <c r="O1424">
        <v>53.371428571428503</v>
      </c>
      <c r="P1424">
        <v>20.192307692307601</v>
      </c>
      <c r="Q1424">
        <v>-1.9262061436807001E-2</v>
      </c>
    </row>
    <row r="1425" spans="1:17" hidden="1" x14ac:dyDescent="0.3">
      <c r="A1425" t="s">
        <v>3018</v>
      </c>
      <c r="B1425" t="s">
        <v>3019</v>
      </c>
      <c r="C1425" t="s">
        <v>3161</v>
      </c>
      <c r="D1425" t="s">
        <v>1504</v>
      </c>
      <c r="E1425">
        <v>1142.1309391559901</v>
      </c>
      <c r="F1425">
        <v>196.92</v>
      </c>
      <c r="G1425">
        <v>-51.930693615336097</v>
      </c>
      <c r="H1425">
        <v>-3.0415545457359698</v>
      </c>
      <c r="I1425">
        <v>-28.892656468277799</v>
      </c>
      <c r="J1425">
        <v>-3.4475715335424799</v>
      </c>
      <c r="K1425">
        <v>217.81634519835401</v>
      </c>
      <c r="L1425">
        <v>233.60685999461299</v>
      </c>
      <c r="M1425">
        <v>21.822127542116601</v>
      </c>
      <c r="N1425">
        <v>0.32183734221053001</v>
      </c>
      <c r="O1425">
        <v>51.076579321551897</v>
      </c>
      <c r="P1425">
        <v>0.46938775510203501</v>
      </c>
      <c r="Q1425">
        <v>-2.6386440584661001E-2</v>
      </c>
    </row>
    <row r="1426" spans="1:17" hidden="1" x14ac:dyDescent="0.3">
      <c r="A1426" t="s">
        <v>3020</v>
      </c>
      <c r="B1426" t="s">
        <v>3021</v>
      </c>
      <c r="C1426" t="s">
        <v>3161</v>
      </c>
      <c r="D1426" t="s">
        <v>268</v>
      </c>
      <c r="E1426">
        <v>1136.7524000000001</v>
      </c>
      <c r="F1426">
        <v>897.2</v>
      </c>
      <c r="G1426">
        <v>-8.3082230188000299</v>
      </c>
      <c r="H1426">
        <v>31.5481738155976</v>
      </c>
      <c r="I1426">
        <v>6.60328510230734</v>
      </c>
      <c r="J1426">
        <v>13.0589068717731</v>
      </c>
      <c r="M1426">
        <v>62.728548826420202</v>
      </c>
      <c r="O1426">
        <v>8.6714222024074807</v>
      </c>
      <c r="P1426">
        <v>31.554252199413501</v>
      </c>
    </row>
    <row r="1427" spans="1:17" hidden="1" x14ac:dyDescent="0.3">
      <c r="A1427" t="s">
        <v>3022</v>
      </c>
      <c r="B1427" t="s">
        <v>3023</v>
      </c>
      <c r="C1427" t="s">
        <v>3161</v>
      </c>
      <c r="D1427" t="s">
        <v>249</v>
      </c>
      <c r="E1427">
        <v>1132.5817248000001</v>
      </c>
      <c r="F1427">
        <v>105.76</v>
      </c>
      <c r="G1427">
        <v>-33.6246015900769</v>
      </c>
      <c r="H1427">
        <v>20.859254769718401</v>
      </c>
      <c r="I1427">
        <v>-3.0423310406755899</v>
      </c>
      <c r="J1427">
        <v>7.9136817202621703</v>
      </c>
      <c r="K1427">
        <v>97.6639417344512</v>
      </c>
      <c r="L1427">
        <v>97.022651469487201</v>
      </c>
      <c r="M1427">
        <v>61.222547756346003</v>
      </c>
      <c r="N1427">
        <v>1.92905233552947</v>
      </c>
      <c r="O1427">
        <v>17.152042360060499</v>
      </c>
      <c r="P1427">
        <v>42.552904704138001</v>
      </c>
      <c r="Q1427">
        <v>6.9734871884273006E-2</v>
      </c>
    </row>
    <row r="1428" spans="1:17" hidden="1" x14ac:dyDescent="0.3">
      <c r="A1428" t="s">
        <v>3024</v>
      </c>
      <c r="B1428" t="s">
        <v>3025</v>
      </c>
      <c r="C1428" t="s">
        <v>3161</v>
      </c>
      <c r="D1428" t="s">
        <v>188</v>
      </c>
      <c r="E1428">
        <v>1130.6217369999999</v>
      </c>
      <c r="F1428">
        <v>124.1</v>
      </c>
      <c r="G1428">
        <v>-20.782151264808299</v>
      </c>
      <c r="H1428">
        <v>-2.86035415255165</v>
      </c>
      <c r="I1428">
        <v>-12.5342226189856</v>
      </c>
      <c r="J1428">
        <v>-1.7156397889964199</v>
      </c>
      <c r="K1428">
        <v>132.79226392363799</v>
      </c>
      <c r="L1428">
        <v>130.98413995785</v>
      </c>
      <c r="M1428">
        <v>33.372326294945999</v>
      </c>
      <c r="N1428">
        <v>0.45878691554977202</v>
      </c>
      <c r="O1428">
        <v>25.7050765511684</v>
      </c>
      <c r="P1428">
        <v>13.8532110091743</v>
      </c>
      <c r="Q1428">
        <v>6.7096009718137006E-2</v>
      </c>
    </row>
    <row r="1429" spans="1:17" hidden="1" x14ac:dyDescent="0.3">
      <c r="A1429" t="s">
        <v>3026</v>
      </c>
      <c r="B1429" t="s">
        <v>3027</v>
      </c>
      <c r="C1429" t="s">
        <v>3161</v>
      </c>
      <c r="D1429" t="s">
        <v>643</v>
      </c>
      <c r="E1429">
        <v>1126.9577471600001</v>
      </c>
      <c r="F1429">
        <v>174.8</v>
      </c>
      <c r="G1429">
        <v>-39.208124869879299</v>
      </c>
      <c r="H1429">
        <v>-5.4098863275601596</v>
      </c>
      <c r="I1429">
        <v>-32.003399422951603</v>
      </c>
      <c r="J1429">
        <v>-3.1844088440670699</v>
      </c>
      <c r="K1429">
        <v>191.88042663541799</v>
      </c>
      <c r="L1429">
        <v>215.12003729481501</v>
      </c>
      <c r="M1429">
        <v>32.960572122400698</v>
      </c>
      <c r="N1429">
        <v>0.55402273810702996</v>
      </c>
      <c r="O1429">
        <v>76.115560640732198</v>
      </c>
      <c r="P1429">
        <v>3.0660377358490498</v>
      </c>
      <c r="Q1429">
        <v>7.6252657292538994E-2</v>
      </c>
    </row>
    <row r="1430" spans="1:17" hidden="1" x14ac:dyDescent="0.3">
      <c r="A1430" t="s">
        <v>3028</v>
      </c>
      <c r="B1430" t="s">
        <v>3029</v>
      </c>
      <c r="C1430" t="s">
        <v>3161</v>
      </c>
      <c r="E1430">
        <v>1121.6543549999999</v>
      </c>
      <c r="F1430">
        <v>164.6</v>
      </c>
      <c r="G1430">
        <v>269.63023446366901</v>
      </c>
      <c r="H1430">
        <v>33.208048576312699</v>
      </c>
      <c r="I1430">
        <v>540.50422875249603</v>
      </c>
      <c r="J1430">
        <v>13.5527492363051</v>
      </c>
      <c r="K1430">
        <v>123.3771026995</v>
      </c>
      <c r="M1430">
        <v>91.160058628700895</v>
      </c>
      <c r="N1430">
        <v>1.0213525007619899</v>
      </c>
      <c r="O1430">
        <v>3.7363304981773999</v>
      </c>
      <c r="P1430">
        <v>619.09130624726902</v>
      </c>
    </row>
    <row r="1431" spans="1:17" hidden="1" x14ac:dyDescent="0.3">
      <c r="A1431" t="s">
        <v>3030</v>
      </c>
      <c r="B1431" t="s">
        <v>3031</v>
      </c>
      <c r="C1431" t="s">
        <v>3161</v>
      </c>
      <c r="D1431" t="s">
        <v>1599</v>
      </c>
      <c r="E1431">
        <v>1119.2335</v>
      </c>
      <c r="F1431">
        <v>107.8</v>
      </c>
      <c r="G1431">
        <v>785.98055643698103</v>
      </c>
      <c r="H1431">
        <v>23.115434024104299</v>
      </c>
      <c r="I1431">
        <v>335.13096323070999</v>
      </c>
      <c r="J1431">
        <v>-6.2635116798558297</v>
      </c>
      <c r="K1431">
        <v>90.229670623600597</v>
      </c>
      <c r="L1431">
        <v>52.6048671049614</v>
      </c>
      <c r="M1431">
        <v>40.5579250040158</v>
      </c>
      <c r="N1431">
        <v>0.435582261218602</v>
      </c>
      <c r="O1431">
        <v>12.662337662337601</v>
      </c>
      <c r="P1431">
        <v>1034.7368421052599</v>
      </c>
    </row>
    <row r="1432" spans="1:17" hidden="1" x14ac:dyDescent="0.3">
      <c r="A1432" t="s">
        <v>3032</v>
      </c>
      <c r="B1432" t="s">
        <v>3033</v>
      </c>
      <c r="C1432" t="s">
        <v>3161</v>
      </c>
      <c r="D1432" t="s">
        <v>18</v>
      </c>
      <c r="E1432">
        <v>1118.3164252199999</v>
      </c>
      <c r="F1432">
        <v>1087.95</v>
      </c>
      <c r="G1432">
        <v>9.0272306366868307</v>
      </c>
      <c r="H1432">
        <v>14.248687781370201</v>
      </c>
      <c r="I1432">
        <v>-13.561280707972999</v>
      </c>
      <c r="J1432">
        <v>10.128013292617</v>
      </c>
      <c r="K1432">
        <v>916.660147168663</v>
      </c>
      <c r="L1432">
        <v>945.25088352618798</v>
      </c>
      <c r="M1432">
        <v>88.592844629823205</v>
      </c>
      <c r="N1432">
        <v>1.8481748190320499</v>
      </c>
      <c r="O1432">
        <v>45.411094259846401</v>
      </c>
      <c r="P1432">
        <v>51.1041666666666</v>
      </c>
      <c r="Q1432">
        <v>0.20371797174940501</v>
      </c>
    </row>
    <row r="1433" spans="1:17" hidden="1" x14ac:dyDescent="0.3">
      <c r="A1433" t="s">
        <v>3034</v>
      </c>
      <c r="B1433" t="s">
        <v>3035</v>
      </c>
      <c r="C1433" t="s">
        <v>3161</v>
      </c>
      <c r="D1433" t="s">
        <v>283</v>
      </c>
      <c r="E1433">
        <v>1117.675</v>
      </c>
      <c r="F1433">
        <v>8597.5</v>
      </c>
      <c r="G1433">
        <v>14.031200108389401</v>
      </c>
      <c r="H1433">
        <v>16.167831078469298</v>
      </c>
      <c r="I1433">
        <v>-18.971873712581001</v>
      </c>
      <c r="J1433">
        <v>2.26266380972447</v>
      </c>
      <c r="K1433">
        <v>8335.18850919953</v>
      </c>
      <c r="L1433">
        <v>8112.6782945085997</v>
      </c>
      <c r="M1433">
        <v>46.253244367242502</v>
      </c>
      <c r="N1433">
        <v>2.65961070271358</v>
      </c>
      <c r="O1433">
        <v>16.906077348066301</v>
      </c>
      <c r="P1433">
        <v>42.8808841248078</v>
      </c>
      <c r="Q1433">
        <v>0.19557279759472099</v>
      </c>
    </row>
    <row r="1434" spans="1:17" hidden="1" x14ac:dyDescent="0.3">
      <c r="A1434" t="s">
        <v>3036</v>
      </c>
      <c r="B1434" t="s">
        <v>3037</v>
      </c>
      <c r="C1434" t="s">
        <v>3161</v>
      </c>
      <c r="D1434" t="s">
        <v>526</v>
      </c>
      <c r="E1434">
        <v>1115.8006594999999</v>
      </c>
      <c r="F1434">
        <v>332.6</v>
      </c>
      <c r="G1434">
        <v>104.488244813089</v>
      </c>
      <c r="H1434">
        <v>22.0520783646149</v>
      </c>
      <c r="I1434">
        <v>80.973787616398994</v>
      </c>
      <c r="J1434">
        <v>13.458608047789999</v>
      </c>
      <c r="K1434">
        <v>285.32741678813397</v>
      </c>
      <c r="L1434">
        <v>230.52374748018801</v>
      </c>
      <c r="M1434">
        <v>80.536895844637797</v>
      </c>
      <c r="N1434">
        <v>1.35742465824059</v>
      </c>
      <c r="O1434">
        <v>2.1948286229705101</v>
      </c>
      <c r="P1434">
        <v>152.35204855842099</v>
      </c>
      <c r="Q1434">
        <v>0.11489122545240001</v>
      </c>
    </row>
    <row r="1435" spans="1:17" hidden="1" x14ac:dyDescent="0.3">
      <c r="A1435" t="s">
        <v>3038</v>
      </c>
      <c r="B1435" t="s">
        <v>3039</v>
      </c>
      <c r="C1435" t="s">
        <v>3161</v>
      </c>
      <c r="D1435" t="s">
        <v>1012</v>
      </c>
      <c r="E1435">
        <v>1113.0978537000001</v>
      </c>
      <c r="F1435">
        <v>789.9</v>
      </c>
      <c r="G1435">
        <v>-6.93269385941612</v>
      </c>
      <c r="H1435">
        <v>-11.0541038367271</v>
      </c>
      <c r="I1435">
        <v>25.755501257353401</v>
      </c>
      <c r="J1435">
        <v>-5.2133218691414402</v>
      </c>
      <c r="K1435">
        <v>848.91833203759097</v>
      </c>
      <c r="L1435">
        <v>739.48728685403898</v>
      </c>
      <c r="M1435">
        <v>23.284899796667698</v>
      </c>
      <c r="N1435">
        <v>0.28140728620005301</v>
      </c>
      <c r="O1435">
        <v>27.864286618559301</v>
      </c>
      <c r="P1435">
        <v>51.321839080459696</v>
      </c>
      <c r="Q1435">
        <v>0.112764365129687</v>
      </c>
    </row>
    <row r="1436" spans="1:17" hidden="1" x14ac:dyDescent="0.3">
      <c r="A1436" t="s">
        <v>3040</v>
      </c>
      <c r="B1436" t="s">
        <v>3041</v>
      </c>
      <c r="C1436" t="s">
        <v>3161</v>
      </c>
      <c r="D1436" t="s">
        <v>111</v>
      </c>
      <c r="E1436">
        <v>1110.3914454399901</v>
      </c>
      <c r="F1436">
        <v>372.85</v>
      </c>
      <c r="G1436">
        <v>130.95489228165599</v>
      </c>
      <c r="H1436">
        <v>-2.74193780916276</v>
      </c>
      <c r="I1436">
        <v>-6.7470661030226804</v>
      </c>
      <c r="J1436">
        <v>-2.7479096979530699</v>
      </c>
      <c r="K1436">
        <v>358.10235838242397</v>
      </c>
      <c r="L1436">
        <v>318.92635478288503</v>
      </c>
      <c r="M1436">
        <v>64.498092174754703</v>
      </c>
      <c r="N1436">
        <v>1.0718562761799999</v>
      </c>
      <c r="O1436">
        <v>13.5577309910151</v>
      </c>
      <c r="P1436">
        <v>173.95297575312199</v>
      </c>
      <c r="Q1436">
        <v>9.6937354752435007E-2</v>
      </c>
    </row>
    <row r="1437" spans="1:17" hidden="1" x14ac:dyDescent="0.3">
      <c r="A1437" t="s">
        <v>3042</v>
      </c>
      <c r="B1437" t="s">
        <v>3043</v>
      </c>
      <c r="C1437" t="s">
        <v>3161</v>
      </c>
      <c r="D1437" t="s">
        <v>446</v>
      </c>
      <c r="E1437">
        <v>1108.26948141</v>
      </c>
      <c r="F1437">
        <v>391.3</v>
      </c>
      <c r="G1437">
        <v>39.316624166120199</v>
      </c>
      <c r="H1437">
        <v>25.0225204460166</v>
      </c>
      <c r="I1437">
        <v>36.129743545434401</v>
      </c>
      <c r="J1437">
        <v>11.2097537877207</v>
      </c>
      <c r="K1437">
        <v>334.92529938205899</v>
      </c>
      <c r="L1437">
        <v>291.79089525268301</v>
      </c>
      <c r="M1437">
        <v>75.845148047439196</v>
      </c>
      <c r="N1437">
        <v>1.56909993203765</v>
      </c>
      <c r="O1437">
        <v>4.5233835931510296</v>
      </c>
      <c r="P1437">
        <v>106.87285223367699</v>
      </c>
      <c r="Q1437">
        <v>0.112189157080399</v>
      </c>
    </row>
    <row r="1438" spans="1:17" hidden="1" x14ac:dyDescent="0.3">
      <c r="A1438" t="s">
        <v>3044</v>
      </c>
      <c r="B1438" t="s">
        <v>3045</v>
      </c>
      <c r="C1438" t="s">
        <v>3161</v>
      </c>
      <c r="D1438" t="s">
        <v>526</v>
      </c>
      <c r="E1438">
        <v>1107.796211485</v>
      </c>
      <c r="F1438">
        <v>212.05</v>
      </c>
      <c r="G1438">
        <v>131.00633182180999</v>
      </c>
      <c r="H1438">
        <v>13.793428343047999</v>
      </c>
      <c r="I1438">
        <v>33.097742782395301</v>
      </c>
      <c r="J1438">
        <v>5.1527012483706898</v>
      </c>
      <c r="K1438">
        <v>192.41406984440101</v>
      </c>
      <c r="L1438">
        <v>160.60462050444099</v>
      </c>
      <c r="M1438">
        <v>66.862706107828799</v>
      </c>
      <c r="N1438">
        <v>1.3212550285225899</v>
      </c>
      <c r="O1438">
        <v>2.8059419948125401</v>
      </c>
      <c r="P1438">
        <v>173.78954163976701</v>
      </c>
      <c r="Q1438">
        <v>6.4757029437559996E-2</v>
      </c>
    </row>
    <row r="1439" spans="1:17" hidden="1" x14ac:dyDescent="0.3">
      <c r="A1439" t="s">
        <v>3046</v>
      </c>
      <c r="B1439" t="s">
        <v>3047</v>
      </c>
      <c r="C1439" t="s">
        <v>3161</v>
      </c>
      <c r="D1439" t="s">
        <v>3048</v>
      </c>
      <c r="E1439">
        <v>1107.3946965</v>
      </c>
      <c r="F1439">
        <v>568.65</v>
      </c>
      <c r="G1439">
        <v>29.2244153644432</v>
      </c>
      <c r="H1439">
        <v>-9.3558547103108598</v>
      </c>
      <c r="I1439">
        <v>18.590456840047398</v>
      </c>
      <c r="J1439">
        <v>-0.42942886656260698</v>
      </c>
      <c r="K1439">
        <v>657.83126110962303</v>
      </c>
      <c r="L1439">
        <v>591.24162677707602</v>
      </c>
      <c r="M1439">
        <v>20.841424845047399</v>
      </c>
      <c r="N1439">
        <v>0.82153190193391201</v>
      </c>
      <c r="O1439">
        <v>66.886485535918396</v>
      </c>
      <c r="P1439">
        <v>60.183098591549196</v>
      </c>
    </row>
    <row r="1440" spans="1:17" hidden="1" x14ac:dyDescent="0.3">
      <c r="A1440" t="s">
        <v>3049</v>
      </c>
      <c r="B1440" t="s">
        <v>3050</v>
      </c>
      <c r="C1440" t="s">
        <v>3161</v>
      </c>
      <c r="D1440" t="s">
        <v>429</v>
      </c>
      <c r="E1440">
        <v>1103.58535005</v>
      </c>
      <c r="F1440">
        <v>312.75</v>
      </c>
      <c r="G1440">
        <v>109.67871361690401</v>
      </c>
      <c r="H1440">
        <v>4.55591484304309</v>
      </c>
      <c r="I1440">
        <v>90.2064513418308</v>
      </c>
      <c r="J1440">
        <v>12.8978026921099</v>
      </c>
      <c r="K1440">
        <v>286.03357116393101</v>
      </c>
      <c r="L1440">
        <v>226.76601497806101</v>
      </c>
      <c r="M1440">
        <v>75.093687157203107</v>
      </c>
      <c r="N1440">
        <v>0.20847694726160901</v>
      </c>
      <c r="O1440">
        <v>11.270983213429201</v>
      </c>
      <c r="P1440">
        <v>139.655172413793</v>
      </c>
      <c r="Q1440">
        <v>0.160760528645187</v>
      </c>
    </row>
    <row r="1441" spans="1:17" hidden="1" x14ac:dyDescent="0.3">
      <c r="A1441" t="s">
        <v>3051</v>
      </c>
      <c r="B1441" t="s">
        <v>3052</v>
      </c>
      <c r="C1441" t="s">
        <v>3161</v>
      </c>
      <c r="D1441" t="s">
        <v>1388</v>
      </c>
      <c r="E1441">
        <v>1102.5</v>
      </c>
      <c r="F1441">
        <v>110.25</v>
      </c>
      <c r="G1441">
        <v>-36.805218330164998</v>
      </c>
      <c r="H1441">
        <v>1.2698813196954399</v>
      </c>
      <c r="I1441">
        <v>-18.263136960650002</v>
      </c>
      <c r="J1441">
        <v>0.90460643254184303</v>
      </c>
      <c r="K1441">
        <v>116.80934523294</v>
      </c>
      <c r="L1441">
        <v>120.78103081890799</v>
      </c>
      <c r="M1441">
        <v>31.99208324636</v>
      </c>
      <c r="N1441">
        <v>0.66895099697517302</v>
      </c>
      <c r="O1441">
        <v>40.589569160997698</v>
      </c>
      <c r="P1441">
        <v>9.9202392821535508</v>
      </c>
      <c r="Q1441">
        <v>1.2715473906159999E-2</v>
      </c>
    </row>
    <row r="1442" spans="1:17" hidden="1" x14ac:dyDescent="0.3">
      <c r="A1442" t="s">
        <v>3053</v>
      </c>
      <c r="B1442" t="s">
        <v>3054</v>
      </c>
      <c r="C1442" t="s">
        <v>3161</v>
      </c>
      <c r="D1442" t="s">
        <v>475</v>
      </c>
      <c r="E1442">
        <v>1097.580901158</v>
      </c>
      <c r="F1442">
        <v>90.51</v>
      </c>
      <c r="G1442">
        <v>20.7253440170232</v>
      </c>
      <c r="H1442">
        <v>-7.7324762078444298</v>
      </c>
      <c r="I1442">
        <v>5.3472224334293896</v>
      </c>
      <c r="J1442">
        <v>0.89915494705114296</v>
      </c>
      <c r="K1442">
        <v>96.523630743016199</v>
      </c>
      <c r="L1442">
        <v>87.586635138890998</v>
      </c>
      <c r="M1442">
        <v>33.353692634709702</v>
      </c>
      <c r="N1442">
        <v>0.383877008905601</v>
      </c>
      <c r="O1442">
        <v>40.039774610540199</v>
      </c>
      <c r="P1442">
        <v>56.321243523315999</v>
      </c>
      <c r="Q1442">
        <v>-5.6717199845776001E-2</v>
      </c>
    </row>
    <row r="1443" spans="1:17" hidden="1" x14ac:dyDescent="0.3">
      <c r="A1443" t="s">
        <v>3055</v>
      </c>
      <c r="B1443" t="s">
        <v>3056</v>
      </c>
      <c r="C1443" t="s">
        <v>3161</v>
      </c>
      <c r="D1443" t="s">
        <v>188</v>
      </c>
      <c r="E1443">
        <v>1097.0230525500001</v>
      </c>
      <c r="F1443">
        <v>691.5</v>
      </c>
      <c r="G1443">
        <v>51.049719941439903</v>
      </c>
      <c r="H1443">
        <v>-8.2498832860308902</v>
      </c>
      <c r="I1443">
        <v>-32.923802140765503</v>
      </c>
      <c r="J1443">
        <v>-5.2312902783716604</v>
      </c>
      <c r="K1443">
        <v>786.77612983365498</v>
      </c>
      <c r="L1443">
        <v>751.04561862677394</v>
      </c>
      <c r="M1443">
        <v>23.548486446057101</v>
      </c>
      <c r="N1443">
        <v>0.36396861155010402</v>
      </c>
      <c r="O1443">
        <v>58.286334056399099</v>
      </c>
      <c r="P1443">
        <v>85.388739946380696</v>
      </c>
      <c r="Q1443">
        <v>0.15681482770133401</v>
      </c>
    </row>
    <row r="1444" spans="1:17" hidden="1" x14ac:dyDescent="0.3">
      <c r="A1444" t="s">
        <v>3057</v>
      </c>
      <c r="B1444" t="s">
        <v>3058</v>
      </c>
      <c r="C1444" t="s">
        <v>3161</v>
      </c>
      <c r="D1444" t="s">
        <v>268</v>
      </c>
      <c r="E1444">
        <v>1095.5840000000001</v>
      </c>
      <c r="F1444">
        <v>1956.4</v>
      </c>
      <c r="G1444">
        <v>25.8298509111066</v>
      </c>
      <c r="H1444">
        <v>18.511193244625801</v>
      </c>
      <c r="I1444">
        <v>28.753306325809302</v>
      </c>
      <c r="J1444">
        <v>14.7511616607389</v>
      </c>
      <c r="K1444">
        <v>1722.4006306946601</v>
      </c>
      <c r="L1444">
        <v>1571.2374838897999</v>
      </c>
      <c r="M1444">
        <v>79.869022712621501</v>
      </c>
      <c r="N1444">
        <v>0.69100385518295904</v>
      </c>
      <c r="O1444">
        <v>0.38846861582497699</v>
      </c>
      <c r="P1444">
        <v>54.9992077325305</v>
      </c>
      <c r="Q1444">
        <v>7.0637654799729999E-2</v>
      </c>
    </row>
    <row r="1445" spans="1:17" hidden="1" x14ac:dyDescent="0.3">
      <c r="A1445" t="s">
        <v>3059</v>
      </c>
      <c r="B1445" t="s">
        <v>3060</v>
      </c>
      <c r="C1445" t="s">
        <v>3161</v>
      </c>
      <c r="D1445" t="s">
        <v>83</v>
      </c>
      <c r="E1445">
        <v>1091.081831</v>
      </c>
      <c r="F1445">
        <v>2573.1999999999998</v>
      </c>
      <c r="G1445">
        <v>87.628115003168205</v>
      </c>
      <c r="H1445">
        <v>6.5288920428719397</v>
      </c>
      <c r="I1445">
        <v>16.8596359669199</v>
      </c>
      <c r="J1445">
        <v>-0.93071544508496096</v>
      </c>
      <c r="K1445">
        <v>2663.8446177314399</v>
      </c>
      <c r="L1445">
        <v>2310.8372034693898</v>
      </c>
      <c r="M1445">
        <v>43.140137705560598</v>
      </c>
      <c r="N1445">
        <v>0.66161379356650696</v>
      </c>
      <c r="O1445">
        <v>37.882791854500198</v>
      </c>
      <c r="P1445">
        <v>130.38768018622901</v>
      </c>
      <c r="Q1445">
        <v>0.13169366420996101</v>
      </c>
    </row>
    <row r="1446" spans="1:17" hidden="1" x14ac:dyDescent="0.3">
      <c r="A1446" t="s">
        <v>3061</v>
      </c>
      <c r="B1446" t="s">
        <v>3062</v>
      </c>
      <c r="C1446" t="s">
        <v>3161</v>
      </c>
      <c r="D1446" t="s">
        <v>268</v>
      </c>
      <c r="E1446">
        <v>1084.471092125</v>
      </c>
      <c r="F1446">
        <v>929.75</v>
      </c>
      <c r="G1446">
        <v>1.6132899571277799</v>
      </c>
      <c r="H1446">
        <v>-5.5454253402362896</v>
      </c>
      <c r="I1446">
        <v>-18.253867324577801</v>
      </c>
      <c r="J1446">
        <v>-3.5945641551918599</v>
      </c>
      <c r="K1446">
        <v>992.18787806803198</v>
      </c>
      <c r="L1446">
        <v>933.62403333509201</v>
      </c>
      <c r="M1446">
        <v>19.1907483024115</v>
      </c>
      <c r="N1446">
        <v>0.58019198008909401</v>
      </c>
      <c r="O1446">
        <v>20.457112126915799</v>
      </c>
      <c r="P1446">
        <v>36.3269794721407</v>
      </c>
      <c r="Q1446">
        <v>6.1330187774210003E-2</v>
      </c>
    </row>
    <row r="1447" spans="1:17" hidden="1" x14ac:dyDescent="0.3">
      <c r="A1447" t="s">
        <v>3063</v>
      </c>
      <c r="B1447" t="s">
        <v>3064</v>
      </c>
      <c r="C1447" t="s">
        <v>3161</v>
      </c>
      <c r="D1447" t="s">
        <v>117</v>
      </c>
      <c r="E1447">
        <v>1076.8138524000001</v>
      </c>
      <c r="F1447">
        <v>123.77</v>
      </c>
      <c r="G1447">
        <v>-46.876254817087798</v>
      </c>
      <c r="H1447">
        <v>-7.6847340407291096</v>
      </c>
      <c r="I1447">
        <v>-30.653145719395599</v>
      </c>
      <c r="J1447">
        <v>-1.6996205965421601E-2</v>
      </c>
      <c r="K1447">
        <v>135.028388674724</v>
      </c>
      <c r="L1447">
        <v>141.613816015998</v>
      </c>
      <c r="M1447">
        <v>32.506995239065702</v>
      </c>
      <c r="N1447">
        <v>0.59458595103317802</v>
      </c>
      <c r="O1447">
        <v>56.9847297406479</v>
      </c>
      <c r="P1447">
        <v>6.2403433476394703</v>
      </c>
      <c r="Q1447">
        <v>3.3996262934104002E-2</v>
      </c>
    </row>
    <row r="1448" spans="1:17" hidden="1" x14ac:dyDescent="0.3">
      <c r="A1448" t="s">
        <v>3065</v>
      </c>
      <c r="B1448" t="s">
        <v>3066</v>
      </c>
      <c r="C1448" t="s">
        <v>3161</v>
      </c>
      <c r="D1448" t="s">
        <v>21</v>
      </c>
      <c r="E1448">
        <v>1074.272598</v>
      </c>
      <c r="F1448">
        <v>1222.8</v>
      </c>
      <c r="G1448">
        <v>328.34873818758501</v>
      </c>
      <c r="H1448">
        <v>2.6556465481714699</v>
      </c>
      <c r="I1448">
        <v>43.593666241105602</v>
      </c>
      <c r="J1448">
        <v>2.20155351785789</v>
      </c>
      <c r="K1448">
        <v>1317.8434630874999</v>
      </c>
      <c r="L1448">
        <v>1110.04099241022</v>
      </c>
      <c r="M1448">
        <v>43.086293729798399</v>
      </c>
      <c r="N1448">
        <v>1.09381264989501</v>
      </c>
      <c r="O1448">
        <v>48.712917372240703</v>
      </c>
      <c r="P1448">
        <v>381.41283862454401</v>
      </c>
    </row>
    <row r="1449" spans="1:17" hidden="1" x14ac:dyDescent="0.3">
      <c r="A1449" t="s">
        <v>3067</v>
      </c>
      <c r="B1449" t="s">
        <v>3068</v>
      </c>
      <c r="C1449" t="s">
        <v>3161</v>
      </c>
      <c r="D1449" t="s">
        <v>278</v>
      </c>
      <c r="E1449">
        <v>1073.41416</v>
      </c>
      <c r="F1449">
        <v>577.85</v>
      </c>
      <c r="G1449">
        <v>44.867390107149198</v>
      </c>
      <c r="H1449">
        <v>0.14516244818422899</v>
      </c>
      <c r="I1449">
        <v>13.168512494112999</v>
      </c>
      <c r="J1449">
        <v>4.0119143905701096</v>
      </c>
      <c r="K1449">
        <v>553.43880727830503</v>
      </c>
      <c r="L1449">
        <v>490.845151832721</v>
      </c>
      <c r="M1449">
        <v>48.695538872191399</v>
      </c>
      <c r="N1449">
        <v>1.5800859148091899</v>
      </c>
      <c r="O1449">
        <v>19.5639006662628</v>
      </c>
      <c r="P1449">
        <v>87.613636363636303</v>
      </c>
    </row>
    <row r="1450" spans="1:17" hidden="1" x14ac:dyDescent="0.3">
      <c r="A1450" t="s">
        <v>3069</v>
      </c>
      <c r="B1450" t="s">
        <v>3070</v>
      </c>
      <c r="C1450" t="s">
        <v>3161</v>
      </c>
      <c r="D1450" t="s">
        <v>1388</v>
      </c>
      <c r="E1450">
        <v>1072.6501499999999</v>
      </c>
      <c r="F1450">
        <v>112.97</v>
      </c>
      <c r="G1450">
        <v>120.123743418468</v>
      </c>
      <c r="H1450">
        <v>0.654833411539956</v>
      </c>
      <c r="I1450">
        <v>53.630099314751803</v>
      </c>
      <c r="J1450">
        <v>-2.84373094683979</v>
      </c>
      <c r="K1450">
        <v>116.007519642791</v>
      </c>
      <c r="L1450">
        <v>96.592186866219393</v>
      </c>
      <c r="M1450">
        <v>39.605880412020902</v>
      </c>
      <c r="N1450">
        <v>1.7281134059738801</v>
      </c>
      <c r="O1450">
        <v>20.828538550057502</v>
      </c>
      <c r="P1450">
        <v>160.900692840646</v>
      </c>
      <c r="Q1450">
        <v>0.11138966667122301</v>
      </c>
    </row>
    <row r="1451" spans="1:17" hidden="1" x14ac:dyDescent="0.3">
      <c r="A1451" t="s">
        <v>3071</v>
      </c>
      <c r="B1451" t="s">
        <v>3072</v>
      </c>
      <c r="C1451" t="s">
        <v>3161</v>
      </c>
      <c r="D1451" t="s">
        <v>249</v>
      </c>
      <c r="E1451">
        <v>1072.5208114899999</v>
      </c>
      <c r="F1451">
        <v>88.03</v>
      </c>
      <c r="G1451">
        <v>-25.4465539663193</v>
      </c>
      <c r="H1451">
        <v>-0.19789348684690899</v>
      </c>
      <c r="I1451">
        <v>-17.4003654258889</v>
      </c>
      <c r="J1451">
        <v>0.58033544320170305</v>
      </c>
      <c r="K1451">
        <v>90.387609001085195</v>
      </c>
      <c r="L1451">
        <v>88.135099367034101</v>
      </c>
      <c r="M1451">
        <v>39.1982288177703</v>
      </c>
      <c r="N1451">
        <v>0.50118854412147595</v>
      </c>
      <c r="O1451">
        <v>32.909235487901803</v>
      </c>
      <c r="P1451">
        <v>29.455882352941099</v>
      </c>
      <c r="Q1451">
        <v>0.13492887731791001</v>
      </c>
    </row>
    <row r="1452" spans="1:17" hidden="1" x14ac:dyDescent="0.3">
      <c r="A1452" t="s">
        <v>3073</v>
      </c>
      <c r="B1452" t="s">
        <v>3074</v>
      </c>
      <c r="C1452" t="s">
        <v>3161</v>
      </c>
      <c r="D1452" t="s">
        <v>589</v>
      </c>
      <c r="E1452">
        <v>1071.9449999999999</v>
      </c>
      <c r="F1452">
        <v>28</v>
      </c>
      <c r="G1452">
        <v>-19.934989322531401</v>
      </c>
      <c r="H1452">
        <v>3.9155207543731501</v>
      </c>
      <c r="I1452">
        <v>-8.1900065053539493</v>
      </c>
      <c r="J1452">
        <v>1.3803354432017001</v>
      </c>
      <c r="K1452">
        <v>25.933820788016099</v>
      </c>
      <c r="M1452">
        <v>100</v>
      </c>
      <c r="O1452">
        <v>0</v>
      </c>
      <c r="P1452">
        <v>6.8702290076335801</v>
      </c>
    </row>
    <row r="1453" spans="1:17" hidden="1" x14ac:dyDescent="0.3">
      <c r="A1453" t="s">
        <v>3075</v>
      </c>
      <c r="B1453" t="s">
        <v>3076</v>
      </c>
      <c r="C1453" t="s">
        <v>3161</v>
      </c>
      <c r="D1453" t="s">
        <v>222</v>
      </c>
      <c r="E1453">
        <v>1063.8618212250001</v>
      </c>
      <c r="F1453">
        <v>576.45000000000005</v>
      </c>
      <c r="G1453">
        <v>139.94628560319899</v>
      </c>
      <c r="H1453">
        <v>4.8312716701240603</v>
      </c>
      <c r="I1453">
        <v>64.606595975877994</v>
      </c>
      <c r="J1453">
        <v>2.48125287439436</v>
      </c>
      <c r="K1453">
        <v>523.80028109140096</v>
      </c>
      <c r="L1453">
        <v>415.83682290821798</v>
      </c>
      <c r="M1453">
        <v>70.215088202928897</v>
      </c>
      <c r="N1453">
        <v>0.22061427626240801</v>
      </c>
      <c r="O1453">
        <v>1.7434296122820601</v>
      </c>
      <c r="P1453">
        <v>182.02054794520501</v>
      </c>
      <c r="Q1453">
        <v>0.12794562381717101</v>
      </c>
    </row>
    <row r="1454" spans="1:17" hidden="1" x14ac:dyDescent="0.3">
      <c r="A1454" t="s">
        <v>3077</v>
      </c>
      <c r="B1454" t="s">
        <v>3078</v>
      </c>
      <c r="C1454" t="s">
        <v>3161</v>
      </c>
      <c r="D1454" t="s">
        <v>3079</v>
      </c>
      <c r="E1454">
        <v>1061.9132999999999</v>
      </c>
      <c r="F1454">
        <v>537.95000000000005</v>
      </c>
      <c r="G1454">
        <v>239.147162622216</v>
      </c>
      <c r="H1454">
        <v>28.297023644546499</v>
      </c>
      <c r="I1454">
        <v>74.862061358378497</v>
      </c>
      <c r="J1454">
        <v>5.1515545790041797</v>
      </c>
      <c r="K1454">
        <v>480.78506454452702</v>
      </c>
      <c r="M1454">
        <v>64.525798794288207</v>
      </c>
      <c r="N1454">
        <v>0.89185535653937098</v>
      </c>
      <c r="O1454">
        <v>24.528301886792399</v>
      </c>
      <c r="P1454">
        <v>284.25</v>
      </c>
    </row>
    <row r="1455" spans="1:17" hidden="1" x14ac:dyDescent="0.3">
      <c r="A1455" t="s">
        <v>3080</v>
      </c>
      <c r="B1455" t="s">
        <v>3081</v>
      </c>
      <c r="C1455" t="s">
        <v>3161</v>
      </c>
      <c r="D1455" t="s">
        <v>159</v>
      </c>
      <c r="E1455">
        <v>1060.2288000000001</v>
      </c>
      <c r="F1455">
        <v>433.1</v>
      </c>
      <c r="G1455">
        <v>65.044172588993305</v>
      </c>
      <c r="H1455">
        <v>10.3493442837849</v>
      </c>
      <c r="I1455">
        <v>79.955680710100694</v>
      </c>
      <c r="J1455">
        <v>8.8679592055779395</v>
      </c>
      <c r="K1455">
        <v>422.81930368151001</v>
      </c>
      <c r="M1455">
        <v>57.4671880765666</v>
      </c>
      <c r="N1455">
        <v>1.0774827482748199</v>
      </c>
      <c r="O1455">
        <v>28.145924728699999</v>
      </c>
      <c r="P1455">
        <v>112.512266928361</v>
      </c>
    </row>
    <row r="1456" spans="1:17" hidden="1" x14ac:dyDescent="0.3">
      <c r="A1456" t="s">
        <v>3082</v>
      </c>
      <c r="B1456" t="s">
        <v>3083</v>
      </c>
      <c r="C1456" t="s">
        <v>3161</v>
      </c>
      <c r="D1456" t="s">
        <v>138</v>
      </c>
      <c r="E1456">
        <v>1059.1815033799901</v>
      </c>
      <c r="F1456">
        <v>213.29</v>
      </c>
      <c r="G1456">
        <v>5.1403430679172297</v>
      </c>
      <c r="H1456">
        <v>-7.9510655425928896</v>
      </c>
      <c r="I1456">
        <v>13.497236292999901</v>
      </c>
      <c r="J1456">
        <v>-5.4545483765170797</v>
      </c>
      <c r="K1456">
        <v>229.698994603535</v>
      </c>
      <c r="L1456">
        <v>196.730802615127</v>
      </c>
      <c r="M1456">
        <v>30.564132952982501</v>
      </c>
      <c r="N1456">
        <v>0.37129923467374398</v>
      </c>
      <c r="O1456">
        <v>32.214356041070801</v>
      </c>
      <c r="P1456">
        <v>64.957463263727703</v>
      </c>
    </row>
    <row r="1457" spans="1:17" hidden="1" x14ac:dyDescent="0.3">
      <c r="A1457" t="s">
        <v>3084</v>
      </c>
      <c r="B1457" t="s">
        <v>3085</v>
      </c>
      <c r="C1457" t="s">
        <v>3161</v>
      </c>
      <c r="D1457" t="s">
        <v>406</v>
      </c>
      <c r="E1457">
        <v>1059.0382701599999</v>
      </c>
      <c r="F1457">
        <v>313.35000000000002</v>
      </c>
      <c r="G1457">
        <v>3.48584196089526</v>
      </c>
      <c r="H1457">
        <v>3.0314931846997899</v>
      </c>
      <c r="I1457">
        <v>18.235027332470501</v>
      </c>
      <c r="J1457">
        <v>-4.3082873112893099</v>
      </c>
      <c r="K1457">
        <v>332.58834715555099</v>
      </c>
      <c r="L1457">
        <v>288.33333352891498</v>
      </c>
      <c r="M1457">
        <v>33.705900174044103</v>
      </c>
      <c r="N1457">
        <v>0.56745061288878595</v>
      </c>
      <c r="O1457">
        <v>24.349768629328199</v>
      </c>
      <c r="P1457">
        <v>59.101294744859104</v>
      </c>
    </row>
    <row r="1458" spans="1:17" hidden="1" x14ac:dyDescent="0.3">
      <c r="A1458" t="s">
        <v>3086</v>
      </c>
      <c r="B1458" t="s">
        <v>3087</v>
      </c>
      <c r="C1458" t="s">
        <v>3161</v>
      </c>
      <c r="D1458" t="s">
        <v>263</v>
      </c>
      <c r="E1458">
        <v>1056.90956592</v>
      </c>
      <c r="F1458">
        <v>659.9</v>
      </c>
      <c r="G1458">
        <v>16.651303408965301</v>
      </c>
      <c r="H1458">
        <v>22.819029526302899</v>
      </c>
      <c r="I1458">
        <v>7.2863511960353398</v>
      </c>
      <c r="J1458">
        <v>5.6896851931055101</v>
      </c>
      <c r="K1458">
        <v>613.484749047832</v>
      </c>
      <c r="L1458">
        <v>562.53173969326599</v>
      </c>
      <c r="M1458">
        <v>51.859625571989802</v>
      </c>
      <c r="N1458">
        <v>0.99523742821123395</v>
      </c>
      <c r="O1458">
        <v>10.6228216396423</v>
      </c>
      <c r="P1458">
        <v>64.563591022443802</v>
      </c>
    </row>
    <row r="1459" spans="1:17" hidden="1" x14ac:dyDescent="0.3">
      <c r="A1459" t="s">
        <v>3088</v>
      </c>
      <c r="B1459" t="s">
        <v>3089</v>
      </c>
      <c r="C1459" t="s">
        <v>3161</v>
      </c>
      <c r="D1459" t="s">
        <v>3090</v>
      </c>
      <c r="E1459">
        <v>1055.366025845</v>
      </c>
      <c r="F1459">
        <v>989.65</v>
      </c>
      <c r="G1459">
        <v>1139.5415507037401</v>
      </c>
      <c r="H1459">
        <v>20.010195310586099</v>
      </c>
      <c r="I1459">
        <v>640.69184112174003</v>
      </c>
      <c r="J1459">
        <v>15.715999778865999</v>
      </c>
      <c r="K1459">
        <v>781.36893892452497</v>
      </c>
      <c r="L1459">
        <v>422.18755371265701</v>
      </c>
      <c r="M1459">
        <v>95.331975044024105</v>
      </c>
      <c r="N1459">
        <v>0.47161758429363998</v>
      </c>
      <c r="O1459">
        <v>0</v>
      </c>
      <c r="P1459">
        <v>1370.5052005943501</v>
      </c>
      <c r="Q1459">
        <v>0.31202390607556502</v>
      </c>
    </row>
    <row r="1460" spans="1:17" hidden="1" x14ac:dyDescent="0.3">
      <c r="A1460" t="s">
        <v>3091</v>
      </c>
      <c r="B1460" t="s">
        <v>3092</v>
      </c>
      <c r="C1460" t="s">
        <v>3161</v>
      </c>
      <c r="D1460" t="s">
        <v>589</v>
      </c>
      <c r="E1460">
        <v>1054.21416</v>
      </c>
      <c r="F1460">
        <v>2400</v>
      </c>
      <c r="G1460">
        <v>27.505847059148898</v>
      </c>
      <c r="H1460">
        <v>-4.3912748374667396</v>
      </c>
      <c r="I1460">
        <v>12.8723534216348</v>
      </c>
      <c r="J1460">
        <v>3.6844332919925802</v>
      </c>
      <c r="K1460">
        <v>2418.8974674780602</v>
      </c>
      <c r="L1460">
        <v>2195.2487658843202</v>
      </c>
      <c r="M1460">
        <v>59.569809672010898</v>
      </c>
      <c r="N1460">
        <v>0.42215724512285302</v>
      </c>
      <c r="O1460">
        <v>29.125</v>
      </c>
      <c r="P1460">
        <v>58.4158415841584</v>
      </c>
      <c r="Q1460">
        <v>6.5893625682824003E-2</v>
      </c>
    </row>
    <row r="1461" spans="1:17" hidden="1" x14ac:dyDescent="0.3">
      <c r="A1461" t="s">
        <v>3093</v>
      </c>
      <c r="B1461" t="s">
        <v>3094</v>
      </c>
      <c r="C1461" t="s">
        <v>3161</v>
      </c>
      <c r="D1461" t="s">
        <v>526</v>
      </c>
      <c r="E1461">
        <v>1054.1853000000001</v>
      </c>
      <c r="F1461">
        <v>492.15</v>
      </c>
      <c r="G1461">
        <v>1164.9270651344</v>
      </c>
      <c r="H1461">
        <v>42.824402285969498</v>
      </c>
      <c r="I1461">
        <v>515.20873627412197</v>
      </c>
      <c r="J1461">
        <v>9.8073017353365302</v>
      </c>
      <c r="K1461">
        <v>338.47867773004498</v>
      </c>
      <c r="L1461">
        <v>178.93385823055601</v>
      </c>
      <c r="M1461">
        <v>96.913688262479198</v>
      </c>
      <c r="N1461">
        <v>1.1709336850243801</v>
      </c>
      <c r="O1461">
        <v>0</v>
      </c>
      <c r="P1461">
        <v>1342.83201407211</v>
      </c>
    </row>
    <row r="1462" spans="1:17" hidden="1" x14ac:dyDescent="0.3">
      <c r="A1462" t="s">
        <v>3095</v>
      </c>
      <c r="B1462" t="s">
        <v>3096</v>
      </c>
      <c r="C1462" t="s">
        <v>3161</v>
      </c>
      <c r="E1462">
        <v>1051.063572</v>
      </c>
      <c r="F1462">
        <v>2.0099999999999998</v>
      </c>
      <c r="G1462">
        <v>142.67693350492701</v>
      </c>
      <c r="H1462">
        <v>-7.1464261482817104</v>
      </c>
      <c r="I1462">
        <v>-55.748458812409602</v>
      </c>
      <c r="J1462">
        <v>-1.0468490228177201</v>
      </c>
      <c r="K1462">
        <v>2.2559276234920298</v>
      </c>
      <c r="L1462">
        <v>2.3976101927500499</v>
      </c>
      <c r="M1462">
        <v>35.577020679740897</v>
      </c>
      <c r="N1462">
        <v>0.31589590464010098</v>
      </c>
      <c r="O1462">
        <v>105.47263681592</v>
      </c>
      <c r="P1462">
        <v>169.482151835092</v>
      </c>
    </row>
    <row r="1463" spans="1:17" hidden="1" x14ac:dyDescent="0.3">
      <c r="A1463" t="s">
        <v>3097</v>
      </c>
      <c r="B1463" t="s">
        <v>3098</v>
      </c>
      <c r="C1463" t="s">
        <v>3161</v>
      </c>
      <c r="D1463" t="s">
        <v>188</v>
      </c>
      <c r="E1463">
        <v>1049.2672500000001</v>
      </c>
      <c r="F1463">
        <v>96.93</v>
      </c>
      <c r="G1463">
        <v>-34.191039083079197</v>
      </c>
      <c r="H1463">
        <v>-1.4947673505997401</v>
      </c>
      <c r="I1463">
        <v>-27.643384263816401</v>
      </c>
      <c r="J1463">
        <v>-0.124615051847798</v>
      </c>
      <c r="K1463">
        <v>102.428813497636</v>
      </c>
      <c r="L1463">
        <v>107.673067689606</v>
      </c>
      <c r="M1463">
        <v>40.122013139414101</v>
      </c>
      <c r="N1463">
        <v>0.37274647796408</v>
      </c>
      <c r="O1463">
        <v>48.560817084493898</v>
      </c>
      <c r="P1463">
        <v>7.4016620498614998</v>
      </c>
      <c r="Q1463">
        <v>2.2868030212481998E-2</v>
      </c>
    </row>
    <row r="1464" spans="1:17" hidden="1" x14ac:dyDescent="0.3">
      <c r="A1464" t="s">
        <v>3099</v>
      </c>
      <c r="B1464" t="s">
        <v>3100</v>
      </c>
      <c r="C1464" t="s">
        <v>3161</v>
      </c>
      <c r="D1464" t="s">
        <v>406</v>
      </c>
      <c r="E1464">
        <v>1045.9693872959999</v>
      </c>
      <c r="F1464">
        <v>52.46</v>
      </c>
      <c r="G1464">
        <v>-58.050303520204302</v>
      </c>
      <c r="H1464">
        <v>-1.7801237527684499</v>
      </c>
      <c r="I1464">
        <v>-27.4170596454505</v>
      </c>
      <c r="J1464">
        <v>1.0263201646475599</v>
      </c>
      <c r="K1464">
        <v>56.813936534597097</v>
      </c>
      <c r="L1464">
        <v>65.174109679236096</v>
      </c>
      <c r="M1464">
        <v>34.350075954310199</v>
      </c>
      <c r="N1464">
        <v>0.24956011525878799</v>
      </c>
      <c r="O1464">
        <v>62.028211971025499</v>
      </c>
      <c r="P1464">
        <v>0.57515337423312796</v>
      </c>
      <c r="Q1464">
        <v>-7.0363760530302993E-2</v>
      </c>
    </row>
    <row r="1465" spans="1:17" hidden="1" x14ac:dyDescent="0.3">
      <c r="A1465" t="s">
        <v>3101</v>
      </c>
      <c r="B1465" t="s">
        <v>3102</v>
      </c>
      <c r="C1465" t="s">
        <v>3161</v>
      </c>
      <c r="D1465" t="s">
        <v>429</v>
      </c>
      <c r="E1465">
        <v>1041.0322096079999</v>
      </c>
      <c r="F1465">
        <v>124.36</v>
      </c>
      <c r="G1465">
        <v>-55.843734735300501</v>
      </c>
      <c r="H1465">
        <v>-6.35490099145842</v>
      </c>
      <c r="I1465">
        <v>-40.708821828977499</v>
      </c>
      <c r="J1465">
        <v>-1.03490265203638</v>
      </c>
      <c r="K1465">
        <v>136.91226066102001</v>
      </c>
      <c r="L1465">
        <v>151.52099956560099</v>
      </c>
      <c r="M1465">
        <v>22.513133986370399</v>
      </c>
      <c r="N1465">
        <v>0.455655671991055</v>
      </c>
      <c r="O1465">
        <v>80.242843357992896</v>
      </c>
      <c r="P1465">
        <v>1.2951046672639901</v>
      </c>
      <c r="Q1465">
        <v>2.607965834792E-2</v>
      </c>
    </row>
    <row r="1466" spans="1:17" hidden="1" x14ac:dyDescent="0.3">
      <c r="A1466" t="s">
        <v>3103</v>
      </c>
      <c r="B1466" t="s">
        <v>3104</v>
      </c>
      <c r="C1466" t="s">
        <v>3161</v>
      </c>
      <c r="D1466" t="s">
        <v>429</v>
      </c>
      <c r="E1466">
        <v>1040.2471334500001</v>
      </c>
      <c r="F1466">
        <v>144.5</v>
      </c>
      <c r="G1466">
        <v>-25.897397101114699</v>
      </c>
      <c r="H1466">
        <v>-0.25604211284189898</v>
      </c>
      <c r="I1466">
        <v>-27.9308978906381</v>
      </c>
      <c r="J1466">
        <v>-0.188765341348692</v>
      </c>
      <c r="K1466">
        <v>153.54069817118</v>
      </c>
      <c r="L1466">
        <v>159.77756307774499</v>
      </c>
      <c r="M1466">
        <v>40.1676904918574</v>
      </c>
      <c r="N1466">
        <v>0.49576569163245499</v>
      </c>
      <c r="O1466">
        <v>50.207612456747398</v>
      </c>
      <c r="P1466">
        <v>13.8243402914533</v>
      </c>
      <c r="Q1466">
        <v>5.0410288935274002E-2</v>
      </c>
    </row>
    <row r="1467" spans="1:17" hidden="1" x14ac:dyDescent="0.3">
      <c r="A1467" t="s">
        <v>3105</v>
      </c>
      <c r="B1467" t="s">
        <v>3106</v>
      </c>
      <c r="C1467" t="s">
        <v>3161</v>
      </c>
      <c r="D1467" t="s">
        <v>592</v>
      </c>
      <c r="E1467">
        <v>1038.8048670999999</v>
      </c>
      <c r="F1467">
        <v>20.02</v>
      </c>
      <c r="G1467">
        <v>81.519443480448899</v>
      </c>
      <c r="H1467">
        <v>3.9155207543731501</v>
      </c>
      <c r="I1467">
        <v>5.8709956732952797</v>
      </c>
      <c r="J1467">
        <v>1.3803354432017001</v>
      </c>
      <c r="K1467">
        <v>15.931143573188599</v>
      </c>
      <c r="L1467">
        <v>11.9006148270858</v>
      </c>
      <c r="M1467">
        <v>99.817490656265505</v>
      </c>
      <c r="N1467">
        <v>3.35799982901273</v>
      </c>
      <c r="O1467">
        <v>0</v>
      </c>
      <c r="P1467">
        <v>157.32647814910001</v>
      </c>
      <c r="Q1467">
        <v>0.117797517807826</v>
      </c>
    </row>
    <row r="1468" spans="1:17" hidden="1" x14ac:dyDescent="0.3">
      <c r="A1468" t="s">
        <v>3107</v>
      </c>
      <c r="B1468" t="s">
        <v>3108</v>
      </c>
      <c r="C1468" t="s">
        <v>3161</v>
      </c>
      <c r="D1468" t="s">
        <v>446</v>
      </c>
      <c r="E1468">
        <v>1037.1341265999999</v>
      </c>
      <c r="F1468">
        <v>158.94999999999999</v>
      </c>
      <c r="G1468">
        <v>-15.690223573087099</v>
      </c>
      <c r="H1468">
        <v>-10.354090353891401</v>
      </c>
      <c r="I1468">
        <v>-36.917295114718002</v>
      </c>
      <c r="J1468">
        <v>1.3803354432017001</v>
      </c>
      <c r="K1468">
        <v>165.27041088148201</v>
      </c>
      <c r="L1468">
        <v>169.297968857315</v>
      </c>
      <c r="M1468">
        <v>8.1696902172608894</v>
      </c>
      <c r="N1468">
        <v>0.100781781781781</v>
      </c>
      <c r="O1468">
        <v>87.637621893677206</v>
      </c>
      <c r="P1468">
        <v>33.762517882689501</v>
      </c>
      <c r="Q1468">
        <v>9.6143711732889995E-3</v>
      </c>
    </row>
    <row r="1469" spans="1:17" hidden="1" x14ac:dyDescent="0.3">
      <c r="A1469" t="s">
        <v>3109</v>
      </c>
      <c r="B1469" t="s">
        <v>3110</v>
      </c>
      <c r="C1469" t="s">
        <v>3161</v>
      </c>
      <c r="D1469" t="s">
        <v>451</v>
      </c>
      <c r="E1469">
        <v>1035.0766518400001</v>
      </c>
      <c r="F1469">
        <v>208.67</v>
      </c>
      <c r="G1469">
        <v>82.913374634658993</v>
      </c>
      <c r="H1469">
        <v>-12.2455794420905</v>
      </c>
      <c r="I1469">
        <v>36.784594030343797</v>
      </c>
      <c r="J1469">
        <v>-1.8532246475012399</v>
      </c>
      <c r="K1469">
        <v>220.89179087356399</v>
      </c>
      <c r="L1469">
        <v>179.296925555607</v>
      </c>
      <c r="M1469">
        <v>32.720926994602202</v>
      </c>
      <c r="N1469">
        <v>0.33719058581383199</v>
      </c>
      <c r="O1469">
        <v>29.3909042986533</v>
      </c>
      <c r="P1469">
        <v>136.052036199094</v>
      </c>
      <c r="Q1469">
        <v>5.8723400544741997E-2</v>
      </c>
    </row>
    <row r="1470" spans="1:17" hidden="1" x14ac:dyDescent="0.3">
      <c r="A1470" t="s">
        <v>3111</v>
      </c>
      <c r="B1470" t="s">
        <v>3112</v>
      </c>
      <c r="C1470" t="s">
        <v>3161</v>
      </c>
      <c r="D1470" t="s">
        <v>589</v>
      </c>
      <c r="E1470">
        <v>1033.0906044349999</v>
      </c>
      <c r="F1470">
        <v>286.45</v>
      </c>
      <c r="G1470">
        <v>-19.7411181619721</v>
      </c>
      <c r="H1470">
        <v>-5.4667830853597401</v>
      </c>
      <c r="I1470">
        <v>-11.2966952836845</v>
      </c>
      <c r="J1470">
        <v>-4.2852884705973899</v>
      </c>
      <c r="K1470">
        <v>298.72245942579798</v>
      </c>
      <c r="L1470">
        <v>297.37288424763602</v>
      </c>
      <c r="M1470">
        <v>53.058248267244799</v>
      </c>
      <c r="N1470">
        <v>0.29560667900401399</v>
      </c>
      <c r="O1470">
        <v>34.229359399546098</v>
      </c>
      <c r="P1470">
        <v>27.311111111111099</v>
      </c>
      <c r="Q1470">
        <v>-6.9785468832300995E-2</v>
      </c>
    </row>
    <row r="1471" spans="1:17" hidden="1" x14ac:dyDescent="0.3">
      <c r="A1471" t="s">
        <v>3113</v>
      </c>
      <c r="B1471" t="s">
        <v>3114</v>
      </c>
      <c r="C1471" t="s">
        <v>3161</v>
      </c>
      <c r="D1471" t="s">
        <v>589</v>
      </c>
      <c r="E1471">
        <v>1031.4903850000001</v>
      </c>
      <c r="F1471">
        <v>424.15</v>
      </c>
      <c r="G1471">
        <v>-30.2319032117679</v>
      </c>
      <c r="H1471">
        <v>-5.2885373985397202</v>
      </c>
      <c r="I1471">
        <v>-0.17238793854533899</v>
      </c>
      <c r="J1471">
        <v>-1.08033871410166</v>
      </c>
      <c r="K1471">
        <v>465.43646483571803</v>
      </c>
      <c r="L1471">
        <v>447.51708779143399</v>
      </c>
      <c r="M1471">
        <v>27.4718469233412</v>
      </c>
      <c r="N1471">
        <v>0.292665706164495</v>
      </c>
      <c r="O1471">
        <v>37.781445243428003</v>
      </c>
      <c r="P1471">
        <v>23.120464441219099</v>
      </c>
    </row>
    <row r="1472" spans="1:17" hidden="1" x14ac:dyDescent="0.3">
      <c r="A1472" t="s">
        <v>3115</v>
      </c>
      <c r="B1472" t="s">
        <v>3116</v>
      </c>
      <c r="C1472" t="s">
        <v>3161</v>
      </c>
      <c r="D1472" t="s">
        <v>526</v>
      </c>
      <c r="E1472">
        <v>1027.8044</v>
      </c>
      <c r="F1472">
        <v>1279</v>
      </c>
      <c r="G1472">
        <v>51.863497182861401</v>
      </c>
      <c r="H1472">
        <v>2.44481868764972</v>
      </c>
      <c r="I1472">
        <v>-9.0554051515679106</v>
      </c>
      <c r="J1472">
        <v>-1.3031507953304</v>
      </c>
      <c r="K1472">
        <v>1270.7424090135601</v>
      </c>
      <c r="L1472">
        <v>1189.8758551865801</v>
      </c>
      <c r="M1472">
        <v>40.519712805578301</v>
      </c>
      <c r="N1472">
        <v>1.3541587258771</v>
      </c>
      <c r="O1472">
        <v>26.645817044566002</v>
      </c>
      <c r="P1472">
        <v>79.761068165846794</v>
      </c>
      <c r="Q1472">
        <v>0.13165540342454701</v>
      </c>
    </row>
    <row r="1473" spans="1:17" hidden="1" x14ac:dyDescent="0.3">
      <c r="A1473" t="s">
        <v>3117</v>
      </c>
      <c r="B1473" t="s">
        <v>3118</v>
      </c>
      <c r="C1473" t="s">
        <v>3161</v>
      </c>
      <c r="D1473" t="s">
        <v>286</v>
      </c>
      <c r="E1473">
        <v>1026.735898658</v>
      </c>
      <c r="F1473">
        <v>19.54</v>
      </c>
      <c r="G1473">
        <v>83.302308551555299</v>
      </c>
      <c r="H1473">
        <v>-1.0749735422047899</v>
      </c>
      <c r="I1473">
        <v>-21.4307472460947</v>
      </c>
      <c r="J1473">
        <v>-2.8362433780728602</v>
      </c>
      <c r="K1473">
        <v>20.7678769868931</v>
      </c>
      <c r="L1473">
        <v>19.964706724466801</v>
      </c>
      <c r="M1473">
        <v>33.205553202557098</v>
      </c>
      <c r="N1473">
        <v>0.78514277571389501</v>
      </c>
      <c r="O1473">
        <v>113.15250767656001</v>
      </c>
      <c r="P1473">
        <v>122.04545454545401</v>
      </c>
      <c r="Q1473">
        <v>9.6666405709805003E-2</v>
      </c>
    </row>
    <row r="1474" spans="1:17" hidden="1" x14ac:dyDescent="0.3">
      <c r="A1474" t="s">
        <v>3119</v>
      </c>
      <c r="B1474" t="s">
        <v>3120</v>
      </c>
      <c r="C1474" t="s">
        <v>3161</v>
      </c>
      <c r="D1474" t="s">
        <v>526</v>
      </c>
      <c r="E1474">
        <v>1022.70351969799</v>
      </c>
      <c r="F1474">
        <v>180.98</v>
      </c>
      <c r="G1474">
        <v>70.448187664385301</v>
      </c>
      <c r="H1474">
        <v>28.729313857821399</v>
      </c>
      <c r="I1474">
        <v>36.268385574814602</v>
      </c>
      <c r="J1474">
        <v>24.203545487314301</v>
      </c>
      <c r="K1474">
        <v>155.13215438266599</v>
      </c>
      <c r="L1474">
        <v>137.72062969659501</v>
      </c>
      <c r="M1474">
        <v>86.102727572813606</v>
      </c>
      <c r="N1474">
        <v>0.81604231986688203</v>
      </c>
      <c r="O1474">
        <v>4.4756326665930102</v>
      </c>
      <c r="P1474">
        <v>117.524038461538</v>
      </c>
      <c r="Q1474">
        <v>0.11583428090683</v>
      </c>
    </row>
    <row r="1475" spans="1:17" hidden="1" x14ac:dyDescent="0.3">
      <c r="A1475" t="s">
        <v>3121</v>
      </c>
      <c r="B1475" t="s">
        <v>3122</v>
      </c>
      <c r="C1475" t="s">
        <v>3161</v>
      </c>
      <c r="D1475" t="s">
        <v>249</v>
      </c>
      <c r="E1475">
        <v>1019.64315024</v>
      </c>
      <c r="F1475">
        <v>80.959999999999994</v>
      </c>
      <c r="G1475">
        <v>-17.841557495710099</v>
      </c>
      <c r="H1475">
        <v>4.9830054169498403</v>
      </c>
      <c r="I1475">
        <v>-9.0873610027084499</v>
      </c>
      <c r="J1475">
        <v>0.15716719760871001</v>
      </c>
      <c r="K1475">
        <v>81.318607310443298</v>
      </c>
      <c r="L1475">
        <v>79.497350386103804</v>
      </c>
      <c r="M1475">
        <v>43.593865903780902</v>
      </c>
      <c r="N1475">
        <v>0.77640962892254195</v>
      </c>
      <c r="O1475">
        <v>24.691205533596801</v>
      </c>
      <c r="P1475">
        <v>23.039513677811499</v>
      </c>
      <c r="Q1475">
        <v>-7.6346091685094999E-2</v>
      </c>
    </row>
    <row r="1476" spans="1:17" hidden="1" x14ac:dyDescent="0.3">
      <c r="A1476" t="s">
        <v>3123</v>
      </c>
      <c r="B1476" t="s">
        <v>3124</v>
      </c>
      <c r="C1476" t="s">
        <v>3161</v>
      </c>
      <c r="D1476" t="s">
        <v>138</v>
      </c>
      <c r="E1476">
        <v>1014.3289156</v>
      </c>
      <c r="F1476">
        <v>806</v>
      </c>
      <c r="G1476">
        <v>61.9535638712401</v>
      </c>
      <c r="H1476">
        <v>5.8142549315883398</v>
      </c>
      <c r="I1476">
        <v>-1.6337922884010201</v>
      </c>
      <c r="J1476">
        <v>-1.3680789331196499</v>
      </c>
      <c r="K1476">
        <v>848.92163898224999</v>
      </c>
      <c r="L1476">
        <v>765.15780483783794</v>
      </c>
      <c r="M1476">
        <v>58.233432442835202</v>
      </c>
      <c r="N1476">
        <v>0.84235529845199197</v>
      </c>
      <c r="O1476">
        <v>78.970223325061994</v>
      </c>
      <c r="P1476">
        <v>103.02267002518801</v>
      </c>
    </row>
    <row r="1477" spans="1:17" hidden="1" x14ac:dyDescent="0.3">
      <c r="A1477" t="s">
        <v>3125</v>
      </c>
      <c r="B1477" t="s">
        <v>3126</v>
      </c>
      <c r="C1477" t="s">
        <v>3161</v>
      </c>
      <c r="D1477" t="s">
        <v>373</v>
      </c>
      <c r="E1477">
        <v>1014.053376</v>
      </c>
      <c r="F1477">
        <v>10.36</v>
      </c>
      <c r="G1477">
        <v>93.620313584728507</v>
      </c>
      <c r="H1477">
        <v>1.4279585653184199</v>
      </c>
      <c r="I1477">
        <v>1.33033350678933</v>
      </c>
      <c r="J1477">
        <v>3.46366877653504</v>
      </c>
      <c r="K1477">
        <v>9.5816426817794191</v>
      </c>
      <c r="L1477">
        <v>8.6983515488661407</v>
      </c>
      <c r="M1477">
        <v>70.498068912634196</v>
      </c>
      <c r="N1477">
        <v>0.74075466534657897</v>
      </c>
      <c r="O1477">
        <v>50.096525096525099</v>
      </c>
      <c r="P1477">
        <v>159</v>
      </c>
      <c r="Q1477">
        <v>0.185670575808729</v>
      </c>
    </row>
    <row r="1478" spans="1:17" hidden="1" x14ac:dyDescent="0.3">
      <c r="A1478" t="s">
        <v>3127</v>
      </c>
      <c r="B1478" t="s">
        <v>3128</v>
      </c>
      <c r="C1478" t="s">
        <v>3161</v>
      </c>
      <c r="E1478">
        <v>1013.1385875</v>
      </c>
      <c r="F1478">
        <v>182.75</v>
      </c>
      <c r="G1478">
        <v>488.07101334491301</v>
      </c>
      <c r="H1478">
        <v>-8.1804388415864402</v>
      </c>
      <c r="I1478">
        <v>0.98460974152912295</v>
      </c>
      <c r="J1478">
        <v>10.1615854432017</v>
      </c>
      <c r="K1478">
        <v>193.22619231239801</v>
      </c>
      <c r="L1478">
        <v>178.62829677163501</v>
      </c>
      <c r="M1478">
        <v>69.232156166934502</v>
      </c>
      <c r="N1478">
        <v>0.26428473980806599</v>
      </c>
      <c r="O1478">
        <v>124.56908344733201</v>
      </c>
      <c r="P1478">
        <v>519.79166666666595</v>
      </c>
      <c r="Q1478">
        <v>0.17163094628297099</v>
      </c>
    </row>
    <row r="1479" spans="1:17" hidden="1" x14ac:dyDescent="0.3">
      <c r="A1479" t="s">
        <v>3129</v>
      </c>
      <c r="B1479" t="s">
        <v>3130</v>
      </c>
      <c r="C1479" t="s">
        <v>3161</v>
      </c>
      <c r="D1479" t="s">
        <v>51</v>
      </c>
      <c r="E1479">
        <v>1013.13003427999</v>
      </c>
      <c r="F1479">
        <v>788.6</v>
      </c>
      <c r="G1479">
        <v>37.795073884403898</v>
      </c>
      <c r="H1479">
        <v>-3.3613377867594498</v>
      </c>
      <c r="I1479">
        <v>15.156394511419199</v>
      </c>
      <c r="J1479">
        <v>0.477471184173059</v>
      </c>
      <c r="K1479">
        <v>814.36421481766797</v>
      </c>
      <c r="L1479">
        <v>730.61541333605896</v>
      </c>
      <c r="M1479">
        <v>33.841442466947598</v>
      </c>
      <c r="N1479">
        <v>0.48271107810643499</v>
      </c>
      <c r="O1479">
        <v>20.472990109053999</v>
      </c>
      <c r="P1479">
        <v>71.044355276000402</v>
      </c>
      <c r="Q1479">
        <v>8.2093994209260002E-2</v>
      </c>
    </row>
    <row r="1480" spans="1:17" hidden="1" x14ac:dyDescent="0.3">
      <c r="A1480" t="s">
        <v>3131</v>
      </c>
      <c r="B1480" t="s">
        <v>3132</v>
      </c>
      <c r="C1480" t="s">
        <v>3161</v>
      </c>
      <c r="D1480" t="s">
        <v>1327</v>
      </c>
      <c r="E1480">
        <v>1010.977992</v>
      </c>
      <c r="F1480">
        <v>998</v>
      </c>
      <c r="G1480">
        <v>119.310687958367</v>
      </c>
      <c r="H1480">
        <v>33.863437421039798</v>
      </c>
      <c r="I1480">
        <v>89.722451407103904</v>
      </c>
      <c r="J1480">
        <v>18.792100149084</v>
      </c>
      <c r="K1480">
        <v>778.77167744362305</v>
      </c>
      <c r="L1480">
        <v>556.25492595744299</v>
      </c>
      <c r="M1480">
        <v>93.494721140524206</v>
      </c>
      <c r="N1480">
        <v>0.175598631698973</v>
      </c>
      <c r="O1480">
        <v>0.18537074148297</v>
      </c>
      <c r="P1480">
        <v>172.67759562841499</v>
      </c>
    </row>
    <row r="1481" spans="1:17" hidden="1" x14ac:dyDescent="0.3">
      <c r="A1481" t="s">
        <v>3133</v>
      </c>
      <c r="B1481" t="s">
        <v>3134</v>
      </c>
      <c r="C1481" t="s">
        <v>3161</v>
      </c>
      <c r="D1481" t="s">
        <v>130</v>
      </c>
      <c r="E1481">
        <v>1009.61838496</v>
      </c>
      <c r="F1481">
        <v>516.04999999999995</v>
      </c>
      <c r="G1481">
        <v>303.03043274442399</v>
      </c>
      <c r="H1481">
        <v>-5.3715498480780699</v>
      </c>
      <c r="I1481">
        <v>18.421946356598902</v>
      </c>
      <c r="J1481">
        <v>-3.0568349514154902</v>
      </c>
      <c r="K1481">
        <v>515.57577796029398</v>
      </c>
      <c r="L1481">
        <v>397.71383649170002</v>
      </c>
      <c r="M1481">
        <v>27.733579416502899</v>
      </c>
      <c r="N1481">
        <v>0.31443517592845599</v>
      </c>
      <c r="O1481">
        <v>23.825210735393799</v>
      </c>
      <c r="P1481">
        <v>348.739130434782</v>
      </c>
      <c r="Q1481">
        <v>0.25912464942345598</v>
      </c>
    </row>
    <row r="1482" spans="1:17" hidden="1" x14ac:dyDescent="0.3">
      <c r="A1482" t="s">
        <v>3135</v>
      </c>
      <c r="B1482" t="s">
        <v>3136</v>
      </c>
      <c r="C1482" t="s">
        <v>3161</v>
      </c>
      <c r="D1482" t="s">
        <v>130</v>
      </c>
      <c r="E1482">
        <v>1008.745641</v>
      </c>
      <c r="F1482">
        <v>583.65</v>
      </c>
      <c r="G1482">
        <v>843.77906428749702</v>
      </c>
      <c r="H1482">
        <v>57.416057235059803</v>
      </c>
      <c r="I1482">
        <v>283.22221080620398</v>
      </c>
      <c r="J1482">
        <v>9.6072857978116293</v>
      </c>
      <c r="K1482">
        <v>412.45801707623599</v>
      </c>
      <c r="L1482">
        <v>248.20424538228801</v>
      </c>
      <c r="M1482">
        <v>95.973237788800802</v>
      </c>
      <c r="N1482">
        <v>0.16259313194757799</v>
      </c>
      <c r="O1482">
        <v>0</v>
      </c>
      <c r="P1482">
        <v>973.32119678133199</v>
      </c>
      <c r="Q1482">
        <v>0.232249272377614</v>
      </c>
    </row>
    <row r="1483" spans="1:17" hidden="1" x14ac:dyDescent="0.3">
      <c r="A1483" t="s">
        <v>3137</v>
      </c>
      <c r="B1483" t="s">
        <v>3138</v>
      </c>
      <c r="C1483" t="s">
        <v>3161</v>
      </c>
      <c r="D1483" t="s">
        <v>475</v>
      </c>
      <c r="E1483">
        <v>1008.4954953599999</v>
      </c>
      <c r="F1483">
        <v>721.8</v>
      </c>
      <c r="G1483">
        <v>-25.549694727724098</v>
      </c>
      <c r="H1483">
        <v>0.20845070308444599</v>
      </c>
      <c r="I1483">
        <v>-19.3730411069619</v>
      </c>
      <c r="J1483">
        <v>3.67143177527171E-2</v>
      </c>
      <c r="K1483">
        <v>752.50392532301703</v>
      </c>
      <c r="M1483">
        <v>40.085079339083102</v>
      </c>
      <c r="N1483">
        <v>0.52218624906375</v>
      </c>
      <c r="O1483">
        <v>41.583541147132102</v>
      </c>
      <c r="P1483">
        <v>14.945457440879</v>
      </c>
    </row>
    <row r="1484" spans="1:17" hidden="1" x14ac:dyDescent="0.3">
      <c r="A1484" t="s">
        <v>3139</v>
      </c>
      <c r="B1484" t="s">
        <v>3140</v>
      </c>
      <c r="C1484" t="s">
        <v>3161</v>
      </c>
      <c r="D1484" t="s">
        <v>589</v>
      </c>
      <c r="E1484">
        <v>1006.23538404</v>
      </c>
      <c r="F1484">
        <v>61.42</v>
      </c>
      <c r="G1484">
        <v>-9.9260556279766305</v>
      </c>
      <c r="H1484">
        <v>-9.0290220988766094</v>
      </c>
      <c r="I1484">
        <v>-5.4465698277751597</v>
      </c>
      <c r="J1484">
        <v>5.2150115016375002E-2</v>
      </c>
      <c r="K1484">
        <v>66.910752312034404</v>
      </c>
      <c r="L1484">
        <v>62.998812251728502</v>
      </c>
      <c r="M1484">
        <v>29.3137972426475</v>
      </c>
      <c r="N1484">
        <v>0.235235981878059</v>
      </c>
      <c r="O1484">
        <v>28.378378378378301</v>
      </c>
      <c r="P1484">
        <v>38.022471910112301</v>
      </c>
      <c r="Q1484">
        <v>-1.7366654881622E-2</v>
      </c>
    </row>
    <row r="1485" spans="1:17" hidden="1" x14ac:dyDescent="0.3">
      <c r="A1485" t="s">
        <v>3141</v>
      </c>
      <c r="B1485" t="s">
        <v>3142</v>
      </c>
      <c r="C1485" t="s">
        <v>3161</v>
      </c>
      <c r="D1485" t="s">
        <v>51</v>
      </c>
      <c r="E1485">
        <v>1003.24224</v>
      </c>
      <c r="F1485">
        <v>200.2</v>
      </c>
      <c r="G1485">
        <v>29.539959334809499</v>
      </c>
      <c r="H1485">
        <v>3.3078396654086299</v>
      </c>
      <c r="I1485">
        <v>-28.7541753253367</v>
      </c>
      <c r="J1485">
        <v>-0.35001783725973601</v>
      </c>
      <c r="K1485">
        <v>209.25175566889899</v>
      </c>
      <c r="L1485">
        <v>204.59379852509599</v>
      </c>
      <c r="M1485">
        <v>42.344048355157298</v>
      </c>
      <c r="N1485">
        <v>0.69990766896353795</v>
      </c>
      <c r="O1485">
        <v>32.367632367632297</v>
      </c>
      <c r="P1485">
        <v>60.803212851405597</v>
      </c>
      <c r="Q1485">
        <v>6.4299888231624996E-2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Price_Filter_21_10_2024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2024-10-22T02:20:40Z</dcterms:created>
  <dcterms:modified xsi:type="dcterms:W3CDTF">2024-11-22T12:50:34Z</dcterms:modified>
</cp:coreProperties>
</file>